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Miguel Martínez Hernández" reservationPassword="831F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martinezh\Documents\Programacion\Programa Ensayos Python\plantillas\"/>
    </mc:Choice>
  </mc:AlternateContent>
  <bookViews>
    <workbookView xWindow="0" yWindow="0" windowWidth="19200" windowHeight="12180" tabRatio="769" activeTab="4"/>
  </bookViews>
  <sheets>
    <sheet name="Datos_Generales" sheetId="7" r:id="rId1"/>
    <sheet name="Registro" sheetId="61" state="hidden" r:id="rId2"/>
    <sheet name="Calculos" sheetId="60" state="hidden" r:id="rId3"/>
    <sheet name="Matrices" sheetId="8" r:id="rId4"/>
    <sheet name="Resultados" sheetId="12" r:id="rId5"/>
    <sheet name="Matriz_emp" sheetId="11" state="hidden" r:id="rId6"/>
    <sheet name="Listas" sheetId="10" state="hidden" r:id="rId7"/>
    <sheet name="Datos_antena_H" sheetId="51" state="hidden" r:id="rId8"/>
    <sheet name="R_antena_H" sheetId="49" state="hidden" r:id="rId9"/>
    <sheet name="Datos_antena_V" sheetId="5" state="hidden" r:id="rId10"/>
    <sheet name="R_antena_V" sheetId="6" state="hidden" r:id="rId11"/>
    <sheet name="Traf. Real Estatico" sheetId="54" state="hidden" r:id="rId12"/>
    <sheet name="Traf. Real Movil" sheetId="55" state="hidden" r:id="rId13"/>
    <sheet name="Traf. Real Estatico GrabDopp" sheetId="58" state="hidden" r:id="rId14"/>
    <sheet name="Traf. Real Movil GrabDopp" sheetId="59" state="hidden" r:id="rId15"/>
    <sheet name="SdV_Alej" sheetId="56" state="hidden" r:id="rId16"/>
    <sheet name="SdV_Aprox" sheetId="57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Datos_antena_H!$H$14:$H$15</definedName>
    <definedName name="_xlnm._FilterDatabase" localSheetId="9" hidden="1">Datos_antena_V!$H$14:$H$15</definedName>
    <definedName name="_xlnm._FilterDatabase" localSheetId="8" hidden="1">R_antena_H!$G$17:$G$18</definedName>
    <definedName name="_xlnm._FilterDatabase" localSheetId="10" hidden="1">R_antena_V!$G$17:$G$18</definedName>
    <definedName name="_xlnm._FilterDatabase" localSheetId="15" hidden="1">SdV_Alej!$I$13:$I$14</definedName>
    <definedName name="_xlnm._FilterDatabase" localSheetId="16" hidden="1">SdV_Aprox!$I$14:$I$15</definedName>
    <definedName name="Abr_Instalacion">Listas!$K$7:$K$17</definedName>
    <definedName name="Angulo" localSheetId="11">'[1]Sim. Err Vel. OM'!$D$3</definedName>
    <definedName name="Angulo" localSheetId="12">'[1]Sim. Err Vel. OM'!$D$3</definedName>
    <definedName name="Angulo">'[2]Sim. Err Vel. OM'!$D$3</definedName>
    <definedName name="aptitud">Listas!$AA$7:$AA$9</definedName>
    <definedName name="_xlnm.Print_Area" localSheetId="7">Datos_antena_H!$A$1:$I$63</definedName>
    <definedName name="_xlnm.Print_Area" localSheetId="9">Datos_antena_V!$A$1:$I$63</definedName>
    <definedName name="_xlnm.Print_Area" localSheetId="3">Matrices!$A$1:$AJ$76</definedName>
    <definedName name="_xlnm.Print_Area" localSheetId="8">R_antena_H!$A$1:$G$51</definedName>
    <definedName name="_xlnm.Print_Area" localSheetId="10">R_antena_V!$A$1:$G$51</definedName>
    <definedName name="_xlnm.Print_Area" localSheetId="15">SdV_Alej!$B$1:$K$60</definedName>
    <definedName name="_xlnm.Print_Area" localSheetId="16">SdV_Aprox!$B$1:$K$59</definedName>
    <definedName name="_xlnm.Print_Area" localSheetId="11">'Traf. Real Estatico'!$A$1:$N$65</definedName>
    <definedName name="_xlnm.Print_Area" localSheetId="12">'Traf. Real Movil'!$A$1:$N$65</definedName>
    <definedName name="AUTOVELOX">Listas!$R$13:$R$14</definedName>
    <definedName name="CABINA">Listas!$R$36</definedName>
    <definedName name="CIRANO">Listas!$R$25:$R$26</definedName>
    <definedName name="CIVEME">Listas!$R$22:$R$23</definedName>
    <definedName name="Conformidad">[3]Listas!$A$1:$A$3</definedName>
    <definedName name="equipamiento_DdR">Listas!$Y$7:$Y$10</definedName>
    <definedName name="equipamiento_SdV">Listas!$X$7:$X$10</definedName>
    <definedName name="equipamientoTrafReal">Listas!$Z$7:$Z$12</definedName>
    <definedName name="EYPSCAP">Listas!$R$17:$R$19</definedName>
    <definedName name="GATSO">Listas!$R$30,Listas!$R$16</definedName>
    <definedName name="Grupo" localSheetId="13">[4]InformeGrabDoppler!$W$19:$W$20</definedName>
    <definedName name="Instalacion">Listas!$J$7:$J$17</definedName>
    <definedName name="JENOPTIK">Listas!$R$8:$R$9</definedName>
    <definedName name="LASER_TECHNOLOGY">Listas!$R$10:$R$12</definedName>
    <definedName name="m_actividades">Listas!$F$7:$F$20</definedName>
    <definedName name="m_marcas">Listas!$P$7:$P39</definedName>
    <definedName name="m_normas">Listas!$N$7:$N$10</definedName>
    <definedName name="m_precintos">Listas!$W$7:$W$9</definedName>
    <definedName name="m_tipo_instalacion">Listas!$M$7:$M$12</definedName>
    <definedName name="m_tipos">Listas!$C$7:$C$12</definedName>
    <definedName name="mep">Matriz_emp!$1:$1048576</definedName>
    <definedName name="Modalidad">Listas!$L$7:$L$9</definedName>
    <definedName name="MULTANOVA">Listas!$R$7</definedName>
    <definedName name="RAMET">Listas!$R$27</definedName>
    <definedName name="SICE">Listas!$R$29</definedName>
    <definedName name="SISTEM">Listas!$R$28</definedName>
    <definedName name="TELVENT">Listas!$R$32</definedName>
    <definedName name="TRADESEGUR">Listas!$R$24</definedName>
    <definedName name="VELOLASER">Listas!$R$15</definedName>
    <definedName name="VISIONA">Listas!$R$21</definedName>
    <definedName name="VITRONIC">Listas!$R$35</definedName>
    <definedName name="WESCAM">Listas!$R$31</definedName>
  </definedNames>
  <calcPr calcId="152511" fullPrecision="0"/>
</workbook>
</file>

<file path=xl/calcChain.xml><?xml version="1.0" encoding="utf-8"?>
<calcChain xmlns="http://schemas.openxmlformats.org/spreadsheetml/2006/main">
  <c r="Z2" i="12" l="1"/>
  <c r="Z3" i="12" s="1"/>
  <c r="Z6" i="12"/>
  <c r="Z7" i="12" s="1"/>
  <c r="E5" i="7" l="1"/>
  <c r="D5" i="7"/>
  <c r="P66" i="12" l="1"/>
  <c r="P65" i="12"/>
  <c r="R65" i="12" l="1"/>
  <c r="AF5" i="11" l="1"/>
  <c r="AE5" i="11"/>
  <c r="AD5" i="11"/>
  <c r="AC5" i="11"/>
  <c r="AB5" i="11"/>
  <c r="K8" i="7" l="1"/>
  <c r="AQ10" i="8" l="1"/>
  <c r="P69" i="12" l="1"/>
  <c r="P47" i="12"/>
  <c r="P46" i="12"/>
  <c r="P45" i="12"/>
  <c r="P44" i="12"/>
  <c r="P43" i="12"/>
  <c r="P42" i="12"/>
  <c r="P40" i="12"/>
  <c r="M24" i="12"/>
  <c r="K71" i="8" l="1"/>
  <c r="L71" i="8"/>
  <c r="N71" i="8"/>
  <c r="R71" i="8"/>
  <c r="U71" i="8"/>
  <c r="V71" i="8"/>
  <c r="X71" i="8"/>
  <c r="Z71" i="8"/>
  <c r="AA71" i="8"/>
  <c r="AB71" i="8"/>
  <c r="AC71" i="8"/>
  <c r="AD71" i="8"/>
  <c r="AF71" i="8"/>
  <c r="AG71" i="8"/>
  <c r="AH71" i="8"/>
  <c r="AI71" i="8"/>
  <c r="AJ71" i="8"/>
  <c r="AK71" i="8"/>
  <c r="AL71" i="8"/>
  <c r="AM71" i="8"/>
  <c r="AP71" i="8"/>
  <c r="H71" i="8"/>
  <c r="Y71" i="8" l="1"/>
  <c r="AE71" i="8" l="1"/>
  <c r="M18" i="7" l="1"/>
  <c r="M16" i="7"/>
  <c r="AP10" i="8" l="1"/>
  <c r="K4" i="7" l="1"/>
  <c r="M4" i="7"/>
  <c r="M6" i="7"/>
  <c r="G14" i="7" l="1"/>
  <c r="R12" i="12" s="1"/>
  <c r="F26" i="7" l="1"/>
  <c r="F27" i="7"/>
  <c r="I10" i="10" l="1"/>
  <c r="BG9" i="11" l="1"/>
  <c r="BF9" i="11"/>
  <c r="AO10" i="8" l="1"/>
  <c r="BE9" i="11"/>
  <c r="BD9" i="11"/>
  <c r="BC9" i="11"/>
  <c r="BB9" i="11"/>
  <c r="I18" i="7" l="1"/>
  <c r="I19" i="7"/>
  <c r="I20" i="7"/>
  <c r="I21" i="7"/>
  <c r="I22" i="7"/>
  <c r="I23" i="7"/>
  <c r="I24" i="7"/>
  <c r="I25" i="7"/>
  <c r="I17" i="7"/>
  <c r="F22" i="7"/>
  <c r="F23" i="7"/>
  <c r="F24" i="7"/>
  <c r="F25" i="7"/>
  <c r="F21" i="7"/>
  <c r="F20" i="7"/>
  <c r="F19" i="7"/>
  <c r="F18" i="7"/>
  <c r="F17" i="7"/>
  <c r="S13" i="12" l="1"/>
  <c r="R13" i="12"/>
  <c r="G6" i="7" l="1"/>
  <c r="M19" i="12" l="1"/>
  <c r="M31" i="12"/>
  <c r="BA9" i="11"/>
  <c r="AN10" i="8"/>
  <c r="M8" i="7" l="1"/>
  <c r="M5" i="7" l="1"/>
  <c r="M7" i="7"/>
  <c r="M9" i="7"/>
  <c r="E8" i="7" l="1"/>
  <c r="AC17" i="11" l="1"/>
  <c r="AW9" i="11"/>
  <c r="AX9" i="11"/>
  <c r="AU17" i="11" l="1"/>
  <c r="AV9" i="11"/>
  <c r="AU9" i="11"/>
  <c r="AS17" i="11"/>
  <c r="AR17" i="11"/>
  <c r="AT9" i="11"/>
  <c r="AS9" i="11"/>
  <c r="AR9" i="11"/>
  <c r="AY9" i="11"/>
  <c r="AZ9" i="11"/>
  <c r="AH29" i="11" l="1"/>
  <c r="AH28" i="11"/>
  <c r="AH27" i="11"/>
  <c r="AH26" i="11"/>
  <c r="AH25" i="11"/>
  <c r="AH24" i="11"/>
  <c r="AJ17" i="11"/>
  <c r="AH17" i="11"/>
  <c r="AG17" i="11"/>
  <c r="AK9" i="11"/>
  <c r="AJ9" i="11"/>
  <c r="AI9" i="11"/>
  <c r="AH9" i="11"/>
  <c r="AG9" i="11"/>
  <c r="AE17" i="11"/>
  <c r="AF9" i="11"/>
  <c r="AE9" i="11"/>
  <c r="P17" i="11"/>
  <c r="P9" i="11"/>
  <c r="T9" i="11"/>
  <c r="N17" i="11"/>
  <c r="M17" i="11"/>
  <c r="N9" i="11"/>
  <c r="M9" i="11"/>
  <c r="G46" i="56" l="1"/>
  <c r="G45" i="56"/>
  <c r="G44" i="56"/>
  <c r="G43" i="56"/>
  <c r="G42" i="56"/>
  <c r="G41" i="56"/>
  <c r="G40" i="56"/>
  <c r="G39" i="56"/>
  <c r="G38" i="56"/>
  <c r="G37" i="56"/>
  <c r="G36" i="56"/>
  <c r="G35" i="56"/>
  <c r="G34" i="56"/>
  <c r="G33" i="56"/>
  <c r="G32" i="56"/>
  <c r="G31" i="56"/>
  <c r="G30" i="56"/>
  <c r="G29" i="56"/>
  <c r="G28" i="56"/>
  <c r="G27" i="56"/>
  <c r="G26" i="56"/>
  <c r="G25" i="56"/>
  <c r="G24" i="56"/>
  <c r="G23" i="56"/>
  <c r="G22" i="56"/>
  <c r="G21" i="56"/>
  <c r="G20" i="56"/>
  <c r="G19" i="56"/>
  <c r="F46" i="56"/>
  <c r="F45" i="56"/>
  <c r="F44" i="56"/>
  <c r="F43" i="56"/>
  <c r="F42" i="56"/>
  <c r="F41" i="56"/>
  <c r="F40" i="56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G46" i="57"/>
  <c r="G45" i="57"/>
  <c r="G44" i="57"/>
  <c r="G43" i="57"/>
  <c r="G42" i="57"/>
  <c r="G41" i="57"/>
  <c r="G40" i="57"/>
  <c r="G39" i="57"/>
  <c r="G38" i="57"/>
  <c r="G37" i="57"/>
  <c r="G36" i="57"/>
  <c r="G35" i="57"/>
  <c r="G34" i="57"/>
  <c r="G33" i="57"/>
  <c r="G32" i="57"/>
  <c r="G31" i="57"/>
  <c r="G30" i="57"/>
  <c r="G29" i="57"/>
  <c r="G28" i="57"/>
  <c r="G27" i="57"/>
  <c r="G26" i="57"/>
  <c r="G25" i="57"/>
  <c r="G24" i="57"/>
  <c r="G23" i="57"/>
  <c r="G22" i="57"/>
  <c r="G21" i="57"/>
  <c r="G20" i="57"/>
  <c r="G19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X26" i="58" l="1"/>
  <c r="A26" i="12" l="1"/>
  <c r="A27" i="12"/>
  <c r="A28" i="12"/>
  <c r="A29" i="12"/>
  <c r="A30" i="12"/>
  <c r="A31" i="12"/>
  <c r="A32" i="12"/>
  <c r="A13" i="12"/>
  <c r="A14" i="12"/>
  <c r="A15" i="12"/>
  <c r="A16" i="12"/>
  <c r="J40" i="12" l="1"/>
  <c r="A62" i="12"/>
  <c r="AP9" i="11" l="1"/>
  <c r="AD9" i="11"/>
  <c r="AA9" i="11"/>
  <c r="X9" i="11"/>
  <c r="AL9" i="11"/>
  <c r="K9" i="11" l="1"/>
  <c r="I17" i="11"/>
  <c r="I9" i="11"/>
  <c r="AB17" i="11"/>
  <c r="AB9" i="11"/>
  <c r="J17" i="11"/>
  <c r="J9" i="11"/>
  <c r="L9" i="11"/>
  <c r="R9" i="11"/>
  <c r="O9" i="11"/>
  <c r="V9" i="11"/>
  <c r="W9" i="11"/>
  <c r="Y9" i="11"/>
  <c r="Z9" i="11"/>
  <c r="AC9" i="11"/>
  <c r="AM9" i="11"/>
  <c r="AO9" i="11"/>
  <c r="AQ9" i="11"/>
  <c r="D10" i="7" l="1"/>
  <c r="AM10" i="8"/>
  <c r="E19" i="12" l="1"/>
  <c r="E17" i="12"/>
  <c r="F65" i="12"/>
  <c r="AL10" i="8"/>
  <c r="AZ7" i="8" l="1"/>
  <c r="AY7" i="8"/>
  <c r="AX7" i="8"/>
  <c r="S71" i="8" l="1"/>
  <c r="I71" i="8"/>
  <c r="Q71" i="8"/>
  <c r="AO71" i="8"/>
  <c r="P71" i="8"/>
  <c r="AN71" i="8"/>
  <c r="O71" i="8"/>
  <c r="M71" i="8"/>
  <c r="T71" i="8"/>
  <c r="J71" i="8"/>
  <c r="W71" i="8"/>
  <c r="E6" i="7"/>
  <c r="G71" i="8"/>
  <c r="F18" i="12"/>
  <c r="F12" i="12"/>
  <c r="W46" i="8"/>
  <c r="G46" i="8"/>
  <c r="R42" i="8"/>
  <c r="G48" i="8"/>
  <c r="Q46" i="8"/>
  <c r="H42" i="8"/>
  <c r="H48" i="8"/>
  <c r="R46" i="8"/>
  <c r="Q42" i="8"/>
  <c r="R48" i="8"/>
  <c r="M46" i="8"/>
  <c r="Q48" i="8"/>
  <c r="H46" i="8"/>
  <c r="N46" i="8"/>
  <c r="G42" i="8"/>
  <c r="X46" i="8"/>
  <c r="M20" i="12" l="1"/>
  <c r="M64" i="54" l="1"/>
  <c r="M63" i="54"/>
  <c r="J64" i="54"/>
  <c r="V29" i="11"/>
  <c r="V28" i="11"/>
  <c r="V27" i="11"/>
  <c r="V26" i="11"/>
  <c r="V25" i="11"/>
  <c r="V24" i="11"/>
  <c r="V23" i="11"/>
  <c r="V22" i="11"/>
  <c r="V21" i="11"/>
  <c r="V20" i="11"/>
  <c r="V19" i="11"/>
  <c r="V18" i="11"/>
  <c r="R17" i="11"/>
  <c r="L17" i="11"/>
  <c r="H17" i="11"/>
  <c r="V17" i="11"/>
  <c r="Y17" i="11"/>
  <c r="Y16" i="11"/>
  <c r="Y15" i="11"/>
  <c r="Y14" i="11"/>
  <c r="Y13" i="11"/>
  <c r="Y12" i="11"/>
  <c r="Y11" i="11"/>
  <c r="AC29" i="11"/>
  <c r="AC28" i="11"/>
  <c r="AC27" i="11"/>
  <c r="AC26" i="11"/>
  <c r="AC25" i="11"/>
  <c r="AC24" i="11"/>
  <c r="M64" i="59" l="1"/>
  <c r="M63" i="59"/>
  <c r="J64" i="59"/>
  <c r="J63" i="59"/>
  <c r="M64" i="58"/>
  <c r="M63" i="58"/>
  <c r="J64" i="58"/>
  <c r="J63" i="58"/>
  <c r="M64" i="55"/>
  <c r="M63" i="55"/>
  <c r="J64" i="55"/>
  <c r="J63" i="55"/>
  <c r="J63" i="54"/>
  <c r="H9" i="11"/>
  <c r="P68" i="12" l="1"/>
  <c r="P67" i="12"/>
  <c r="O33" i="60"/>
  <c r="O35" i="60" s="1"/>
  <c r="O34" i="60"/>
  <c r="N34" i="60"/>
  <c r="N33" i="60"/>
  <c r="N35" i="60" s="1"/>
  <c r="O18" i="60"/>
  <c r="O19" i="60"/>
  <c r="N19" i="60"/>
  <c r="N18" i="60"/>
  <c r="N20" i="60" s="1"/>
  <c r="R2" i="59"/>
  <c r="R2" i="58"/>
  <c r="R2" i="55"/>
  <c r="R2" i="54"/>
  <c r="O20" i="60" l="1"/>
  <c r="AK10" i="8"/>
  <c r="D7" i="7" l="1"/>
  <c r="P70" i="12"/>
  <c r="D8" i="7" l="1"/>
  <c r="E7" i="7"/>
  <c r="AQ73" i="8" l="1"/>
  <c r="AQ75" i="8"/>
  <c r="K9" i="7"/>
  <c r="M2" i="51" l="1"/>
  <c r="D6" i="7" l="1"/>
  <c r="E12" i="7" l="1"/>
  <c r="D12" i="7" l="1"/>
  <c r="D11" i="7"/>
  <c r="C14" i="7" s="1"/>
  <c r="B56" i="8" l="1"/>
  <c r="B54" i="12" s="1"/>
  <c r="B58" i="8"/>
  <c r="B56" i="12" s="1"/>
  <c r="B57" i="8"/>
  <c r="B55" i="12" s="1"/>
  <c r="B43" i="8"/>
  <c r="B48" i="8"/>
  <c r="B46" i="8"/>
  <c r="B44" i="8"/>
  <c r="B85" i="8"/>
  <c r="B76" i="8"/>
  <c r="B70" i="8"/>
  <c r="B64" i="8"/>
  <c r="B55" i="8"/>
  <c r="B37" i="8"/>
  <c r="B31" i="8"/>
  <c r="B25" i="8"/>
  <c r="B19" i="8"/>
  <c r="B13" i="8"/>
  <c r="B84" i="8"/>
  <c r="B75" i="8"/>
  <c r="B69" i="8"/>
  <c r="B63" i="8"/>
  <c r="B54" i="8"/>
  <c r="B42" i="8"/>
  <c r="B36" i="8"/>
  <c r="B30" i="8"/>
  <c r="B24" i="8"/>
  <c r="B18" i="8"/>
  <c r="B12" i="8"/>
  <c r="B89" i="8"/>
  <c r="B74" i="8"/>
  <c r="B68" i="8"/>
  <c r="B62" i="8"/>
  <c r="B53" i="8"/>
  <c r="B41" i="8"/>
  <c r="B35" i="8"/>
  <c r="B29" i="8"/>
  <c r="B23" i="8"/>
  <c r="B17" i="8"/>
  <c r="B11" i="8"/>
  <c r="B88" i="8"/>
  <c r="C21" i="7" s="1"/>
  <c r="B79" i="8"/>
  <c r="B73" i="8"/>
  <c r="B67" i="8"/>
  <c r="B61" i="8"/>
  <c r="B52" i="8"/>
  <c r="B40" i="8"/>
  <c r="B34" i="8"/>
  <c r="B28" i="8"/>
  <c r="B22" i="8"/>
  <c r="B16" i="8"/>
  <c r="B72" i="8"/>
  <c r="B66" i="8"/>
  <c r="B60" i="8"/>
  <c r="B51" i="8"/>
  <c r="B39" i="8"/>
  <c r="B33" i="8"/>
  <c r="B27" i="8"/>
  <c r="B21" i="8"/>
  <c r="B15" i="8"/>
  <c r="B86" i="8"/>
  <c r="B71" i="8"/>
  <c r="B65" i="8"/>
  <c r="B59" i="8"/>
  <c r="B50" i="8"/>
  <c r="B38" i="8"/>
  <c r="B32" i="8"/>
  <c r="B26" i="8"/>
  <c r="B20" i="8"/>
  <c r="B14" i="8"/>
  <c r="AV7" i="8"/>
  <c r="X55" i="12" l="1"/>
  <c r="V55" i="12"/>
  <c r="V56" i="12"/>
  <c r="X56" i="12"/>
  <c r="B78" i="8"/>
  <c r="B77" i="8"/>
  <c r="AT7" i="8" a="1"/>
  <c r="AT7" i="8" s="1"/>
  <c r="I5" i="56"/>
  <c r="I5" i="57"/>
  <c r="O2" i="57"/>
  <c r="O2" i="56"/>
  <c r="M2" i="6"/>
  <c r="M2" i="5"/>
  <c r="M2" i="49"/>
  <c r="K5" i="7"/>
  <c r="K6" i="7"/>
  <c r="K7" i="7"/>
  <c r="B12" i="6"/>
  <c r="C7" i="57"/>
  <c r="C6" i="57"/>
  <c r="C5" i="57"/>
  <c r="C6" i="56"/>
  <c r="C7" i="56"/>
  <c r="C5" i="56"/>
  <c r="G7" i="7"/>
  <c r="G8" i="12" s="1"/>
  <c r="E11" i="7"/>
  <c r="A69" i="12"/>
  <c r="A70" i="12"/>
  <c r="A68" i="12"/>
  <c r="A67" i="12"/>
  <c r="A66" i="12"/>
  <c r="A61" i="12"/>
  <c r="A63" i="12"/>
  <c r="A64" i="12"/>
  <c r="A65" i="12"/>
  <c r="A11" i="12"/>
  <c r="A12" i="12"/>
  <c r="A17" i="12"/>
  <c r="A18" i="12"/>
  <c r="A19" i="12"/>
  <c r="A21" i="12"/>
  <c r="A22" i="12"/>
  <c r="A23" i="12"/>
  <c r="A24" i="12"/>
  <c r="A25" i="12"/>
  <c r="A33" i="12"/>
  <c r="A35" i="12"/>
  <c r="A36" i="12"/>
  <c r="A37" i="12"/>
  <c r="A38" i="12"/>
  <c r="A39" i="12"/>
  <c r="A40" i="12"/>
  <c r="A41" i="12"/>
  <c r="A42" i="12"/>
  <c r="A44" i="12"/>
  <c r="A46" i="12"/>
  <c r="A48" i="12"/>
  <c r="A49" i="12"/>
  <c r="A50" i="12"/>
  <c r="A51" i="12"/>
  <c r="A52" i="12"/>
  <c r="A53" i="12"/>
  <c r="A57" i="12"/>
  <c r="A58" i="12"/>
  <c r="A59" i="12"/>
  <c r="A60" i="12"/>
  <c r="A10" i="12"/>
  <c r="F6" i="49"/>
  <c r="F10" i="49"/>
  <c r="G10" i="49" s="1"/>
  <c r="F8" i="49"/>
  <c r="G8" i="49" s="1"/>
  <c r="F7" i="49"/>
  <c r="G7" i="49" s="1"/>
  <c r="B11" i="49"/>
  <c r="C11" i="49" s="1"/>
  <c r="B10" i="49"/>
  <c r="C10" i="49" s="1"/>
  <c r="B9" i="49"/>
  <c r="C9" i="49" s="1"/>
  <c r="B8" i="49"/>
  <c r="B7" i="49"/>
  <c r="B6" i="49"/>
  <c r="AJ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G10" i="8"/>
  <c r="F12" i="6"/>
  <c r="G12" i="6" s="1"/>
  <c r="B11" i="6"/>
  <c r="C11" i="6"/>
  <c r="F10" i="6"/>
  <c r="G10" i="6" s="1"/>
  <c r="F8" i="6"/>
  <c r="G8" i="6" s="1"/>
  <c r="B8" i="6"/>
  <c r="F7" i="6"/>
  <c r="G7" i="6" s="1"/>
  <c r="B7" i="6"/>
  <c r="F6" i="6"/>
  <c r="B6" i="6"/>
  <c r="F12" i="49"/>
  <c r="G12" i="49" s="1"/>
  <c r="B10" i="6"/>
  <c r="C10" i="6" s="1"/>
  <c r="B9" i="6"/>
  <c r="C9" i="6" s="1"/>
  <c r="B12" i="49"/>
  <c r="B80" i="8" l="1"/>
  <c r="B29" i="12"/>
  <c r="V29" i="12" s="1"/>
  <c r="B16" i="12"/>
  <c r="V16" i="12" s="1"/>
  <c r="B32" i="12"/>
  <c r="B13" i="12"/>
  <c r="V13" i="12" s="1"/>
  <c r="B30" i="12"/>
  <c r="B62" i="12"/>
  <c r="B26" i="12"/>
  <c r="B27" i="12"/>
  <c r="V27" i="12" s="1"/>
  <c r="B20" i="12"/>
  <c r="B31" i="12"/>
  <c r="W31" i="12" s="1"/>
  <c r="B14" i="12"/>
  <c r="V14" i="12" s="1"/>
  <c r="B28" i="12"/>
  <c r="V28" i="12" s="1"/>
  <c r="B15" i="12"/>
  <c r="V15" i="12" s="1"/>
  <c r="K12" i="7"/>
  <c r="K11" i="7"/>
  <c r="X49" i="8"/>
  <c r="L49" i="8"/>
  <c r="Q47" i="8"/>
  <c r="B47" i="8" s="1"/>
  <c r="K49" i="8"/>
  <c r="N47" i="8"/>
  <c r="R49" i="8"/>
  <c r="M47" i="8"/>
  <c r="X47" i="8"/>
  <c r="N49" i="8"/>
  <c r="G47" i="8"/>
  <c r="R47" i="8"/>
  <c r="W49" i="8"/>
  <c r="H49" i="8"/>
  <c r="H47" i="8"/>
  <c r="Q49" i="8"/>
  <c r="B49" i="8" s="1"/>
  <c r="G49" i="8"/>
  <c r="W47" i="8"/>
  <c r="M49" i="8"/>
  <c r="D25" i="60"/>
  <c r="D21" i="60"/>
  <c r="D17" i="60"/>
  <c r="D16" i="60"/>
  <c r="D22" i="60"/>
  <c r="D24" i="60"/>
  <c r="D20" i="60"/>
  <c r="D19" i="60"/>
  <c r="D18" i="60"/>
  <c r="D23" i="60"/>
  <c r="X45" i="8"/>
  <c r="R45" i="8"/>
  <c r="W45" i="8"/>
  <c r="Q45" i="8"/>
  <c r="B45" i="8" s="1"/>
  <c r="W87" i="8"/>
  <c r="R87" i="8"/>
  <c r="Q87" i="8"/>
  <c r="B87" i="8" s="1"/>
  <c r="X87" i="8"/>
  <c r="E10" i="7"/>
  <c r="C15" i="7" s="1"/>
  <c r="R40" i="12"/>
  <c r="K45" i="8"/>
  <c r="H87" i="8"/>
  <c r="G87" i="8"/>
  <c r="Z87" i="8"/>
  <c r="N87" i="8"/>
  <c r="Y87" i="8"/>
  <c r="M87" i="8"/>
  <c r="L87" i="8"/>
  <c r="K87" i="8"/>
  <c r="N45" i="8"/>
  <c r="M45" i="8"/>
  <c r="G45" i="8"/>
  <c r="H45" i="8"/>
  <c r="G48" i="57"/>
  <c r="F48" i="57"/>
  <c r="Z49" i="8"/>
  <c r="Z45" i="8"/>
  <c r="K47" i="8"/>
  <c r="Y47" i="8"/>
  <c r="Y45" i="8"/>
  <c r="Y49" i="8"/>
  <c r="L45" i="8"/>
  <c r="Z47" i="8"/>
  <c r="G47" i="57"/>
  <c r="G49" i="57" s="1"/>
  <c r="G48" i="56"/>
  <c r="F47" i="56"/>
  <c r="F49" i="56" s="1"/>
  <c r="F48" i="56"/>
  <c r="F47" i="57"/>
  <c r="F49" i="57" s="1"/>
  <c r="G47" i="56"/>
  <c r="G49" i="56" s="1"/>
  <c r="L47" i="8"/>
  <c r="V30" i="12" l="1"/>
  <c r="W30" i="12"/>
  <c r="X15" i="12"/>
  <c r="X27" i="12"/>
  <c r="X28" i="12"/>
  <c r="B8" i="12"/>
  <c r="B9" i="12"/>
  <c r="X30" i="12"/>
  <c r="X16" i="12"/>
  <c r="X29" i="12"/>
  <c r="X31" i="12"/>
  <c r="X14" i="12"/>
  <c r="X13" i="12"/>
  <c r="B12" i="11"/>
  <c r="B18" i="11"/>
  <c r="B24" i="11"/>
  <c r="B13" i="11"/>
  <c r="B19" i="11"/>
  <c r="B25" i="11"/>
  <c r="B14" i="11"/>
  <c r="B20" i="11"/>
  <c r="B26" i="11"/>
  <c r="B15" i="11"/>
  <c r="B21" i="11"/>
  <c r="B27" i="11"/>
  <c r="B16" i="11"/>
  <c r="B22" i="11"/>
  <c r="R77" i="12" s="1"/>
  <c r="B28" i="11"/>
  <c r="B23" i="11"/>
  <c r="B17" i="11"/>
  <c r="B29" i="11"/>
  <c r="B11" i="11"/>
  <c r="G51" i="57"/>
  <c r="D8" i="60" s="1"/>
  <c r="F51" i="57"/>
  <c r="D7" i="60" s="1"/>
  <c r="G51" i="56"/>
  <c r="D6" i="60" s="1"/>
  <c r="F51" i="56"/>
  <c r="D5" i="60" s="1"/>
  <c r="F50" i="57" l="1"/>
  <c r="F18" i="56"/>
  <c r="F18" i="57"/>
  <c r="K35" i="12"/>
  <c r="F50" i="56"/>
  <c r="G18" i="56"/>
  <c r="K36" i="12"/>
  <c r="G50" i="56"/>
  <c r="G50" i="57"/>
  <c r="G18" i="57"/>
  <c r="Q65" i="12"/>
  <c r="O65" i="12"/>
  <c r="Q36" i="12"/>
  <c r="O36" i="12"/>
  <c r="Q35" i="12"/>
  <c r="Q34" i="12"/>
  <c r="O34" i="12"/>
  <c r="O35" i="12"/>
  <c r="O75" i="12"/>
  <c r="K67" i="12"/>
  <c r="O74" i="12"/>
  <c r="K66" i="12"/>
  <c r="O73" i="12"/>
  <c r="K65" i="12"/>
  <c r="R73" i="12"/>
  <c r="N65" i="12"/>
  <c r="R76" i="12"/>
  <c r="N68" i="12"/>
  <c r="R75" i="12"/>
  <c r="N67" i="12"/>
  <c r="R74" i="12"/>
  <c r="N66" i="12"/>
  <c r="Q66" i="12"/>
  <c r="O66" i="12"/>
  <c r="Q68" i="12"/>
  <c r="O68" i="12"/>
  <c r="Q67" i="12"/>
  <c r="O67" i="12"/>
  <c r="O76" i="12"/>
  <c r="K68" i="12"/>
  <c r="N35" i="12"/>
  <c r="B5" i="11"/>
  <c r="N36" i="12"/>
  <c r="D10" i="60"/>
  <c r="D11" i="60"/>
  <c r="P36" i="12" s="1"/>
  <c r="P35" i="12" l="1"/>
  <c r="P34" i="12"/>
  <c r="N34" i="12"/>
  <c r="C20" i="7" l="1"/>
  <c r="C19" i="7"/>
  <c r="C17" i="7"/>
  <c r="C18" i="7"/>
  <c r="C22" i="7"/>
  <c r="B24" i="12"/>
  <c r="X24" i="12" s="1"/>
  <c r="B36" i="12"/>
  <c r="B69" i="12"/>
  <c r="B57" i="12"/>
  <c r="X57" i="12" s="1"/>
  <c r="B78" i="12"/>
  <c r="B35" i="12"/>
  <c r="B58" i="12"/>
  <c r="X58" i="12" s="1"/>
  <c r="B52" i="12"/>
  <c r="B43" i="12"/>
  <c r="V43" i="12" s="1"/>
  <c r="B21" i="12"/>
  <c r="B22" i="12"/>
  <c r="V22" i="12" s="1"/>
  <c r="B59" i="12"/>
  <c r="X59" i="12" s="1"/>
  <c r="B12" i="12"/>
  <c r="V12" i="12" s="1"/>
  <c r="B11" i="12"/>
  <c r="B23" i="12"/>
  <c r="V23" i="12" s="1"/>
  <c r="B17" i="12"/>
  <c r="B48" i="12"/>
  <c r="B38" i="12"/>
  <c r="V38" i="12" s="1"/>
  <c r="B73" i="12"/>
  <c r="B51" i="12"/>
  <c r="B33" i="12"/>
  <c r="B68" i="12"/>
  <c r="B72" i="12"/>
  <c r="B40" i="12"/>
  <c r="B37" i="12"/>
  <c r="V37" i="12" s="1"/>
  <c r="E2" i="8"/>
  <c r="B64" i="12"/>
  <c r="B71" i="12"/>
  <c r="B34" i="12"/>
  <c r="B47" i="12"/>
  <c r="B41" i="12"/>
  <c r="V41" i="12" s="1"/>
  <c r="B25" i="12"/>
  <c r="V25" i="12" s="1"/>
  <c r="B46" i="12"/>
  <c r="B50" i="12"/>
  <c r="B66" i="12"/>
  <c r="B18" i="12"/>
  <c r="V18" i="12" s="1"/>
  <c r="B70" i="12"/>
  <c r="B42" i="12"/>
  <c r="B61" i="12"/>
  <c r="B53" i="12"/>
  <c r="B44" i="12"/>
  <c r="B45" i="12"/>
  <c r="B76" i="12"/>
  <c r="B60" i="12"/>
  <c r="B49" i="12"/>
  <c r="B39" i="12"/>
  <c r="B77" i="12"/>
  <c r="W17" i="12" l="1"/>
  <c r="V17" i="12"/>
  <c r="X42" i="12"/>
  <c r="V42" i="12"/>
  <c r="V46" i="12"/>
  <c r="X46" i="12"/>
  <c r="V68" i="12"/>
  <c r="X68" i="12"/>
  <c r="X17" i="12"/>
  <c r="X25" i="12"/>
  <c r="X23" i="12"/>
  <c r="X43" i="12"/>
  <c r="X49" i="12"/>
  <c r="V49" i="12"/>
  <c r="X70" i="12"/>
  <c r="V70" i="12"/>
  <c r="X41" i="12"/>
  <c r="X51" i="12"/>
  <c r="V51" i="12"/>
  <c r="X52" i="12"/>
  <c r="V52" i="12"/>
  <c r="V69" i="12"/>
  <c r="X69" i="12"/>
  <c r="V45" i="12"/>
  <c r="X45" i="12"/>
  <c r="X18" i="12"/>
  <c r="V47" i="12"/>
  <c r="X47" i="12"/>
  <c r="X37" i="12"/>
  <c r="X12" i="12"/>
  <c r="X36" i="12"/>
  <c r="V36" i="12"/>
  <c r="X60" i="12"/>
  <c r="V60" i="12"/>
  <c r="V44" i="12"/>
  <c r="X44" i="12"/>
  <c r="V66" i="12"/>
  <c r="X66" i="12"/>
  <c r="X34" i="12"/>
  <c r="V34" i="12"/>
  <c r="V40" i="12"/>
  <c r="X40" i="12"/>
  <c r="X38" i="12"/>
  <c r="X35" i="12"/>
  <c r="V35" i="12"/>
  <c r="X53" i="12"/>
  <c r="V53" i="12"/>
  <c r="V48" i="12"/>
  <c r="X48" i="12"/>
  <c r="X22" i="12"/>
  <c r="B63" i="12"/>
  <c r="B19" i="12"/>
  <c r="W19" i="12" s="1"/>
  <c r="B10" i="12"/>
  <c r="B65" i="12"/>
  <c r="B75" i="12"/>
  <c r="B74" i="12"/>
  <c r="B67" i="12"/>
  <c r="V63" i="12" l="1"/>
  <c r="X63" i="12"/>
  <c r="V67" i="12"/>
  <c r="X67" i="12"/>
  <c r="X65" i="12"/>
  <c r="V65" i="12"/>
  <c r="X19" i="12"/>
  <c r="V10" i="12" l="1"/>
  <c r="H85" i="12" s="1"/>
  <c r="T3" i="12" s="1"/>
  <c r="X10" i="12"/>
  <c r="X9" i="12" s="1"/>
  <c r="V9" i="12" l="1"/>
</calcChain>
</file>

<file path=xl/comments1.xml><?xml version="1.0" encoding="utf-8"?>
<comments xmlns="http://schemas.openxmlformats.org/spreadsheetml/2006/main">
  <authors>
    <author>Miguel Martínez Hernández</author>
  </authors>
  <commentList>
    <comment ref="V27" authorId="0" shapeId="0">
      <text>
        <r>
          <rPr>
            <sz val="9"/>
            <color indexed="81"/>
            <rFont val="Tahoma"/>
            <family val="2"/>
          </rPr>
          <t>Indica a la macro si el archivo se abre por primera vez o ya ha sido generado el informe,</t>
        </r>
      </text>
    </comment>
  </commentList>
</comments>
</file>

<file path=xl/comments2.xml><?xml version="1.0" encoding="utf-8"?>
<comments xmlns="http://schemas.openxmlformats.org/spreadsheetml/2006/main">
  <authors>
    <author>Miguel Martínez Hernández</author>
  </authors>
  <commentList>
    <comment ref="V27" authorId="0" shapeId="0">
      <text>
        <r>
          <rPr>
            <sz val="9"/>
            <color indexed="81"/>
            <rFont val="Tahoma"/>
            <family val="2"/>
          </rPr>
          <t>Indica a la macro si el archivo se abre por primera vez o ya ha sido generado el informe,</t>
        </r>
      </text>
    </comment>
  </commentList>
</comments>
</file>

<file path=xl/comments3.xml><?xml version="1.0" encoding="utf-8"?>
<comments xmlns="http://schemas.openxmlformats.org/spreadsheetml/2006/main">
  <authors>
    <author>Miguel Martínez Hernández</author>
  </authors>
  <commentList>
    <comment ref="W27" authorId="0" shapeId="0">
      <text>
        <r>
          <rPr>
            <sz val="9"/>
            <color indexed="81"/>
            <rFont val="Tahoma"/>
            <family val="2"/>
          </rPr>
          <t>Indica a la macro si el archivo se abre por primera vez o ya ha sido generado el informe,</t>
        </r>
      </text>
    </comment>
  </commentList>
</comments>
</file>

<file path=xl/comments4.xml><?xml version="1.0" encoding="utf-8"?>
<comments xmlns="http://schemas.openxmlformats.org/spreadsheetml/2006/main">
  <authors>
    <author>Miguel Martínez Hernández</author>
  </authors>
  <commentList>
    <comment ref="W27" authorId="0" shapeId="0">
      <text>
        <r>
          <rPr>
            <sz val="9"/>
            <color indexed="81"/>
            <rFont val="Tahoma"/>
            <family val="2"/>
          </rPr>
          <t>Indica a la macro si el archivo se abre por primera vez o ya ha sido generado el informe,</t>
        </r>
      </text>
    </comment>
  </commentList>
</comments>
</file>

<file path=xl/sharedStrings.xml><?xml version="1.0" encoding="utf-8"?>
<sst xmlns="http://schemas.openxmlformats.org/spreadsheetml/2006/main" count="4853" uniqueCount="664">
  <si>
    <t>F.emisión</t>
  </si>
  <si>
    <t>GHz</t>
  </si>
  <si>
    <t>Angulo</t>
  </si>
  <si>
    <t>º</t>
  </si>
  <si>
    <t>Marca</t>
  </si>
  <si>
    <t>Modelo</t>
  </si>
  <si>
    <t>Velocidad luz</t>
  </si>
  <si>
    <t>PARÁMETROS DEL ENSAYO</t>
  </si>
  <si>
    <t>DIAGRAMA DE RADIACIÓN</t>
  </si>
  <si>
    <t>Frecuencia Media</t>
  </si>
  <si>
    <t>RESULTADOS</t>
  </si>
  <si>
    <t>Plano</t>
  </si>
  <si>
    <t>MAX</t>
  </si>
  <si>
    <t>LABORATORIO DE CINEMÓMETROS</t>
  </si>
  <si>
    <t>Ancho del lóbulo principal</t>
  </si>
  <si>
    <t>Atenuación lob. secundarios</t>
  </si>
  <si>
    <t>Desv. eje mecánico</t>
  </si>
  <si>
    <t>Nº Serie</t>
  </si>
  <si>
    <t>- Mesa y controlador multidisposivo EMCO ETS 2090 s/n :00055106</t>
  </si>
  <si>
    <t>- Antena de microondas QPAR WG20 n/c</t>
  </si>
  <si>
    <t>- Fuente de alimentación tensión continua HEWLETT PACKARD 6653A s/n :3234A-00931</t>
  </si>
  <si>
    <t>- Analizador de espectro Agilent PSA E4446A s/n : US44300526</t>
  </si>
  <si>
    <t>Constante (K)</t>
  </si>
  <si>
    <t>PT-0030                                                (ANEXO)</t>
  </si>
  <si>
    <t>EQUIPAMIENTO Y SOFTWARE UTILIZADO</t>
  </si>
  <si>
    <t>- Ensayo DDR versión 1.0</t>
  </si>
  <si>
    <t>1/1                                           ÁREA DE MAGNITUDES DINÁMICAS Y DE CONTEO</t>
  </si>
  <si>
    <t>anterior ITC 3699/2006</t>
  </si>
  <si>
    <t>Cabina</t>
  </si>
  <si>
    <t>Pórtico</t>
  </si>
  <si>
    <t>Trípode</t>
  </si>
  <si>
    <t>Otros</t>
  </si>
  <si>
    <t>ENSAYOS DE LABORATORIO</t>
  </si>
  <si>
    <t>I.a</t>
  </si>
  <si>
    <t>I.b</t>
  </si>
  <si>
    <t>I.c</t>
  </si>
  <si>
    <t>I.d</t>
  </si>
  <si>
    <t>II.a</t>
  </si>
  <si>
    <t>Funcionamiento general</t>
  </si>
  <si>
    <t>Apto</t>
  </si>
  <si>
    <t>II.b</t>
  </si>
  <si>
    <t>Dispositivo de calibración</t>
  </si>
  <si>
    <t>II.c</t>
  </si>
  <si>
    <t>Alarma de tensión</t>
  </si>
  <si>
    <t>II.d</t>
  </si>
  <si>
    <t>III.a</t>
  </si>
  <si>
    <t>Periódica</t>
  </si>
  <si>
    <t xml:space="preserve"> %</t>
  </si>
  <si>
    <t>III.b</t>
  </si>
  <si>
    <t>Discriminación de velocidad</t>
  </si>
  <si>
    <t>III.c</t>
  </si>
  <si>
    <t>Comprobación de datos a cámara</t>
  </si>
  <si>
    <t>IV.a</t>
  </si>
  <si>
    <t>IV.b</t>
  </si>
  <si>
    <t>2.- Ancho del lóbulo principal (a 3 dB)</t>
  </si>
  <si>
    <t>ENSAYOS DE CARRETERA</t>
  </si>
  <si>
    <t>I.- INSTALACIÓN Y AJUSTE</t>
  </si>
  <si>
    <t>II.- ENSAYOS DE VELOCIDAD:</t>
  </si>
  <si>
    <t>Cinemómetro operando como estático:</t>
  </si>
  <si>
    <t>Cinemómetro operando como móvil:</t>
  </si>
  <si>
    <t>Instrumento</t>
  </si>
  <si>
    <t>Actividad</t>
  </si>
  <si>
    <t>Instalación</t>
  </si>
  <si>
    <t>Cinemómetro de efecto Doppler</t>
  </si>
  <si>
    <t>Verificación periódica</t>
  </si>
  <si>
    <t>6F-MR</t>
  </si>
  <si>
    <t>MULTANOVA</t>
  </si>
  <si>
    <t>S</t>
  </si>
  <si>
    <t>EXAMEN DE DOCUMENTACIÓN</t>
  </si>
  <si>
    <t>N</t>
  </si>
  <si>
    <t>Tipo</t>
  </si>
  <si>
    <t>Laboratorio</t>
  </si>
  <si>
    <t>Carretera</t>
  </si>
  <si>
    <t>R_v_bajo</t>
  </si>
  <si>
    <t>R_v_alto</t>
  </si>
  <si>
    <t>Unid_R_v_Bajo</t>
  </si>
  <si>
    <t>Unid_R_v_alto</t>
  </si>
  <si>
    <t>R_v_bajo_e</t>
  </si>
  <si>
    <t>Unid_R_v_Bajo_e</t>
  </si>
  <si>
    <t>R_v_alto_e</t>
  </si>
  <si>
    <t>Unid_R_v_alto_e</t>
  </si>
  <si>
    <t>R_v_bajo_d</t>
  </si>
  <si>
    <t>Unid_R_v_Bajo_d</t>
  </si>
  <si>
    <t>R_v_alto_d</t>
  </si>
  <si>
    <t>Unid_R_v_alto_d</t>
  </si>
  <si>
    <t>km/h</t>
  </si>
  <si>
    <t>%</t>
  </si>
  <si>
    <t>Cinemómetro de tramo</t>
  </si>
  <si>
    <t>Cinemómetro de pistola láser</t>
  </si>
  <si>
    <t>Cinemómetro de barrera láser</t>
  </si>
  <si>
    <t>Cinemómetro en aeronave</t>
  </si>
  <si>
    <t>Verificación de producto parcial</t>
  </si>
  <si>
    <t>Verificación de producto después de Instalación</t>
  </si>
  <si>
    <t>VRM</t>
  </si>
  <si>
    <t>VPE</t>
  </si>
  <si>
    <t>VPP</t>
  </si>
  <si>
    <t>VPDI</t>
  </si>
  <si>
    <t>Nº de Expediente</t>
  </si>
  <si>
    <t>Seleccionado:</t>
  </si>
  <si>
    <t>Cód. Instrumento</t>
  </si>
  <si>
    <t>EMP_R_v_bajo</t>
  </si>
  <si>
    <t>EMP_R_v_alto</t>
  </si>
  <si>
    <t>EMP_R_v_bajo_e</t>
  </si>
  <si>
    <t>EMP_R_v_alto_e</t>
  </si>
  <si>
    <t>EMP_R_v_bajo_d</t>
  </si>
  <si>
    <t>EMP_R_v_alto_d</t>
  </si>
  <si>
    <t>DIGICAM PRO</t>
  </si>
  <si>
    <t>1.0</t>
  </si>
  <si>
    <t>DRCS/P</t>
  </si>
  <si>
    <t>RAI 2002</t>
  </si>
  <si>
    <t>RAI PLUS</t>
  </si>
  <si>
    <t>METRAMED</t>
  </si>
  <si>
    <t>SICAM</t>
  </si>
  <si>
    <t>-</t>
  </si>
  <si>
    <t>ITC</t>
  </si>
  <si>
    <t>OM</t>
  </si>
  <si>
    <t>Norma</t>
  </si>
  <si>
    <t>Normas</t>
  </si>
  <si>
    <t>ESTÁTICO</t>
  </si>
  <si>
    <t>MÓVIL</t>
  </si>
  <si>
    <t>CABINA</t>
  </si>
  <si>
    <t>OTROS</t>
  </si>
  <si>
    <t>PORTICO</t>
  </si>
  <si>
    <t>Abrev. Instalación</t>
  </si>
  <si>
    <t>DOPPLER</t>
  </si>
  <si>
    <t>500m</t>
  </si>
  <si>
    <t>AD9</t>
  </si>
  <si>
    <t>SICE</t>
  </si>
  <si>
    <t>CELERA</t>
  </si>
  <si>
    <t>TRAMO</t>
  </si>
  <si>
    <t>AERONAVE</t>
  </si>
  <si>
    <t>B_LASER</t>
  </si>
  <si>
    <t>P_LASER</t>
  </si>
  <si>
    <t>Disparo de la cámara (nº de Fotogramas)</t>
  </si>
  <si>
    <t>SIMULACIÓN DE VELOCIDADES Y TRANSMISIÓN DE RESULTADOS</t>
  </si>
  <si>
    <t>Curva de errores</t>
  </si>
  <si>
    <t>Verificación de Producto</t>
  </si>
  <si>
    <t>Diagrama de radiación:</t>
  </si>
  <si>
    <t>ENSAYOS DE ANTENA</t>
  </si>
  <si>
    <t>Simulación de velocidades</t>
  </si>
  <si>
    <t>ENSAYOS DE CÁMARAS</t>
  </si>
  <si>
    <t>Exactitud del registro horario</t>
  </si>
  <si>
    <t>Sincronización de las cámaras</t>
  </si>
  <si>
    <t>Otros requisitos</t>
  </si>
  <si>
    <t>INSTALACIÓN Y AJUSTE</t>
  </si>
  <si>
    <t>ENSAYOS DE VELOCIDAD</t>
  </si>
  <si>
    <t>Medida de Velocidad</t>
  </si>
  <si>
    <t>Telémetro láser</t>
  </si>
  <si>
    <t>Receptor GPS + Linea de Mira</t>
  </si>
  <si>
    <t>Reloj sistema</t>
  </si>
  <si>
    <t>Medida de velocidad</t>
  </si>
  <si>
    <t xml:space="preserve">I.-     </t>
  </si>
  <si>
    <t xml:space="preserve">II.-     </t>
  </si>
  <si>
    <t>CONDICIONES NOMINALES</t>
  </si>
  <si>
    <t xml:space="preserve">III.-    </t>
  </si>
  <si>
    <t xml:space="preserve">IV.-   </t>
  </si>
  <si>
    <r>
      <t>Diagrama de radiación</t>
    </r>
    <r>
      <rPr>
        <i/>
        <sz val="9"/>
        <rFont val="Times New Roman"/>
        <family val="1"/>
      </rPr>
      <t>:</t>
    </r>
  </si>
  <si>
    <t>1.- Atenuación de los lóbulos secundarios en directo</t>
  </si>
  <si>
    <t>Desviación del eje mecánico respecto  al eje de radiación</t>
  </si>
  <si>
    <t>I.-</t>
  </si>
  <si>
    <t>II.-</t>
  </si>
  <si>
    <t xml:space="preserve">Cinemómetro operando como estático:                     </t>
  </si>
  <si>
    <t>Placa de características - Marcado</t>
  </si>
  <si>
    <t>Precintos - Etiqueta de verificación</t>
  </si>
  <si>
    <t>COMÚN</t>
  </si>
  <si>
    <t>SdV Alejamiento:</t>
  </si>
  <si>
    <t>SdV Aproximación:</t>
  </si>
  <si>
    <t>Plano Vertical:</t>
  </si>
  <si>
    <t>Plano Horizontal:</t>
  </si>
  <si>
    <t>01-96-1269</t>
  </si>
  <si>
    <r>
      <t>LABORATORIO DE CINEMÓMETROS</t>
    </r>
    <r>
      <rPr>
        <sz val="10"/>
        <rFont val="Times New Roman"/>
        <family val="1"/>
      </rPr>
      <t/>
    </r>
  </si>
  <si>
    <t>V</t>
  </si>
  <si>
    <t>VALOR</t>
  </si>
  <si>
    <t>Nuevos</t>
  </si>
  <si>
    <t xml:space="preserve">Estabilidad de Frecuencia de emisión  </t>
  </si>
  <si>
    <t>DOPPLER - BARRERA / PISTOLA LÁSER</t>
  </si>
  <si>
    <t>Selección:</t>
  </si>
  <si>
    <t>Sincronización de cámaras</t>
  </si>
  <si>
    <t>IV.c</t>
  </si>
  <si>
    <t>IV.-</t>
  </si>
  <si>
    <t xml:space="preserve"> ENSAYOS DE CÁMARAS</t>
  </si>
  <si>
    <t>Categoría</t>
  </si>
  <si>
    <t>C</t>
  </si>
  <si>
    <t>D</t>
  </si>
  <si>
    <t>T</t>
  </si>
  <si>
    <t>A</t>
  </si>
  <si>
    <t>Receptor GPS + Linea de mira</t>
  </si>
  <si>
    <t>III.e</t>
  </si>
  <si>
    <t>Tipo Instal.</t>
  </si>
  <si>
    <t>SdV_Alej Max km/h:</t>
  </si>
  <si>
    <t>SdV_Alej Max %:</t>
  </si>
  <si>
    <t>Resultado</t>
  </si>
  <si>
    <t>SdV_Aprox Max km/h:</t>
  </si>
  <si>
    <t>SdV_Aprox Max %:</t>
  </si>
  <si>
    <t>Max %:</t>
  </si>
  <si>
    <t>Max km/h:</t>
  </si>
  <si>
    <r>
      <t>f</t>
    </r>
    <r>
      <rPr>
        <vertAlign val="subscript"/>
        <sz val="8"/>
        <rFont val="Times New Roman"/>
        <family val="1"/>
      </rPr>
      <t>0</t>
    </r>
    <r>
      <rPr>
        <sz val="8"/>
        <rFont val="Times New Roman"/>
        <family val="1"/>
      </rPr>
      <t>-0,15%</t>
    </r>
    <r>
      <rPr>
        <sz val="8"/>
        <rFont val="Symbol"/>
        <family val="1"/>
        <charset val="2"/>
      </rPr>
      <t>£</t>
    </r>
    <r>
      <rPr>
        <sz val="8"/>
        <rFont val="Times New Roman"/>
        <family val="1"/>
      </rPr>
      <t xml:space="preserve"> </t>
    </r>
    <r>
      <rPr>
        <i/>
        <sz val="8"/>
        <rFont val="Times New Roman"/>
        <family val="1"/>
      </rPr>
      <t>f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  <charset val="2"/>
      </rPr>
      <t>£</t>
    </r>
    <r>
      <rPr>
        <sz val="8"/>
        <rFont val="Times New Roman"/>
        <family val="1"/>
      </rPr>
      <t xml:space="preserve"> </t>
    </r>
    <r>
      <rPr>
        <i/>
        <sz val="8"/>
        <rFont val="Times New Roman"/>
        <family val="1"/>
      </rPr>
      <t>f</t>
    </r>
    <r>
      <rPr>
        <vertAlign val="subscript"/>
        <sz val="8"/>
        <rFont val="Times New Roman"/>
        <family val="1"/>
      </rPr>
      <t>0</t>
    </r>
    <r>
      <rPr>
        <sz val="8"/>
        <rFont val="Times New Roman"/>
        <family val="1"/>
      </rPr>
      <t>+0,15%</t>
    </r>
  </si>
  <si>
    <t>Estabilidad de Frecuencia de emisión</t>
  </si>
  <si>
    <t>2ª Instalación</t>
  </si>
  <si>
    <t>PH:</t>
  </si>
  <si>
    <t>PV:</t>
  </si>
  <si>
    <t>dB</t>
  </si>
  <si>
    <t>Error aplicable:</t>
  </si>
  <si>
    <t>±</t>
  </si>
  <si>
    <r>
      <t>v</t>
    </r>
    <r>
      <rPr>
        <sz val="9"/>
        <rFont val="Times New Roman"/>
        <family val="1"/>
      </rPr>
      <t xml:space="preserve"> </t>
    </r>
    <r>
      <rPr>
        <sz val="9"/>
        <rFont val="Symbol"/>
        <family val="1"/>
        <charset val="2"/>
      </rPr>
      <t>£</t>
    </r>
  </si>
  <si>
    <r>
      <t>v</t>
    </r>
    <r>
      <rPr>
        <sz val="9"/>
        <rFont val="Times New Roman"/>
        <family val="1"/>
      </rPr>
      <t xml:space="preserve"> </t>
    </r>
    <r>
      <rPr>
        <sz val="9"/>
        <rFont val="Symbol"/>
        <family val="1"/>
        <charset val="2"/>
      </rPr>
      <t>&gt;</t>
    </r>
  </si>
  <si>
    <r>
      <t> 7</t>
    </r>
    <r>
      <rPr>
        <sz val="9"/>
        <rFont val="Calibri"/>
        <family val="2"/>
      </rPr>
      <t>°</t>
    </r>
  </si>
  <si>
    <r>
      <t> 9</t>
    </r>
    <r>
      <rPr>
        <sz val="9"/>
        <rFont val="Calibri"/>
        <family val="2"/>
      </rPr>
      <t>°</t>
    </r>
  </si>
  <si>
    <r>
      <t xml:space="preserve">³ </t>
    </r>
    <r>
      <rPr>
        <sz val="9"/>
        <rFont val="Times New Roman"/>
        <family val="1"/>
      </rPr>
      <t>15 dB</t>
    </r>
  </si>
  <si>
    <t>Tráf. Real Estático:</t>
  </si>
  <si>
    <t>INFORME DE ENSAYOS EN CARRETERA</t>
  </si>
  <si>
    <t>(CÁLCULO DE INCERTIDUMBRE)</t>
  </si>
  <si>
    <t>(ANEXO)</t>
  </si>
  <si>
    <t xml:space="preserve"> 1/1                                                                     ÁREA DE MAGNITUDES DINÁMICAS Y DE CONTEO</t>
  </si>
  <si>
    <t>SELECCIONAR SISTEMA DE REFERENCIA, GRUPO, Y RESOLUCIÓN</t>
  </si>
  <si>
    <t>Nº Medida</t>
  </si>
  <si>
    <t>Velocidad EUT
(km/h)</t>
  </si>
  <si>
    <t>Velocidad REF 
(km/h)</t>
  </si>
  <si>
    <t>Error en velocidad (EUT-REF) km/h</t>
  </si>
  <si>
    <t>Error en velocidad (EUT-REF) %</t>
  </si>
  <si>
    <t>Error + U(v) [km/h]</t>
  </si>
  <si>
    <t>Error + U(v) [%]</t>
  </si>
  <si>
    <t>SELECCIONAR PARÁMETROS ENSAYO</t>
  </si>
  <si>
    <t>Sistema de referencia</t>
  </si>
  <si>
    <t>Sistema de Referencia</t>
  </si>
  <si>
    <t>Opciones:</t>
  </si>
  <si>
    <t>← Seleccionar sistema de referencia</t>
  </si>
  <si>
    <t>Radar Referencia</t>
  </si>
  <si>
    <t>Grabador Doppler</t>
  </si>
  <si>
    <t>PISYS</t>
  </si>
  <si>
    <t>Grupo</t>
  </si>
  <si>
    <t>LISYS</t>
  </si>
  <si>
    <t>← Seleccionar tipo cinemómetro</t>
  </si>
  <si>
    <t>Resolución del cinemómetro</t>
  </si>
  <si>
    <t>Resolución</t>
  </si>
  <si>
    <t>← Seleccionar resolución</t>
  </si>
  <si>
    <t>Informe creado</t>
  </si>
  <si>
    <t>Tipo de Ensayo</t>
  </si>
  <si>
    <t>Reparación/Modificación</t>
  </si>
  <si>
    <t>EQUIPAMIENTO UTILIZADO</t>
  </si>
  <si>
    <t>DESVIACIÓN MÁXIMA</t>
  </si>
  <si>
    <t>Tráf. Real Móvil:</t>
  </si>
  <si>
    <t>1.- Atenuación de los lóbulos secundarios PH</t>
  </si>
  <si>
    <t>2.- Ancho del lóbulo principal (a 3 dB) PH</t>
  </si>
  <si>
    <t>1.- Atenuación de los lóbulos secundarios PV</t>
  </si>
  <si>
    <t>2.- Ancho del lóbulo principal (a 3 dB) PV</t>
  </si>
  <si>
    <t>Desviación del eje mecánico respecto  al eje de radiación PH</t>
  </si>
  <si>
    <t>Desviación del eje mecánico respecto  al eje de radiación PV</t>
  </si>
  <si>
    <t>TRIPODE</t>
  </si>
  <si>
    <t>ESTATICO</t>
  </si>
  <si>
    <t>MOVIL</t>
  </si>
  <si>
    <t>OBJETO:</t>
  </si>
  <si>
    <t>Objeto</t>
  </si>
  <si>
    <t>Verificación después de Reparación</t>
  </si>
  <si>
    <t>Verificación después de Modificación</t>
  </si>
  <si>
    <t>Cod.</t>
  </si>
  <si>
    <t>DOPPLER;VPP</t>
  </si>
  <si>
    <t>DOPPLER;VPDI</t>
  </si>
  <si>
    <t>DOPPLER;VPE</t>
  </si>
  <si>
    <t>DOPPLER;VRM</t>
  </si>
  <si>
    <t>B_LASER;VPP</t>
  </si>
  <si>
    <t>B_LASER;VPDI</t>
  </si>
  <si>
    <t>B_LASER;VPE</t>
  </si>
  <si>
    <t>B_LASER;VRM</t>
  </si>
  <si>
    <t>P_LASER;VPDI</t>
  </si>
  <si>
    <t>P_LASER;VPP</t>
  </si>
  <si>
    <t>P_LASER;VPE</t>
  </si>
  <si>
    <t>P_LASER;VRM</t>
  </si>
  <si>
    <t>TRAMO;VPP</t>
  </si>
  <si>
    <t>TRAMO;VPDI</t>
  </si>
  <si>
    <t>TRAMO;VPE</t>
  </si>
  <si>
    <t>TRAMO;VRM</t>
  </si>
  <si>
    <t>AERONAVE;VPP</t>
  </si>
  <si>
    <t>AERONAVE;VPDI</t>
  </si>
  <si>
    <t>AERONAVE;VPE</t>
  </si>
  <si>
    <t>AERONAVE;VRM</t>
  </si>
  <si>
    <t>siguiendo el procedimiento CEM-PT-0030.</t>
  </si>
  <si>
    <t>siguiendo el procedimiento CEM-PT-0031.</t>
  </si>
  <si>
    <t>siguiendo el procedimiento CEM-PT-0081.</t>
  </si>
  <si>
    <t>siguiendo el procedimiento CEM-PT-7.2-21.</t>
  </si>
  <si>
    <t>siguiendo el procedimiento CEM-PT-7.2-22.</t>
  </si>
  <si>
    <t>Tipo y Cod</t>
  </si>
  <si>
    <t>Texto proced.</t>
  </si>
  <si>
    <t xml:space="preserve">TRAZABILIDAD DE LAS MEDIDAS: </t>
  </si>
  <si>
    <t>Se garantiza la trazabilidad al SI.</t>
  </si>
  <si>
    <t>RESULTADO:</t>
  </si>
  <si>
    <t>ENSAYO DE SIMULACIÓN DE LA VELOCIDAD</t>
  </si>
  <si>
    <t>ALIMENTACIÓN</t>
  </si>
  <si>
    <t>TOTALES SdV_Alej + SdV_Aprox</t>
  </si>
  <si>
    <r>
      <t>±</t>
    </r>
    <r>
      <rPr>
        <sz val="7"/>
        <rFont val="Times New Roman"/>
        <family val="1"/>
      </rPr>
      <t xml:space="preserve"> 3 %; valor min = 5 m</t>
    </r>
  </si>
  <si>
    <r>
      <t>±</t>
    </r>
    <r>
      <rPr>
        <sz val="7"/>
        <rFont val="Times New Roman"/>
        <family val="1"/>
      </rPr>
      <t xml:space="preserve"> 0,1 %; valor min = 0,2 s</t>
    </r>
  </si>
  <si>
    <t>Modificación por:</t>
  </si>
  <si>
    <t>V. min</t>
  </si>
  <si>
    <t>Alejamiento</t>
  </si>
  <si>
    <t>Aproximación</t>
  </si>
  <si>
    <t>1,0</t>
  </si>
  <si>
    <r>
      <t>Velocidad Teórica (</t>
    </r>
    <r>
      <rPr>
        <i/>
        <sz val="14"/>
        <rFont val="Times New Roman"/>
        <family val="1"/>
      </rPr>
      <t>km/h</t>
    </r>
    <r>
      <rPr>
        <sz val="14"/>
        <rFont val="Times New Roman"/>
        <family val="1"/>
      </rPr>
      <t>)</t>
    </r>
  </si>
  <si>
    <r>
      <t>Frec.Doppler fd (</t>
    </r>
    <r>
      <rPr>
        <i/>
        <sz val="14"/>
        <rFont val="Times New Roman"/>
        <family val="1"/>
      </rPr>
      <t>Hz</t>
    </r>
    <r>
      <rPr>
        <sz val="14"/>
        <rFont val="Times New Roman"/>
        <family val="1"/>
      </rPr>
      <t>)</t>
    </r>
  </si>
  <si>
    <r>
      <t xml:space="preserve">Fd Corregida fd ± 1 % </t>
    </r>
    <r>
      <rPr>
        <i/>
        <sz val="14"/>
        <rFont val="Times New Roman"/>
        <family val="1"/>
      </rPr>
      <t>f</t>
    </r>
    <r>
      <rPr>
        <vertAlign val="subscript"/>
        <sz val="14"/>
        <rFont val="Times New Roman"/>
        <family val="1"/>
      </rPr>
      <t>d</t>
    </r>
  </si>
  <si>
    <r>
      <t>Velocidad Leída    (</t>
    </r>
    <r>
      <rPr>
        <i/>
        <sz val="14"/>
        <rFont val="Times New Roman"/>
        <family val="1"/>
      </rPr>
      <t>km/h</t>
    </r>
    <r>
      <rPr>
        <sz val="14"/>
        <rFont val="Times New Roman"/>
        <family val="1"/>
      </rPr>
      <t>)</t>
    </r>
  </si>
  <si>
    <t>- Generador universal de 2 canales Keysight 33500B  n/s: MY52201029</t>
  </si>
  <si>
    <t>- Fuente de alimentacion tension continua HEWLETT PACKARD 6653A n/s : 3234A-00931</t>
  </si>
  <si>
    <t>- Calibración cinemómetros versión 1.0</t>
  </si>
  <si>
    <t>FinalVTeorica</t>
  </si>
  <si>
    <t>InicioVLeida</t>
  </si>
  <si>
    <t>FinalVLeida</t>
  </si>
  <si>
    <t>AlarmaTension</t>
  </si>
  <si>
    <t>InicioVTeorica</t>
  </si>
  <si>
    <t>InicioFechaSdV</t>
  </si>
  <si>
    <t>FinalFechaSdV</t>
  </si>
  <si>
    <t>ALEJAMIENTO</t>
  </si>
  <si>
    <t>MIN</t>
  </si>
  <si>
    <t>ABS MIN</t>
  </si>
  <si>
    <t>ERROR MAX</t>
  </si>
  <si>
    <t>Nº de Serie</t>
  </si>
  <si>
    <t>Celdas SdV</t>
  </si>
  <si>
    <t>B20</t>
  </si>
  <si>
    <t>B41</t>
  </si>
  <si>
    <t>E20</t>
  </si>
  <si>
    <t>E41</t>
  </si>
  <si>
    <t>G58</t>
  </si>
  <si>
    <t>I7</t>
  </si>
  <si>
    <t>F45</t>
  </si>
  <si>
    <t>F53</t>
  </si>
  <si>
    <t>Fecha:</t>
  </si>
  <si>
    <t>Hora inicio:</t>
  </si>
  <si>
    <t>Hora final:</t>
  </si>
  <si>
    <t>F58</t>
  </si>
  <si>
    <t>APROXIMACIÓN</t>
  </si>
  <si>
    <t>Fecha SdV Alej:</t>
  </si>
  <si>
    <t>Fecha SdV Aprox:</t>
  </si>
  <si>
    <t>Fecha inicio:</t>
  </si>
  <si>
    <t>Fecha final:</t>
  </si>
  <si>
    <t>- Sistema de referencia LISYS</t>
  </si>
  <si>
    <t>Nº Examen Tipo</t>
  </si>
  <si>
    <t>071138001</t>
  </si>
  <si>
    <t>070316001</t>
  </si>
  <si>
    <t>TELVENT</t>
  </si>
  <si>
    <t>EN4SPOT</t>
  </si>
  <si>
    <t>081579001</t>
  </si>
  <si>
    <t>VELOMED</t>
  </si>
  <si>
    <t>082203001</t>
  </si>
  <si>
    <t>091782001</t>
  </si>
  <si>
    <t>TEMPOCAM II</t>
  </si>
  <si>
    <t>CEM-CY-05/0068-7.2</t>
  </si>
  <si>
    <t>E-710-06/001-7</t>
  </si>
  <si>
    <t>081802001</t>
  </si>
  <si>
    <t>070978001</t>
  </si>
  <si>
    <t>VITRONIC</t>
  </si>
  <si>
    <t>FM1</t>
  </si>
  <si>
    <t xml:space="preserve"> </t>
  </si>
  <si>
    <t/>
  </si>
  <si>
    <t>Datos cinemómetro</t>
  </si>
  <si>
    <t>Datos Instalación</t>
  </si>
  <si>
    <t>Marca/Modelo</t>
  </si>
  <si>
    <t>Id. Medida</t>
  </si>
  <si>
    <t>Velocidad EUT vehículo
(km/h)</t>
  </si>
  <si>
    <t>Velocidad EUT
total (Vt)
(km/h)</t>
  </si>
  <si>
    <t>Velocidad REF
vehículo
(km/h)</t>
  </si>
  <si>
    <t>Velocidad
REF
total
(km/h)</t>
  </si>
  <si>
    <t>Error en velocidad (EUT-REF)
km/h</t>
  </si>
  <si>
    <t>Error en velocidad (EUT-REF)
%</t>
  </si>
  <si>
    <t>Error + U(v)
[km/h]</t>
  </si>
  <si>
    <t>Periódica 6 años</t>
  </si>
  <si>
    <t>Módulo G</t>
  </si>
  <si>
    <t>Estado de los precintos:</t>
  </si>
  <si>
    <t>Precintos</t>
  </si>
  <si>
    <t>Precintado</t>
  </si>
  <si>
    <t>Definición de celdas de inicio y final datos</t>
  </si>
  <si>
    <t>Errores SdV:</t>
  </si>
  <si>
    <t>INFORMATIVO</t>
  </si>
  <si>
    <t>Núm. Expediente:</t>
  </si>
  <si>
    <t>Equipamiento SdV</t>
  </si>
  <si>
    <t>- Generador universal de 2 canales Keysight 33500B  n/s: MY52201029
- Fuente de alimentacion tension continua HEWLETT PACKARD 6653A n/s : 3234A-00931
- Calibración cinemómetros versión 1.0</t>
  </si>
  <si>
    <t>Equipamiento DdR</t>
  </si>
  <si>
    <t>- Mesa y controlador multidisposivo EMCO ETS 2090 s/n :00055106
- Antena de microondas QPAR WG20 n/c
- Fuente de alimentación tensión continua HEWLETT PACKARD 6653A s/n :3234A-00931
- Analizador de espectro Agilent PSA E4446A s/n : US44300526
- Ensayo DDR versión 1.0</t>
  </si>
  <si>
    <t>- Videocámara digital HD Sony HDR-CX625 N/S: 3596775/3596779
- Videocámara digital HD Sony UX7E N/S: 21452/20867
- Analizador de audio Rhode &amp; Schwarz UPL N/S: 100511
- Monitor de TV Sony KDL-26S3000 N/S: 1343818</t>
  </si>
  <si>
    <t>Equipamiento Tráf. Real</t>
  </si>
  <si>
    <t>- Sistema de referencia Genesis II
- PC portátil</t>
  </si>
  <si>
    <t>- Sistema de referencia PISYS</t>
  </si>
  <si>
    <t>C13</t>
  </si>
  <si>
    <t>C27</t>
  </si>
  <si>
    <t>E13</t>
  </si>
  <si>
    <t>E27</t>
  </si>
  <si>
    <t>G45</t>
  </si>
  <si>
    <t>C12</t>
  </si>
  <si>
    <t>C39</t>
  </si>
  <si>
    <t>E12</t>
  </si>
  <si>
    <t>E39</t>
  </si>
  <si>
    <t>G53</t>
  </si>
  <si>
    <t>Doppler con DOS planos</t>
  </si>
  <si>
    <t>Expediente</t>
  </si>
  <si>
    <t>Verificación</t>
  </si>
  <si>
    <t>Tipo Equipo</t>
  </si>
  <si>
    <t>E. Tipo</t>
  </si>
  <si>
    <t>MULTARADAR C P</t>
  </si>
  <si>
    <t>MULTARADAR C TCV</t>
  </si>
  <si>
    <t>Disparo de la cámara</t>
  </si>
  <si>
    <t>Poste</t>
  </si>
  <si>
    <t>Modalidad</t>
  </si>
  <si>
    <t>POSTE</t>
  </si>
  <si>
    <t>Vehículo</t>
  </si>
  <si>
    <t>Estático</t>
  </si>
  <si>
    <t>Móvil</t>
  </si>
  <si>
    <t>Vehículo y trípode</t>
  </si>
  <si>
    <t>VEHICULO Y TRIPODE</t>
  </si>
  <si>
    <t>Vehículo, trípode y guardarraíl</t>
  </si>
  <si>
    <t>Aeronave</t>
  </si>
  <si>
    <t>Banderola</t>
  </si>
  <si>
    <t>BANDEROLA</t>
  </si>
  <si>
    <t>VEHICULO, TRIPODE Y GUARDARRAIL</t>
  </si>
  <si>
    <t>Cabina y pórtico</t>
  </si>
  <si>
    <t>Examen de Modelo / Tipo / Aprobación Modelo</t>
  </si>
  <si>
    <t>Frecuencia (GHz)</t>
  </si>
  <si>
    <t>Desv. máx. según fabricante (MHz)</t>
  </si>
  <si>
    <t>Frec. Anterior</t>
  </si>
  <si>
    <t xml:space="preserve">- Videocámara digital HD Sony HDR-CX625 N/S: 3596775/3596779
- Videocámara digital HD Sony UX7E N/S: 21452/20867
- Analizador de audio Rhode &amp; Schwarz UPL N/S: 100511
- Monitor de TV Sony KDL-26S3000 N/S: 1343818
- Grabador/Reproductor de DVD Sony RDRHX825 N/S: 4563973  </t>
  </si>
  <si>
    <t>Ubicación</t>
  </si>
  <si>
    <t>105 SE</t>
  </si>
  <si>
    <t>Nº Examen de Tipo:</t>
  </si>
  <si>
    <t>Versión software ET:</t>
  </si>
  <si>
    <t>SOH/SIH/SOK</t>
  </si>
  <si>
    <t>MR-C.SC3.1.03.S.150908</t>
  </si>
  <si>
    <t>Versión Software</t>
  </si>
  <si>
    <t>2.33</t>
  </si>
  <si>
    <t>TC100-1.19-7/R2.8.39</t>
  </si>
  <si>
    <t>1.0.2.19</t>
  </si>
  <si>
    <t>6.9.5</t>
  </si>
  <si>
    <t>HF2450</t>
  </si>
  <si>
    <t>1.3</t>
  </si>
  <si>
    <t>2.0</t>
  </si>
  <si>
    <t>DIVA 1.0</t>
  </si>
  <si>
    <t xml:space="preserve">1.03 </t>
  </si>
  <si>
    <t>3.0</t>
  </si>
  <si>
    <t xml:space="preserve">1.0.0.1 </t>
  </si>
  <si>
    <t>2.1</t>
  </si>
  <si>
    <t>RMR250B</t>
  </si>
  <si>
    <t>MCU-71206-11A</t>
  </si>
  <si>
    <t>r.2083-1.1</t>
  </si>
  <si>
    <t>1.0.0</t>
  </si>
  <si>
    <t>3.13</t>
  </si>
  <si>
    <t>4.7.3</t>
  </si>
  <si>
    <t>V. Software Equipo verificado:</t>
  </si>
  <si>
    <t>ENSAYOS APLICABLES</t>
  </si>
  <si>
    <t>Nº informes:</t>
  </si>
  <si>
    <t>Cálculo errores tráfico real:</t>
  </si>
  <si>
    <t>Tráf Real Estático:</t>
  </si>
  <si>
    <t>Tráf Real Estático Grab Doppler:</t>
  </si>
  <si>
    <t>Error máx. km/h</t>
  </si>
  <si>
    <t>Error máx. %</t>
  </si>
  <si>
    <t>Tráf Real Móvil Grab. Doppler:</t>
  </si>
  <si>
    <t>MÁX. Estat.</t>
  </si>
  <si>
    <t>MÁX TOTAL Estat.:</t>
  </si>
  <si>
    <t>MÍN. Estat.</t>
  </si>
  <si>
    <t>MÁX. Estat. Grab Doppler:</t>
  </si>
  <si>
    <t>MÍN. Estat. Grab Doppler:</t>
  </si>
  <si>
    <t>MÁX TOTAL Estat. Grab Dopp:</t>
  </si>
  <si>
    <t>Nº Bastidor</t>
  </si>
  <si>
    <t>Matrícula</t>
  </si>
  <si>
    <r>
      <t>f</t>
    </r>
    <r>
      <rPr>
        <vertAlign val="subscript"/>
        <sz val="8"/>
        <rFont val="Times New Roman"/>
        <family val="1"/>
      </rPr>
      <t>0</t>
    </r>
    <r>
      <rPr>
        <sz val="8"/>
        <rFont val="Times New Roman"/>
        <family val="1"/>
      </rPr>
      <t xml:space="preserve"> =</t>
    </r>
  </si>
  <si>
    <t>Aptitud</t>
  </si>
  <si>
    <t>No apto</t>
  </si>
  <si>
    <t>C14</t>
  </si>
  <si>
    <t>C41</t>
  </si>
  <si>
    <t>D14</t>
  </si>
  <si>
    <t>D41</t>
  </si>
  <si>
    <t>F56</t>
  </si>
  <si>
    <t>G56</t>
  </si>
  <si>
    <t>DIGICAM</t>
  </si>
  <si>
    <t>CEM-CY-01/0116-7.2</t>
  </si>
  <si>
    <t>TécnicoSdV</t>
  </si>
  <si>
    <t>G49</t>
  </si>
  <si>
    <t>G41</t>
  </si>
  <si>
    <t>E56</t>
  </si>
  <si>
    <t>TécnicoDdR</t>
  </si>
  <si>
    <t>G52</t>
  </si>
  <si>
    <t>Técnico TrafR</t>
  </si>
  <si>
    <t>C54</t>
  </si>
  <si>
    <t>Técnico:</t>
  </si>
  <si>
    <t>J66</t>
  </si>
  <si>
    <t>Marcas para modelo</t>
  </si>
  <si>
    <t>Multanova Radar</t>
  </si>
  <si>
    <t>Jenoptik</t>
  </si>
  <si>
    <t>Civeme</t>
  </si>
  <si>
    <t>Autovelox</t>
  </si>
  <si>
    <t>Cirano</t>
  </si>
  <si>
    <t>Ramet</t>
  </si>
  <si>
    <t>Eypscap</t>
  </si>
  <si>
    <t>Gatso</t>
  </si>
  <si>
    <t>Velolaser</t>
  </si>
  <si>
    <t>LTI 20/20 TruCAM</t>
  </si>
  <si>
    <t>Laser Technology</t>
  </si>
  <si>
    <t>Pegasus</t>
  </si>
  <si>
    <t>Visiona Security</t>
  </si>
  <si>
    <t>SICAM AVERAGE SPEED</t>
  </si>
  <si>
    <t>SISTEM, S.A.</t>
  </si>
  <si>
    <t>MediaVex</t>
  </si>
  <si>
    <t>Sensys Gatso Group</t>
  </si>
  <si>
    <t xml:space="preserve"> T-Series Semi-stat</t>
  </si>
  <si>
    <t>Tradesegur</t>
  </si>
  <si>
    <t>Traffic Eye Tramo</t>
  </si>
  <si>
    <t>En4Spot</t>
  </si>
  <si>
    <t>OBOID</t>
  </si>
  <si>
    <t>Radarlux</t>
  </si>
  <si>
    <t>TC100 1.19-42 / R4.7.49</t>
  </si>
  <si>
    <t>LTI 20/20 TruCAM II</t>
  </si>
  <si>
    <r>
      <t xml:space="preserve"> </t>
    </r>
    <r>
      <rPr>
        <sz val="9"/>
        <rFont val="Times New Roman"/>
        <family val="1"/>
      </rPr>
      <t>0,5º</t>
    </r>
  </si>
  <si>
    <t>Fecha DdR H:</t>
  </si>
  <si>
    <t>Fecha DdR V:</t>
  </si>
  <si>
    <t>Fecha Tráf. Real E:</t>
  </si>
  <si>
    <t>Fecha Tráf. Real M:</t>
  </si>
  <si>
    <t>Archivos utilizados:</t>
  </si>
  <si>
    <t>No precintado</t>
  </si>
  <si>
    <t>DAHUA</t>
  </si>
  <si>
    <t>DHI-HWS800A</t>
  </si>
  <si>
    <t>o General_HWS800AMT_
Spn_P_Oversea_XBYLZ_SpanishDGT_V3.000.0000.1.T.20200224.bin</t>
  </si>
  <si>
    <t>181216001</t>
  </si>
  <si>
    <t>081092001</t>
  </si>
  <si>
    <t>Sistema para la captación y reproducción de imágenes RPAS</t>
  </si>
  <si>
    <t>RPAS</t>
  </si>
  <si>
    <t>Informe de Ensayos</t>
  </si>
  <si>
    <t>IE</t>
  </si>
  <si>
    <t>DJI</t>
  </si>
  <si>
    <t>MATRICE 200 SERIES - Z30</t>
  </si>
  <si>
    <t>fd07a00562b8ed1f6458670d871c2872</t>
  </si>
  <si>
    <t>191355001/SW</t>
  </si>
  <si>
    <t>ICT</t>
  </si>
  <si>
    <t>Norma a aplicar</t>
  </si>
  <si>
    <t>Seleccionado</t>
  </si>
  <si>
    <t>VRM; OM; OTROS</t>
  </si>
  <si>
    <t>VRM; ITC; OTROS</t>
  </si>
  <si>
    <t>num</t>
  </si>
  <si>
    <t>Se ha modificado respetcto a legislación anterior (error ICT es MENOS exigente que el de la anterior)</t>
  </si>
  <si>
    <t>No se ha modificado respetcto a legislación anterior (error ICT es MÁS exigente o igual que el de la anterior)</t>
  </si>
  <si>
    <t>VPP; ITC (ICT); TRAMO</t>
  </si>
  <si>
    <t>según la Orden ICT/155/2020, de 7 de febrero.</t>
  </si>
  <si>
    <t>Tipo cinem.</t>
  </si>
  <si>
    <t>Localización de precintos</t>
  </si>
  <si>
    <t>Equipo</t>
  </si>
  <si>
    <t>Certificado de conformidad de requisitos esenciales</t>
  </si>
  <si>
    <t>CCRE</t>
  </si>
  <si>
    <t>VP4</t>
  </si>
  <si>
    <t>Localización de los precintos</t>
  </si>
  <si>
    <t>1243B 94010 16</t>
  </si>
  <si>
    <t>ENSAYOS DE INFLUENCIA DE LA CABINA SOBRE EL CINEMÓMETRO INSTALADO</t>
  </si>
  <si>
    <t>*Si el campo actividad es VP4, muestra el texto alternativo</t>
  </si>
  <si>
    <t>*Si es ICT o ITC, muestra frecuencia del año anterior</t>
  </si>
  <si>
    <t>VP4 / CCRM</t>
  </si>
  <si>
    <t>Diseño</t>
  </si>
  <si>
    <t>Anclajes</t>
  </si>
  <si>
    <t>Estructura</t>
  </si>
  <si>
    <t>Elementos activos</t>
  </si>
  <si>
    <t xml:space="preserve">Placa de características - Marcado </t>
  </si>
  <si>
    <t>*Primitiva o Verificación de Producto según ICT/ITC u OM</t>
  </si>
  <si>
    <t>*Aprobación de Modelo o Examen de Tipo según ICT/ITC u OM</t>
  </si>
  <si>
    <t>EXAMEN DE LA INSTALACIÓN</t>
  </si>
  <si>
    <t>II.e</t>
  </si>
  <si>
    <t>Véase imágenes de este documento</t>
  </si>
  <si>
    <t>*Si es CCRE, es I.e, si no, I.b</t>
  </si>
  <si>
    <t>*Si es CCRE, es I.f, si no, I.d</t>
  </si>
  <si>
    <t>OBJETO</t>
  </si>
  <si>
    <t>¿Móvil?</t>
  </si>
  <si>
    <t>Periódica 4 años</t>
  </si>
  <si>
    <t>16-I-153 06005</t>
  </si>
  <si>
    <t>I-051 03034 16</t>
  </si>
  <si>
    <t>Relleno</t>
  </si>
  <si>
    <t>EL EQUIPO NO CUMPLE CON LOS REQUISITOS</t>
  </si>
  <si>
    <t>FALTAN CAMPOS POR RELLENAR</t>
  </si>
  <si>
    <t>Resultado:</t>
  </si>
  <si>
    <t>Conforme</t>
  </si>
  <si>
    <t>NO conforme</t>
  </si>
  <si>
    <t>ICT 155/2020</t>
  </si>
  <si>
    <t>ITC 3123/2010</t>
  </si>
  <si>
    <t>ITC 3699/2006</t>
  </si>
  <si>
    <t>OM 1994</t>
  </si>
  <si>
    <t>PERIÓDICA</t>
  </si>
  <si>
    <t>VERIFICACIÓN DESPUÉS DE MODIFICACIÓN/REPARACIÓN</t>
  </si>
  <si>
    <t>La normativa original (OM, ITC3699…) se muestra a efectos informativos. Si al seleccionado le corresponde normativa antigua (ej ITC 3699),se le asigna el equivalente contrastado con la ICT, valorando si los errores son más o menos restrictivos (ICT (ITC 3699))</t>
  </si>
  <si>
    <t>ICT 155 (ITC 3123/2010)</t>
  </si>
  <si>
    <t>ICT 155 (ITC 3699/2006)</t>
  </si>
  <si>
    <t>ICT 155 (OM 1994)</t>
  </si>
  <si>
    <t>ITC 155 (ITC 3123/2010)</t>
  </si>
  <si>
    <t>No aplica simulación de velocidades</t>
  </si>
  <si>
    <t>00-I-002 04003</t>
  </si>
  <si>
    <t>16-I-078 06026</t>
  </si>
  <si>
    <t>VPE_R</t>
  </si>
  <si>
    <t>REMOTA</t>
  </si>
  <si>
    <t>Verificación periódica remota</t>
  </si>
  <si>
    <t>DOPPLER;VPE_R</t>
  </si>
  <si>
    <t>Errores máximos permitidos</t>
  </si>
  <si>
    <t>Errores máximos obtenidos</t>
  </si>
  <si>
    <t>Desviaciones</t>
  </si>
  <si>
    <t>Resultados</t>
  </si>
  <si>
    <t>Observaciones</t>
  </si>
  <si>
    <t>LANE X</t>
  </si>
  <si>
    <t>191175001</t>
  </si>
  <si>
    <t xml:space="preserve">Ensayos de Verificación Periódica, </t>
  </si>
  <si>
    <t xml:space="preserve">Ensayos de Verificación después de Reparación, </t>
  </si>
  <si>
    <t xml:space="preserve">Ensayos de Verificación de Producto Parcial, </t>
  </si>
  <si>
    <t xml:space="preserve">Ensayos de Verificación de Producto Después de Instalación, </t>
  </si>
  <si>
    <t xml:space="preserve">Ensayos de Revisión de cabina, </t>
  </si>
  <si>
    <t>Pegasus HD</t>
  </si>
  <si>
    <t>Wescam</t>
  </si>
  <si>
    <t>180416001</t>
  </si>
  <si>
    <t>76582-02A</t>
  </si>
  <si>
    <t>OBSERVACIONES:</t>
  </si>
  <si>
    <t>Fijo</t>
  </si>
  <si>
    <t>500</t>
  </si>
  <si>
    <t>105</t>
  </si>
  <si>
    <t>660</t>
  </si>
  <si>
    <t>670</t>
  </si>
  <si>
    <t>106</t>
  </si>
  <si>
    <t>CABINA;VPE_R</t>
  </si>
  <si>
    <t>Texto estáticos</t>
  </si>
  <si>
    <t>Fijos: Fotografías, seguimiento: RAMET AD9 y EYPSCAP RAI PLUS</t>
  </si>
  <si>
    <t>Fijos: Fotografías, seguimiento: CIRANO 500m y JENOPTIK MULTARADAR C</t>
  </si>
  <si>
    <t>Fijos: Fotografías, seguimiento: Resto Orden 1994</t>
  </si>
  <si>
    <t>Ident. Objetivo (1: AD9, RAI PLUS, 2: 500m MULTARADAR, 3: OM1994)</t>
  </si>
  <si>
    <t>Phodar</t>
  </si>
  <si>
    <t>SE-1</t>
  </si>
  <si>
    <t>Aircraft Corporation</t>
  </si>
  <si>
    <t>Falcon</t>
  </si>
  <si>
    <t>SUITS</t>
  </si>
  <si>
    <t>SAVG</t>
  </si>
  <si>
    <t>212050001</t>
  </si>
  <si>
    <t>202465001</t>
  </si>
  <si>
    <t>202466001</t>
  </si>
  <si>
    <t>202467001</t>
  </si>
  <si>
    <t>212076001</t>
  </si>
  <si>
    <t>202469001</t>
  </si>
  <si>
    <t>192115001</t>
  </si>
  <si>
    <t>1.0.0.0</t>
  </si>
  <si>
    <t>EXAMEN METROLÓGICO</t>
  </si>
  <si>
    <t>III.-</t>
  </si>
  <si>
    <t>T_R</t>
  </si>
  <si>
    <t>Ensayos de verificación de la hora de las cámaras y sincronismo</t>
  </si>
  <si>
    <t>Ensayos de garantía de la distancia del tramo</t>
  </si>
  <si>
    <t>TRAMO;VPE_R</t>
  </si>
  <si>
    <t>210291001</t>
  </si>
  <si>
    <t>Certificado de Ensayos</t>
  </si>
  <si>
    <t>CE</t>
  </si>
  <si>
    <t>Certificado de revisión de cabina</t>
  </si>
  <si>
    <t>Certificado de revisión de cabina remota</t>
  </si>
  <si>
    <t>RC</t>
  </si>
  <si>
    <t>CABINA;RC</t>
  </si>
  <si>
    <t>Generador de certificados</t>
  </si>
  <si>
    <t>00</t>
  </si>
  <si>
    <t>Revisión:</t>
  </si>
  <si>
    <t>0D-C8-4D-84</t>
  </si>
  <si>
    <t>periódica</t>
  </si>
  <si>
    <t>periódica remota</t>
  </si>
  <si>
    <t>reparación</t>
  </si>
  <si>
    <t>modificación</t>
  </si>
  <si>
    <t>producto parcial</t>
  </si>
  <si>
    <t>después de instalación</t>
  </si>
  <si>
    <t>revisión de cabina</t>
  </si>
  <si>
    <t>revisión de cabina remota</t>
  </si>
  <si>
    <t>requisitos esenciales</t>
  </si>
  <si>
    <t>Informe de ensayos</t>
  </si>
  <si>
    <t>Palabra clave</t>
  </si>
  <si>
    <t>Códigos_Act.</t>
  </si>
  <si>
    <t>VREP</t>
  </si>
  <si>
    <t>VMOD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</si>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</sst>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\ _p_t_a_-;\-* #,##0.00\ _p_t_a_-;_-* &quot;-&quot;??\ _p_t_a_-;_-@_-"/>
    <numFmt numFmtId="165" formatCode="0.0"/>
    <numFmt numFmtId="166" formatCode="0.0000"/>
    <numFmt numFmtId="167" formatCode="0.000000000E+00"/>
    <numFmt numFmtId="168" formatCode="_-* #,##0.000000\ _p_t_a_-;\-* #,##0.000000\ _p_t_a_-;_-* &quot;-&quot;??\ _p_t_a_-;_-@_-"/>
    <numFmt numFmtId="169" formatCode="0.000"/>
    <numFmt numFmtId="170" formatCode="0.000000"/>
    <numFmt numFmtId="171" formatCode="h:mm;@"/>
    <numFmt numFmtId="172" formatCode="[$-F400]h:mm:ss\ AM/PM"/>
  </numFmts>
  <fonts count="120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sz val="12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u/>
      <sz val="16"/>
      <name val="Times New Roman"/>
      <family val="1"/>
    </font>
    <font>
      <b/>
      <u/>
      <sz val="16"/>
      <name val="Arial"/>
      <family val="2"/>
    </font>
    <font>
      <b/>
      <sz val="14"/>
      <color indexed="18"/>
      <name val="Times New Roman"/>
      <family val="1"/>
    </font>
    <font>
      <sz val="14"/>
      <color indexed="18"/>
      <name val="Times New Roman"/>
      <family val="1"/>
    </font>
    <font>
      <b/>
      <sz val="20"/>
      <name val="Times New Roman"/>
      <family val="1"/>
    </font>
    <font>
      <sz val="20"/>
      <name val="Arial"/>
      <family val="2"/>
    </font>
    <font>
      <sz val="18"/>
      <name val="Times New Roman"/>
      <family val="1"/>
    </font>
    <font>
      <i/>
      <sz val="18"/>
      <color indexed="10"/>
      <name val="Times New Roman"/>
      <family val="1"/>
    </font>
    <font>
      <i/>
      <sz val="18"/>
      <name val="Times New Roman"/>
      <family val="1"/>
    </font>
    <font>
      <sz val="18"/>
      <color indexed="9"/>
      <name val="Times New Roman"/>
      <family val="1"/>
    </font>
    <font>
      <b/>
      <sz val="16"/>
      <name val="Times New Roman"/>
      <family val="1"/>
    </font>
    <font>
      <b/>
      <sz val="16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i/>
      <sz val="14"/>
      <color indexed="39"/>
      <name val="Times New Roman"/>
      <family val="1"/>
    </font>
    <font>
      <i/>
      <sz val="14"/>
      <name val="Times New Roman"/>
      <family val="1"/>
    </font>
    <font>
      <i/>
      <sz val="12"/>
      <name val="Arial"/>
      <family val="2"/>
    </font>
    <font>
      <i/>
      <sz val="10"/>
      <name val="Arial"/>
      <family val="2"/>
    </font>
    <font>
      <i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18"/>
      <name val="Times New Roman"/>
      <family val="1"/>
    </font>
    <font>
      <i/>
      <sz val="12"/>
      <color indexed="18"/>
      <name val="Times New Roman"/>
      <family val="1"/>
    </font>
    <font>
      <sz val="12"/>
      <color indexed="9"/>
      <name val="Times New Roman"/>
      <family val="1"/>
    </font>
    <font>
      <b/>
      <i/>
      <sz val="12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56"/>
      <name val="Times New Roman"/>
      <family val="1"/>
    </font>
    <font>
      <b/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sz val="9"/>
      <name val="Symbol"/>
      <family val="1"/>
      <charset val="2"/>
    </font>
    <font>
      <sz val="9"/>
      <name val="Courier New"/>
      <family val="3"/>
    </font>
    <font>
      <b/>
      <sz val="12"/>
      <name val="Arial"/>
      <family val="2"/>
    </font>
    <font>
      <sz val="10"/>
      <name val="Arial"/>
      <family val="2"/>
    </font>
    <font>
      <sz val="16"/>
      <color indexed="10"/>
      <name val="Times New Roman"/>
      <family val="1"/>
    </font>
    <font>
      <sz val="16"/>
      <color indexed="56"/>
      <name val="Times New Roman"/>
      <family val="1"/>
    </font>
    <font>
      <sz val="16"/>
      <color indexed="62"/>
      <name val="Times New Roman"/>
      <family val="1"/>
    </font>
    <font>
      <sz val="16"/>
      <name val="Arial"/>
      <family val="2"/>
    </font>
    <font>
      <sz val="12"/>
      <color indexed="8"/>
      <name val="Arial"/>
      <family val="2"/>
    </font>
    <font>
      <sz val="10"/>
      <color indexed="8"/>
      <name val="Times New Roman"/>
      <family val="1"/>
    </font>
    <font>
      <sz val="18"/>
      <color indexed="8"/>
      <name val="Times New Roman"/>
      <family val="1"/>
    </font>
    <font>
      <vertAlign val="subscript"/>
      <sz val="8"/>
      <name val="Times New Roman"/>
      <family val="1"/>
    </font>
    <font>
      <i/>
      <sz val="8"/>
      <name val="Times New Roman"/>
      <family val="1"/>
    </font>
    <font>
      <sz val="8"/>
      <name val="Symbol"/>
      <family val="1"/>
      <charset val="2"/>
    </font>
    <font>
      <sz val="9"/>
      <name val="Calibri"/>
      <family val="2"/>
    </font>
    <font>
      <b/>
      <sz val="24"/>
      <name val="Times New Roman"/>
      <family val="1"/>
    </font>
    <font>
      <sz val="15.5"/>
      <name val="Times New Roman"/>
      <family val="1"/>
    </font>
    <font>
      <b/>
      <sz val="16"/>
      <color indexed="9"/>
      <name val="Times New Roman"/>
      <family val="1"/>
    </font>
    <font>
      <i/>
      <sz val="16"/>
      <color indexed="8"/>
      <name val="Times New Roman"/>
      <family val="1"/>
    </font>
    <font>
      <b/>
      <sz val="20"/>
      <color indexed="9"/>
      <name val="Times New Roman"/>
      <family val="1"/>
    </font>
    <font>
      <i/>
      <sz val="18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3"/>
      <color indexed="8"/>
      <name val="Times New Roman"/>
      <family val="1"/>
    </font>
    <font>
      <sz val="9"/>
      <color indexed="81"/>
      <name val="Tahoma"/>
      <family val="2"/>
    </font>
    <font>
      <i/>
      <sz val="14"/>
      <color indexed="9"/>
      <name val="Times New Roman"/>
      <family val="1"/>
    </font>
    <font>
      <sz val="14"/>
      <color indexed="9"/>
      <name val="Times New Roman"/>
      <family val="1"/>
    </font>
    <font>
      <i/>
      <sz val="14"/>
      <color indexed="10"/>
      <name val="Times New Roman"/>
      <family val="1"/>
    </font>
    <font>
      <sz val="7"/>
      <name val="Symbol"/>
      <family val="1"/>
      <charset val="2"/>
    </font>
    <font>
      <sz val="7"/>
      <name val="Times New Roman"/>
      <family val="1"/>
    </font>
    <font>
      <sz val="10"/>
      <color indexed="9"/>
      <name val="Times New Roman"/>
      <family val="1"/>
    </font>
    <font>
      <b/>
      <u/>
      <sz val="16"/>
      <color indexed="9"/>
      <name val="Times New Roman"/>
      <family val="1"/>
    </font>
    <font>
      <b/>
      <sz val="14"/>
      <color indexed="9"/>
      <name val="Times New Roman"/>
      <family val="1"/>
    </font>
    <font>
      <i/>
      <sz val="12"/>
      <color indexed="9"/>
      <name val="Times New Roman"/>
      <family val="1"/>
    </font>
    <font>
      <i/>
      <sz val="14"/>
      <color indexed="18"/>
      <name val="Times New Roman"/>
      <family val="1"/>
    </font>
    <font>
      <vertAlign val="subscript"/>
      <sz val="14"/>
      <name val="Times New Roman"/>
      <family val="1"/>
    </font>
    <font>
      <sz val="15"/>
      <name val="Times New Roman"/>
      <family val="1"/>
    </font>
    <font>
      <sz val="17.5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9"/>
      <color theme="1"/>
      <name val="Symbol"/>
      <family val="1"/>
      <charset val="2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0"/>
      <name val="Arial"/>
      <family val="2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ourier New"/>
      <family val="3"/>
    </font>
    <font>
      <sz val="10"/>
      <color theme="1"/>
      <name val="Symbol"/>
      <family val="1"/>
      <charset val="2"/>
    </font>
    <font>
      <sz val="16"/>
      <color theme="1"/>
      <name val="Times New Roman"/>
      <family val="1"/>
    </font>
    <font>
      <sz val="10"/>
      <color theme="0" tint="-0.249977111117893"/>
      <name val="Arial"/>
      <family val="2"/>
    </font>
    <font>
      <b/>
      <sz val="10"/>
      <color theme="1"/>
      <name val="Arial"/>
      <family val="2"/>
    </font>
    <font>
      <sz val="16"/>
      <color rgb="FFFF0000"/>
      <name val="Times New Roman"/>
      <family val="1"/>
    </font>
    <font>
      <sz val="16"/>
      <color theme="3"/>
      <name val="Times New Roman"/>
      <family val="1"/>
    </font>
    <font>
      <sz val="10"/>
      <color theme="1"/>
      <name val="Arial"/>
      <family val="2"/>
    </font>
    <font>
      <sz val="8"/>
      <color rgb="FF000000"/>
      <name val="Segoe UI"/>
      <family val="2"/>
    </font>
    <font>
      <vertAlign val="subscript"/>
      <sz val="9"/>
      <name val="Times New Roman"/>
      <family val="1"/>
    </font>
    <font>
      <i/>
      <sz val="14"/>
      <color indexed="39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7"/>
      <name val="Arial"/>
      <family val="2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color theme="0"/>
      <name val="Times New Roman"/>
      <family val="1"/>
    </font>
    <font>
      <b/>
      <sz val="10"/>
      <color theme="1" tint="0.499984740745262"/>
      <name val="Arial"/>
      <family val="2"/>
    </font>
    <font>
      <sz val="10"/>
      <color theme="1" tint="0.499984740745262"/>
      <name val="Arial"/>
      <family val="2"/>
    </font>
    <font>
      <sz val="10"/>
      <color theme="1" tint="0.34998626667073579"/>
      <name val="Arial"/>
      <family val="2"/>
    </font>
    <font>
      <b/>
      <sz val="10"/>
      <color theme="0" tint="-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0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8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5" fillId="0" borderId="0"/>
  </cellStyleXfs>
  <cellXfs count="15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1" fontId="20" fillId="0" borderId="0" xfId="0" applyNumberFormat="1" applyFon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10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22" fillId="0" borderId="0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4" fillId="0" borderId="4" xfId="0" applyFont="1" applyBorder="1"/>
    <xf numFmtId="0" fontId="24" fillId="0" borderId="5" xfId="0" applyFont="1" applyBorder="1"/>
    <xf numFmtId="0" fontId="24" fillId="0" borderId="6" xfId="0" applyFont="1" applyBorder="1"/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4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5" fillId="0" borderId="15" xfId="0" applyFont="1" applyBorder="1" applyAlignment="1"/>
    <xf numFmtId="0" fontId="10" fillId="0" borderId="15" xfId="0" applyFont="1" applyBorder="1" applyAlignment="1">
      <alignment horizontal="center" vertical="center"/>
    </xf>
    <xf numFmtId="2" fontId="21" fillId="0" borderId="15" xfId="0" applyNumberFormat="1" applyFont="1" applyBorder="1" applyAlignment="1">
      <alignment horizontal="center"/>
    </xf>
    <xf numFmtId="2" fontId="0" fillId="0" borderId="3" xfId="0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5" fillId="0" borderId="16" xfId="0" applyFont="1" applyBorder="1" applyAlignment="1">
      <alignment horizontal="center" vertical="center"/>
    </xf>
    <xf numFmtId="2" fontId="26" fillId="0" borderId="17" xfId="0" applyNumberFormat="1" applyFont="1" applyBorder="1" applyAlignment="1">
      <alignment horizontal="center" vertical="center"/>
    </xf>
    <xf numFmtId="167" fontId="26" fillId="0" borderId="17" xfId="0" applyNumberFormat="1" applyFont="1" applyBorder="1" applyAlignment="1">
      <alignment horizontal="center" vertical="center"/>
    </xf>
    <xf numFmtId="166" fontId="26" fillId="0" borderId="17" xfId="0" applyNumberFormat="1" applyFont="1" applyBorder="1" applyAlignment="1">
      <alignment horizontal="center" vertical="center"/>
    </xf>
    <xf numFmtId="2" fontId="25" fillId="0" borderId="18" xfId="0" applyNumberFormat="1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5" fillId="0" borderId="19" xfId="0" applyNumberFormat="1" applyFont="1" applyBorder="1" applyAlignment="1">
      <alignment horizontal="center"/>
    </xf>
    <xf numFmtId="167" fontId="25" fillId="0" borderId="19" xfId="0" applyNumberFormat="1" applyFont="1" applyBorder="1" applyAlignment="1">
      <alignment horizontal="center"/>
    </xf>
    <xf numFmtId="166" fontId="25" fillId="0" borderId="19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2" fontId="25" fillId="0" borderId="20" xfId="0" applyNumberFormat="1" applyFont="1" applyBorder="1" applyAlignment="1">
      <alignment horizontal="center"/>
    </xf>
    <xf numFmtId="167" fontId="25" fillId="0" borderId="20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2" fontId="0" fillId="0" borderId="21" xfId="0" applyNumberFormat="1" applyBorder="1" applyAlignment="1">
      <alignment horizontal="center"/>
    </xf>
    <xf numFmtId="49" fontId="24" fillId="0" borderId="8" xfId="0" applyNumberFormat="1" applyFont="1" applyBorder="1" applyAlignment="1">
      <alignment horizontal="center"/>
    </xf>
    <xf numFmtId="49" fontId="24" fillId="0" borderId="21" xfId="0" applyNumberFormat="1" applyFont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49" fontId="10" fillId="0" borderId="21" xfId="0" applyNumberFormat="1" applyFont="1" applyBorder="1" applyAlignment="1">
      <alignment horizontal="center"/>
    </xf>
    <xf numFmtId="166" fontId="25" fillId="0" borderId="18" xfId="0" applyNumberFormat="1" applyFont="1" applyBorder="1" applyAlignment="1">
      <alignment horizontal="center"/>
    </xf>
    <xf numFmtId="166" fontId="25" fillId="0" borderId="2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70" fontId="10" fillId="0" borderId="8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27" fillId="0" borderId="6" xfId="0" applyFont="1" applyBorder="1" applyAlignment="1">
      <alignment horizontal="center"/>
    </xf>
    <xf numFmtId="2" fontId="27" fillId="0" borderId="20" xfId="0" applyNumberFormat="1" applyFont="1" applyBorder="1" applyAlignment="1">
      <alignment horizontal="center"/>
    </xf>
    <xf numFmtId="0" fontId="27" fillId="0" borderId="21" xfId="0" applyFont="1" applyBorder="1"/>
    <xf numFmtId="0" fontId="28" fillId="0" borderId="10" xfId="0" applyFont="1" applyBorder="1" applyAlignment="1">
      <alignment horizontal="center"/>
    </xf>
    <xf numFmtId="2" fontId="28" fillId="0" borderId="10" xfId="0" applyNumberFormat="1" applyFont="1" applyBorder="1" applyAlignment="1">
      <alignment horizontal="center"/>
    </xf>
    <xf numFmtId="1" fontId="28" fillId="0" borderId="10" xfId="0" applyNumberFormat="1" applyFont="1" applyBorder="1" applyAlignment="1">
      <alignment horizontal="center"/>
    </xf>
    <xf numFmtId="1" fontId="28" fillId="0" borderId="11" xfId="0" applyNumberFormat="1" applyFont="1" applyBorder="1" applyAlignment="1">
      <alignment horizontal="center"/>
    </xf>
    <xf numFmtId="169" fontId="28" fillId="0" borderId="10" xfId="0" applyNumberFormat="1" applyFont="1" applyBorder="1" applyAlignment="1">
      <alignment horizontal="center"/>
    </xf>
    <xf numFmtId="2" fontId="28" fillId="0" borderId="9" xfId="0" applyNumberFormat="1" applyFont="1" applyBorder="1" applyAlignment="1">
      <alignment horizontal="center"/>
    </xf>
    <xf numFmtId="2" fontId="28" fillId="0" borderId="10" xfId="0" applyNumberFormat="1" applyFon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27" fillId="0" borderId="4" xfId="0" applyFont="1" applyBorder="1" applyAlignment="1">
      <alignment horizontal="center"/>
    </xf>
    <xf numFmtId="0" fontId="27" fillId="0" borderId="7" xfId="0" applyFont="1" applyBorder="1"/>
    <xf numFmtId="2" fontId="27" fillId="0" borderId="19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0" fillId="0" borderId="4" xfId="0" applyFont="1" applyBorder="1" applyAlignment="1"/>
    <xf numFmtId="2" fontId="4" fillId="0" borderId="8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2" fontId="26" fillId="0" borderId="24" xfId="0" applyNumberFormat="1" applyFont="1" applyBorder="1" applyAlignment="1">
      <alignment horizontal="center" vertical="center"/>
    </xf>
    <xf numFmtId="2" fontId="25" fillId="0" borderId="9" xfId="0" applyNumberFormat="1" applyFont="1" applyBorder="1" applyAlignment="1">
      <alignment horizontal="center"/>
    </xf>
    <xf numFmtId="2" fontId="25" fillId="0" borderId="10" xfId="0" applyNumberFormat="1" applyFont="1" applyBorder="1" applyAlignment="1">
      <alignment horizontal="center"/>
    </xf>
    <xf numFmtId="2" fontId="25" fillId="0" borderId="11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7" fontId="30" fillId="0" borderId="0" xfId="0" applyNumberFormat="1" applyFont="1" applyAlignment="1">
      <alignment horizontal="center"/>
    </xf>
    <xf numFmtId="2" fontId="30" fillId="0" borderId="18" xfId="0" applyNumberFormat="1" applyFont="1" applyBorder="1" applyAlignment="1">
      <alignment horizontal="center"/>
    </xf>
    <xf numFmtId="2" fontId="30" fillId="0" borderId="1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16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2" fontId="34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169" fontId="34" fillId="0" borderId="0" xfId="0" applyNumberFormat="1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3" fillId="0" borderId="0" xfId="0" applyFont="1" applyBorder="1"/>
    <xf numFmtId="49" fontId="3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3" fillId="0" borderId="4" xfId="0" applyFont="1" applyBorder="1" applyAlignment="1">
      <alignment horizontal="center" vertical="center"/>
    </xf>
    <xf numFmtId="0" fontId="3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165" fontId="5" fillId="0" borderId="0" xfId="0" applyNumberFormat="1" applyFont="1"/>
    <xf numFmtId="0" fontId="32" fillId="0" borderId="0" xfId="0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15" xfId="0" applyFont="1" applyBorder="1"/>
    <xf numFmtId="0" fontId="5" fillId="0" borderId="26" xfId="0" applyFont="1" applyBorder="1"/>
    <xf numFmtId="0" fontId="33" fillId="0" borderId="6" xfId="0" applyFont="1" applyBorder="1" applyAlignment="1">
      <alignment horizontal="center" vertical="center"/>
    </xf>
    <xf numFmtId="165" fontId="35" fillId="0" borderId="20" xfId="0" applyNumberFormat="1" applyFont="1" applyBorder="1" applyAlignment="1">
      <alignment horizontal="center"/>
    </xf>
    <xf numFmtId="1" fontId="5" fillId="0" borderId="21" xfId="0" applyNumberFormat="1" applyFont="1" applyBorder="1" applyAlignment="1">
      <alignment horizontal="center"/>
    </xf>
    <xf numFmtId="0" fontId="40" fillId="0" borderId="18" xfId="0" applyFont="1" applyBorder="1" applyAlignment="1">
      <alignment horizontal="center" vertical="center"/>
    </xf>
    <xf numFmtId="2" fontId="40" fillId="0" borderId="18" xfId="0" applyNumberFormat="1" applyFont="1" applyBorder="1" applyAlignment="1">
      <alignment horizontal="center" vertical="center"/>
    </xf>
    <xf numFmtId="2" fontId="40" fillId="0" borderId="2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2" fontId="3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49" fontId="39" fillId="0" borderId="0" xfId="0" applyNumberFormat="1" applyFont="1" applyBorder="1" applyAlignment="1">
      <alignment vertical="top"/>
    </xf>
    <xf numFmtId="49" fontId="39" fillId="0" borderId="27" xfId="0" applyNumberFormat="1" applyFont="1" applyBorder="1" applyAlignment="1">
      <alignment vertical="top"/>
    </xf>
    <xf numFmtId="49" fontId="39" fillId="0" borderId="28" xfId="0" applyNumberFormat="1" applyFont="1" applyBorder="1" applyAlignment="1">
      <alignment vertical="top"/>
    </xf>
    <xf numFmtId="49" fontId="39" fillId="0" borderId="29" xfId="0" applyNumberFormat="1" applyFont="1" applyBorder="1" applyAlignment="1">
      <alignment vertical="top"/>
    </xf>
    <xf numFmtId="0" fontId="5" fillId="0" borderId="30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22" fontId="5" fillId="0" borderId="0" xfId="0" applyNumberFormat="1" applyFont="1"/>
    <xf numFmtId="22" fontId="0" fillId="0" borderId="0" xfId="0" applyNumberFormat="1" applyAlignment="1"/>
    <xf numFmtId="16" fontId="1" fillId="0" borderId="30" xfId="0" applyNumberFormat="1" applyFont="1" applyBorder="1" applyAlignment="1">
      <alignment horizontal="center" vertical="center" wrapText="1"/>
    </xf>
    <xf numFmtId="167" fontId="31" fillId="0" borderId="31" xfId="0" applyNumberFormat="1" applyFont="1" applyBorder="1" applyAlignment="1">
      <alignment horizontal="center"/>
    </xf>
    <xf numFmtId="0" fontId="5" fillId="0" borderId="32" xfId="0" applyFont="1" applyBorder="1" applyAlignment="1">
      <alignment horizontal="center" vertical="center"/>
    </xf>
    <xf numFmtId="2" fontId="26" fillId="0" borderId="33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2" fontId="0" fillId="0" borderId="25" xfId="0" applyNumberFormat="1" applyBorder="1" applyAlignment="1"/>
    <xf numFmtId="0" fontId="5" fillId="0" borderId="4" xfId="0" applyFont="1" applyBorder="1" applyAlignment="1">
      <alignment horizontal="center"/>
    </xf>
    <xf numFmtId="2" fontId="0" fillId="0" borderId="21" xfId="0" applyNumberFormat="1" applyBorder="1"/>
    <xf numFmtId="0" fontId="1" fillId="0" borderId="34" xfId="0" applyFont="1" applyBorder="1" applyAlignment="1">
      <alignment horizontal="center"/>
    </xf>
    <xf numFmtId="2" fontId="0" fillId="0" borderId="18" xfId="0" applyNumberFormat="1" applyBorder="1"/>
    <xf numFmtId="0" fontId="7" fillId="2" borderId="0" xfId="0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>
      <alignment horizontal="center"/>
    </xf>
    <xf numFmtId="169" fontId="35" fillId="0" borderId="18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25" fillId="0" borderId="0" xfId="0" applyFont="1" applyAlignment="1"/>
    <xf numFmtId="0" fontId="88" fillId="0" borderId="0" xfId="0" applyFont="1" applyBorder="1" applyAlignment="1">
      <alignment vertical="center" wrapText="1"/>
    </xf>
    <xf numFmtId="0" fontId="41" fillId="4" borderId="36" xfId="0" applyFont="1" applyFill="1" applyBorder="1" applyAlignment="1">
      <alignment horizontal="center"/>
    </xf>
    <xf numFmtId="0" fontId="25" fillId="9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5" fillId="12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5" fillId="13" borderId="0" xfId="0" applyFont="1" applyFill="1" applyAlignment="1">
      <alignment horizontal="center"/>
    </xf>
    <xf numFmtId="0" fontId="91" fillId="0" borderId="0" xfId="0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168" fontId="10" fillId="0" borderId="7" xfId="2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0" fillId="0" borderId="7" xfId="0" applyNumberFormat="1" applyBorder="1" applyAlignment="1"/>
    <xf numFmtId="0" fontId="5" fillId="0" borderId="5" xfId="0" applyFont="1" applyBorder="1" applyAlignment="1">
      <alignment horizontal="center"/>
    </xf>
    <xf numFmtId="167" fontId="31" fillId="0" borderId="18" xfId="0" applyNumberFormat="1" applyFont="1" applyBorder="1" applyAlignment="1">
      <alignment horizontal="center"/>
    </xf>
    <xf numFmtId="0" fontId="1" fillId="0" borderId="0" xfId="3" applyFont="1" applyProtection="1"/>
    <xf numFmtId="169" fontId="1" fillId="0" borderId="0" xfId="3" applyNumberFormat="1" applyFont="1" applyProtection="1"/>
    <xf numFmtId="0" fontId="1" fillId="0" borderId="0" xfId="3" applyFont="1" applyAlignment="1" applyProtection="1">
      <alignment horizontal="center" vertical="center" wrapText="1"/>
    </xf>
    <xf numFmtId="0" fontId="26" fillId="0" borderId="0" xfId="3" applyFont="1" applyBorder="1" applyAlignment="1" applyProtection="1">
      <alignment horizontal="center"/>
    </xf>
    <xf numFmtId="0" fontId="5" fillId="0" borderId="0" xfId="3" applyFont="1" applyBorder="1" applyProtection="1"/>
    <xf numFmtId="0" fontId="1" fillId="0" borderId="0" xfId="3" applyFont="1" applyBorder="1" applyProtection="1"/>
    <xf numFmtId="0" fontId="5" fillId="0" borderId="0" xfId="3" applyFont="1" applyProtection="1"/>
    <xf numFmtId="0" fontId="1" fillId="0" borderId="2" xfId="3" applyFont="1" applyBorder="1" applyProtection="1"/>
    <xf numFmtId="0" fontId="1" fillId="0" borderId="15" xfId="3" applyFont="1" applyBorder="1" applyProtection="1"/>
    <xf numFmtId="0" fontId="1" fillId="0" borderId="26" xfId="3" applyFont="1" applyBorder="1" applyProtection="1"/>
    <xf numFmtId="0" fontId="52" fillId="0" borderId="0" xfId="0" applyFont="1" applyFill="1" applyAlignment="1">
      <alignment vertical="center" wrapText="1"/>
    </xf>
    <xf numFmtId="0" fontId="41" fillId="10" borderId="45" xfId="0" applyFont="1" applyFill="1" applyBorder="1" applyAlignment="1">
      <alignment vertical="center"/>
    </xf>
    <xf numFmtId="0" fontId="41" fillId="4" borderId="33" xfId="0" applyFont="1" applyFill="1" applyBorder="1" applyAlignment="1">
      <alignment horizontal="center"/>
    </xf>
    <xf numFmtId="0" fontId="1" fillId="0" borderId="1" xfId="3" applyFont="1" applyBorder="1" applyAlignment="1" applyProtection="1">
      <alignment wrapText="1"/>
    </xf>
    <xf numFmtId="0" fontId="1" fillId="0" borderId="0" xfId="3" applyFont="1" applyBorder="1" applyAlignment="1" applyProtection="1">
      <alignment wrapText="1"/>
    </xf>
    <xf numFmtId="0" fontId="25" fillId="0" borderId="0" xfId="3" applyFont="1" applyBorder="1" applyAlignment="1" applyProtection="1">
      <alignment horizontal="center"/>
    </xf>
    <xf numFmtId="2" fontId="25" fillId="0" borderId="0" xfId="3" applyNumberFormat="1" applyFont="1" applyBorder="1" applyAlignment="1" applyProtection="1">
      <alignment horizontal="center"/>
    </xf>
    <xf numFmtId="0" fontId="1" fillId="0" borderId="0" xfId="3" applyFont="1" applyBorder="1" applyAlignment="1" applyProtection="1">
      <alignment horizontal="center"/>
    </xf>
    <xf numFmtId="2" fontId="1" fillId="0" borderId="0" xfId="3" applyNumberFormat="1" applyFont="1" applyBorder="1" applyAlignment="1" applyProtection="1">
      <alignment horizontal="center"/>
    </xf>
    <xf numFmtId="0" fontId="54" fillId="0" borderId="0" xfId="3" applyFont="1" applyAlignment="1" applyProtection="1">
      <alignment horizontal="center" vertical="center" wrapText="1"/>
    </xf>
    <xf numFmtId="0" fontId="63" fillId="0" borderId="4" xfId="3" applyFont="1" applyBorder="1" applyAlignment="1" applyProtection="1">
      <alignment horizontal="center" vertical="center" wrapText="1"/>
    </xf>
    <xf numFmtId="0" fontId="63" fillId="0" borderId="19" xfId="3" applyFont="1" applyBorder="1" applyAlignment="1" applyProtection="1">
      <alignment horizontal="center" vertical="center" wrapText="1"/>
    </xf>
    <xf numFmtId="0" fontId="39" fillId="0" borderId="0" xfId="3" applyFont="1" applyAlignment="1" applyProtection="1">
      <alignment horizontal="center" vertical="center" wrapText="1"/>
    </xf>
    <xf numFmtId="0" fontId="55" fillId="0" borderId="5" xfId="3" applyFont="1" applyBorder="1" applyAlignment="1" applyProtection="1">
      <alignment horizontal="center" vertical="center" wrapText="1"/>
    </xf>
    <xf numFmtId="165" fontId="65" fillId="0" borderId="18" xfId="3" applyNumberFormat="1" applyFont="1" applyBorder="1" applyAlignment="1" applyProtection="1">
      <alignment horizontal="center" vertical="center" wrapText="1"/>
    </xf>
    <xf numFmtId="0" fontId="39" fillId="0" borderId="0" xfId="3" applyFont="1" applyBorder="1" applyAlignment="1" applyProtection="1">
      <alignment horizontal="center" vertical="center" wrapText="1"/>
    </xf>
    <xf numFmtId="0" fontId="39" fillId="14" borderId="38" xfId="3" applyFont="1" applyFill="1" applyBorder="1" applyAlignment="1" applyProtection="1">
      <alignment vertical="center" wrapText="1"/>
    </xf>
    <xf numFmtId="0" fontId="39" fillId="14" borderId="40" xfId="3" applyFont="1" applyFill="1" applyBorder="1" applyAlignment="1" applyProtection="1">
      <alignment vertical="center" wrapText="1"/>
    </xf>
    <xf numFmtId="0" fontId="39" fillId="0" borderId="0" xfId="3" applyFont="1" applyAlignment="1" applyProtection="1">
      <alignment vertical="center" wrapText="1"/>
    </xf>
    <xf numFmtId="0" fontId="39" fillId="14" borderId="38" xfId="3" applyFont="1" applyFill="1" applyBorder="1" applyAlignment="1" applyProtection="1">
      <alignment horizontal="left" vertical="center" wrapText="1"/>
    </xf>
    <xf numFmtId="0" fontId="67" fillId="0" borderId="0" xfId="3" applyFont="1" applyBorder="1" applyAlignment="1" applyProtection="1">
      <alignment horizontal="center" vertical="center" wrapText="1"/>
    </xf>
    <xf numFmtId="0" fontId="39" fillId="14" borderId="42" xfId="3" applyFont="1" applyFill="1" applyBorder="1" applyAlignment="1" applyProtection="1">
      <alignment horizontal="left" vertical="center" wrapText="1"/>
    </xf>
    <xf numFmtId="0" fontId="39" fillId="0" borderId="0" xfId="3" applyFont="1" applyBorder="1" applyAlignment="1" applyProtection="1">
      <alignment vertical="center" wrapText="1"/>
    </xf>
    <xf numFmtId="0" fontId="39" fillId="15" borderId="39" xfId="3" applyFont="1" applyFill="1" applyBorder="1" applyAlignment="1" applyProtection="1">
      <alignment horizontal="center" vertical="center" wrapText="1"/>
    </xf>
    <xf numFmtId="0" fontId="39" fillId="15" borderId="41" xfId="3" applyFont="1" applyFill="1" applyBorder="1" applyAlignment="1" applyProtection="1">
      <alignment horizontal="center" vertical="center" wrapText="1"/>
    </xf>
    <xf numFmtId="0" fontId="39" fillId="15" borderId="38" xfId="3" applyFont="1" applyFill="1" applyBorder="1" applyAlignment="1" applyProtection="1">
      <alignment horizontal="left" vertical="center" wrapText="1"/>
    </xf>
    <xf numFmtId="0" fontId="39" fillId="15" borderId="38" xfId="3" applyFont="1" applyFill="1" applyBorder="1" applyAlignment="1" applyProtection="1">
      <alignment horizontal="center" vertical="center" wrapText="1"/>
    </xf>
    <xf numFmtId="0" fontId="53" fillId="0" borderId="0" xfId="3" applyFont="1" applyBorder="1" applyAlignment="1" applyProtection="1">
      <alignment horizontal="center" vertical="center" wrapText="1"/>
    </xf>
    <xf numFmtId="0" fontId="39" fillId="15" borderId="42" xfId="3" applyFont="1" applyFill="1" applyBorder="1" applyAlignment="1" applyProtection="1">
      <alignment horizontal="center" vertical="center" wrapText="1"/>
    </xf>
    <xf numFmtId="0" fontId="39" fillId="16" borderId="38" xfId="3" applyFont="1" applyFill="1" applyBorder="1" applyAlignment="1" applyProtection="1">
      <alignment horizontal="center" vertical="center" wrapText="1"/>
    </xf>
    <xf numFmtId="2" fontId="53" fillId="0" borderId="0" xfId="3" applyNumberFormat="1" applyFont="1" applyBorder="1" applyAlignment="1" applyProtection="1">
      <alignment horizontal="center" vertical="center" wrapText="1"/>
    </xf>
    <xf numFmtId="0" fontId="39" fillId="16" borderId="42" xfId="3" applyFont="1" applyFill="1" applyBorder="1" applyAlignment="1" applyProtection="1">
      <alignment horizontal="center" vertical="center" wrapText="1"/>
    </xf>
    <xf numFmtId="0" fontId="54" fillId="0" borderId="0" xfId="3" applyFont="1" applyBorder="1" applyAlignment="1" applyProtection="1">
      <alignment horizontal="center" vertical="center" wrapText="1"/>
    </xf>
    <xf numFmtId="0" fontId="68" fillId="0" borderId="0" xfId="3" applyFont="1" applyBorder="1" applyAlignment="1" applyProtection="1">
      <alignment horizontal="center" vertical="center" wrapText="1"/>
    </xf>
    <xf numFmtId="0" fontId="55" fillId="0" borderId="0" xfId="3" applyFont="1" applyAlignment="1" applyProtection="1">
      <alignment horizontal="center" vertical="center" wrapText="1"/>
    </xf>
    <xf numFmtId="0" fontId="55" fillId="0" borderId="0" xfId="3" applyFont="1" applyFill="1" applyAlignment="1" applyProtection="1">
      <alignment horizontal="center" vertical="center" wrapText="1"/>
    </xf>
    <xf numFmtId="0" fontId="54" fillId="0" borderId="0" xfId="3" applyFont="1" applyFill="1" applyAlignment="1" applyProtection="1">
      <alignment horizontal="center" vertical="center" wrapText="1"/>
    </xf>
    <xf numFmtId="0" fontId="69" fillId="0" borderId="0" xfId="3" applyFont="1" applyBorder="1" applyAlignment="1" applyProtection="1">
      <alignment horizontal="center" vertical="center" wrapText="1"/>
    </xf>
    <xf numFmtId="0" fontId="55" fillId="0" borderId="0" xfId="3" applyFont="1" applyFill="1" applyBorder="1" applyAlignment="1" applyProtection="1">
      <alignment horizontal="center" vertical="center" wrapText="1"/>
    </xf>
    <xf numFmtId="0" fontId="65" fillId="0" borderId="0" xfId="3" applyFont="1" applyBorder="1" applyAlignment="1" applyProtection="1">
      <alignment horizontal="center" vertical="center" wrapText="1"/>
    </xf>
    <xf numFmtId="0" fontId="68" fillId="0" borderId="0" xfId="3" applyFont="1" applyFill="1" applyAlignment="1" applyProtection="1">
      <alignment horizontal="center" vertical="center" wrapText="1"/>
    </xf>
    <xf numFmtId="0" fontId="55" fillId="0" borderId="6" xfId="3" applyFont="1" applyBorder="1" applyAlignment="1" applyProtection="1">
      <alignment horizontal="center" vertical="center" wrapText="1"/>
    </xf>
    <xf numFmtId="165" fontId="65" fillId="0" borderId="20" xfId="3" applyNumberFormat="1" applyFont="1" applyBorder="1" applyAlignment="1" applyProtection="1">
      <alignment horizontal="center" vertical="center" wrapText="1"/>
    </xf>
    <xf numFmtId="0" fontId="55" fillId="0" borderId="0" xfId="3" applyFont="1" applyBorder="1" applyAlignment="1" applyProtection="1">
      <alignment horizontal="center" vertical="center" wrapText="1"/>
    </xf>
    <xf numFmtId="0" fontId="54" fillId="0" borderId="0" xfId="3" applyFont="1" applyProtection="1"/>
    <xf numFmtId="0" fontId="70" fillId="0" borderId="0" xfId="3" applyFont="1" applyAlignment="1" applyProtection="1">
      <alignment vertical="center"/>
    </xf>
    <xf numFmtId="0" fontId="71" fillId="0" borderId="0" xfId="3" applyFont="1" applyAlignment="1" applyProtection="1">
      <alignment vertical="center"/>
    </xf>
    <xf numFmtId="165" fontId="68" fillId="0" borderId="10" xfId="3" applyNumberFormat="1" applyFont="1" applyBorder="1" applyAlignment="1" applyProtection="1">
      <alignment vertical="center"/>
    </xf>
    <xf numFmtId="165" fontId="55" fillId="0" borderId="13" xfId="3" applyNumberFormat="1" applyFont="1" applyBorder="1" applyAlignment="1" applyProtection="1">
      <alignment vertical="center"/>
    </xf>
    <xf numFmtId="2" fontId="54" fillId="0" borderId="0" xfId="3" applyNumberFormat="1" applyFont="1" applyBorder="1" applyAlignment="1" applyProtection="1">
      <alignment vertical="center"/>
    </xf>
    <xf numFmtId="49" fontId="69" fillId="0" borderId="0" xfId="3" applyNumberFormat="1" applyFont="1" applyBorder="1" applyAlignment="1" applyProtection="1">
      <alignment vertical="center" wrapText="1"/>
    </xf>
    <xf numFmtId="165" fontId="68" fillId="0" borderId="11" xfId="3" applyNumberFormat="1" applyFont="1" applyBorder="1" applyAlignment="1" applyProtection="1">
      <alignment vertical="center"/>
    </xf>
    <xf numFmtId="165" fontId="55" fillId="0" borderId="14" xfId="3" applyNumberFormat="1" applyFont="1" applyBorder="1" applyAlignment="1" applyProtection="1">
      <alignment vertical="center"/>
    </xf>
    <xf numFmtId="2" fontId="54" fillId="0" borderId="0" xfId="3" applyNumberFormat="1" applyFont="1" applyProtection="1"/>
    <xf numFmtId="49" fontId="67" fillId="0" borderId="0" xfId="3" applyNumberFormat="1" applyFont="1" applyBorder="1" applyProtection="1"/>
    <xf numFmtId="0" fontId="54" fillId="0" borderId="0" xfId="3" applyFont="1" applyBorder="1" applyProtection="1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/>
    <xf numFmtId="0" fontId="89" fillId="0" borderId="0" xfId="0" quotePrefix="1" applyFont="1" applyAlignment="1" applyProtection="1">
      <alignment vertical="center" wrapText="1"/>
    </xf>
    <xf numFmtId="0" fontId="25" fillId="0" borderId="0" xfId="0" applyFont="1" applyProtection="1"/>
    <xf numFmtId="0" fontId="89" fillId="0" borderId="0" xfId="0" quotePrefix="1" applyFont="1" applyAlignment="1" applyProtection="1">
      <alignment horizontal="left" vertical="center" wrapText="1"/>
    </xf>
    <xf numFmtId="0" fontId="89" fillId="0" borderId="0" xfId="0" applyFont="1" applyAlignment="1" applyProtection="1">
      <alignment horizontal="left" vertical="center" wrapText="1"/>
    </xf>
    <xf numFmtId="0" fontId="89" fillId="0" borderId="0" xfId="0" applyFont="1" applyAlignment="1" applyProtection="1">
      <alignment vertical="center" wrapText="1"/>
    </xf>
    <xf numFmtId="0" fontId="94" fillId="0" borderId="0" xfId="0" applyFont="1" applyAlignment="1" applyProtection="1">
      <alignment horizontal="center"/>
    </xf>
    <xf numFmtId="0" fontId="94" fillId="0" borderId="0" xfId="0" applyFont="1" applyAlignment="1" applyProtection="1">
      <alignment horizontal="center" vertical="center"/>
    </xf>
    <xf numFmtId="0" fontId="89" fillId="0" borderId="0" xfId="0" quotePrefix="1" applyFont="1" applyAlignment="1" applyProtection="1">
      <alignment horizontal="center" vertical="center" wrapText="1"/>
    </xf>
    <xf numFmtId="0" fontId="89" fillId="0" borderId="0" xfId="0" applyFont="1" applyAlignment="1" applyProtection="1">
      <alignment horizontal="center" vertical="center" wrapText="1"/>
    </xf>
    <xf numFmtId="0" fontId="94" fillId="0" borderId="0" xfId="0" applyFont="1" applyProtection="1"/>
    <xf numFmtId="0" fontId="1" fillId="0" borderId="0" xfId="0" applyFont="1" applyProtection="1"/>
    <xf numFmtId="169" fontId="1" fillId="0" borderId="0" xfId="0" applyNumberFormat="1" applyFont="1" applyProtection="1"/>
    <xf numFmtId="0" fontId="1" fillId="0" borderId="0" xfId="0" applyFont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top" wrapText="1"/>
    </xf>
    <xf numFmtId="0" fontId="26" fillId="0" borderId="0" xfId="0" applyFont="1" applyBorder="1" applyAlignment="1" applyProtection="1">
      <alignment horizontal="center"/>
    </xf>
    <xf numFmtId="2" fontId="26" fillId="0" borderId="0" xfId="0" applyNumberFormat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2" fontId="5" fillId="0" borderId="0" xfId="0" applyNumberFormat="1" applyFont="1" applyBorder="1" applyAlignment="1" applyProtection="1">
      <alignment horizontal="center"/>
    </xf>
    <xf numFmtId="0" fontId="5" fillId="0" borderId="0" xfId="0" applyFont="1" applyBorder="1" applyProtection="1"/>
    <xf numFmtId="0" fontId="36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Protection="1"/>
    <xf numFmtId="0" fontId="79" fillId="0" borderId="0" xfId="0" applyFont="1" applyProtection="1"/>
    <xf numFmtId="0" fontId="74" fillId="0" borderId="0" xfId="0" applyFont="1" applyBorder="1" applyProtection="1"/>
    <xf numFmtId="0" fontId="74" fillId="0" borderId="0" xfId="0" applyFont="1" applyBorder="1" applyAlignment="1" applyProtection="1">
      <alignment horizontal="center"/>
    </xf>
    <xf numFmtId="0" fontId="36" fillId="0" borderId="0" xfId="0" applyFont="1" applyProtection="1"/>
    <xf numFmtId="49" fontId="80" fillId="0" borderId="0" xfId="0" applyNumberFormat="1" applyFont="1" applyBorder="1" applyAlignment="1" applyProtection="1">
      <alignment vertical="center" wrapText="1"/>
    </xf>
    <xf numFmtId="0" fontId="80" fillId="0" borderId="0" xfId="0" applyFont="1" applyBorder="1" applyAlignment="1" applyProtection="1">
      <alignment vertical="center" wrapText="1"/>
    </xf>
    <xf numFmtId="0" fontId="36" fillId="0" borderId="0" xfId="0" applyFont="1" applyBorder="1" applyProtection="1"/>
    <xf numFmtId="49" fontId="74" fillId="0" borderId="0" xfId="0" applyNumberFormat="1" applyFont="1" applyBorder="1" applyProtection="1"/>
    <xf numFmtId="49" fontId="74" fillId="0" borderId="0" xfId="0" applyNumberFormat="1" applyFont="1" applyBorder="1" applyAlignment="1" applyProtection="1">
      <alignment horizontal="center"/>
    </xf>
    <xf numFmtId="49" fontId="81" fillId="0" borderId="0" xfId="0" applyNumberFormat="1" applyFont="1" applyBorder="1" applyAlignment="1" applyProtection="1">
      <alignment horizontal="center"/>
    </xf>
    <xf numFmtId="0" fontId="82" fillId="0" borderId="0" xfId="0" applyFont="1" applyBorder="1" applyAlignment="1" applyProtection="1">
      <alignment horizontal="center"/>
    </xf>
    <xf numFmtId="0" fontId="75" fillId="0" borderId="0" xfId="0" applyFont="1" applyBorder="1" applyAlignment="1" applyProtection="1">
      <alignment horizontal="center"/>
    </xf>
    <xf numFmtId="49" fontId="76" fillId="0" borderId="0" xfId="0" applyNumberFormat="1" applyFont="1" applyBorder="1" applyProtection="1"/>
    <xf numFmtId="0" fontId="5" fillId="0" borderId="0" xfId="0" applyFont="1" applyProtection="1"/>
    <xf numFmtId="0" fontId="83" fillId="0" borderId="0" xfId="0" applyFont="1" applyBorder="1" applyProtection="1"/>
    <xf numFmtId="0" fontId="15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0" fillId="0" borderId="47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</xf>
    <xf numFmtId="1" fontId="20" fillId="0" borderId="19" xfId="0" applyNumberFormat="1" applyFont="1" applyBorder="1" applyAlignment="1" applyProtection="1">
      <alignment horizontal="center" vertical="center" wrapText="1"/>
    </xf>
    <xf numFmtId="1" fontId="18" fillId="0" borderId="19" xfId="0" applyNumberFormat="1" applyFont="1" applyBorder="1" applyAlignment="1" applyProtection="1">
      <alignment horizontal="center" vertical="center" wrapText="1"/>
    </xf>
    <xf numFmtId="165" fontId="18" fillId="0" borderId="19" xfId="0" applyNumberFormat="1" applyFont="1" applyBorder="1" applyAlignment="1" applyProtection="1">
      <alignment horizontal="center" vertical="center" wrapText="1"/>
    </xf>
    <xf numFmtId="0" fontId="18" fillId="0" borderId="0" xfId="0" applyFont="1" applyAlignment="1" applyProtection="1">
      <alignment vertical="center" wrapText="1"/>
    </xf>
    <xf numFmtId="1" fontId="20" fillId="0" borderId="18" xfId="0" applyNumberFormat="1" applyFont="1" applyBorder="1" applyAlignment="1" applyProtection="1">
      <alignment horizontal="center" vertical="center" wrapText="1"/>
    </xf>
    <xf numFmtId="1" fontId="18" fillId="0" borderId="18" xfId="0" applyNumberFormat="1" applyFont="1" applyBorder="1" applyAlignment="1" applyProtection="1">
      <alignment horizontal="center" vertical="center" wrapText="1"/>
    </xf>
    <xf numFmtId="165" fontId="18" fillId="0" borderId="18" xfId="0" applyNumberFormat="1" applyFont="1" applyBorder="1" applyAlignment="1" applyProtection="1">
      <alignment horizontal="center" vertical="center" wrapText="1"/>
    </xf>
    <xf numFmtId="2" fontId="18" fillId="0" borderId="0" xfId="0" applyNumberFormat="1" applyFont="1" applyAlignment="1" applyProtection="1">
      <alignment vertical="center" wrapText="1"/>
    </xf>
    <xf numFmtId="165" fontId="1" fillId="0" borderId="0" xfId="0" applyNumberFormat="1" applyFont="1" applyAlignment="1" applyProtection="1">
      <alignment vertical="center" wrapText="1"/>
    </xf>
    <xf numFmtId="1" fontId="20" fillId="0" borderId="20" xfId="0" applyNumberFormat="1" applyFont="1" applyBorder="1" applyAlignment="1" applyProtection="1">
      <alignment horizontal="center" vertical="center" wrapText="1"/>
    </xf>
    <xf numFmtId="1" fontId="18" fillId="0" borderId="20" xfId="0" applyNumberFormat="1" applyFont="1" applyBorder="1" applyAlignment="1" applyProtection="1">
      <alignment horizontal="center" vertical="center" wrapText="1"/>
    </xf>
    <xf numFmtId="165" fontId="18" fillId="0" borderId="20" xfId="0" applyNumberFormat="1" applyFont="1" applyBorder="1" applyAlignment="1" applyProtection="1">
      <alignment horizontal="center" vertical="center" wrapText="1"/>
    </xf>
    <xf numFmtId="2" fontId="1" fillId="0" borderId="0" xfId="0" applyNumberFormat="1" applyFont="1" applyProtection="1"/>
    <xf numFmtId="0" fontId="12" fillId="0" borderId="0" xfId="0" applyFont="1" applyAlignment="1" applyProtection="1">
      <alignment vertical="center" wrapText="1"/>
    </xf>
    <xf numFmtId="0" fontId="12" fillId="0" borderId="0" xfId="0" applyFont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49" fontId="6" fillId="0" borderId="1" xfId="0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1" fillId="0" borderId="15" xfId="0" applyFont="1" applyBorder="1" applyAlignment="1" applyProtection="1">
      <alignment vertical="center"/>
    </xf>
    <xf numFmtId="49" fontId="6" fillId="0" borderId="0" xfId="0" applyNumberFormat="1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27" xfId="0" applyFont="1" applyBorder="1" applyAlignment="1" applyProtection="1">
      <alignment vertical="center"/>
    </xf>
    <xf numFmtId="0" fontId="1" fillId="0" borderId="26" xfId="0" applyFont="1" applyBorder="1" applyAlignment="1" applyProtection="1">
      <alignment vertical="center"/>
    </xf>
    <xf numFmtId="49" fontId="6" fillId="0" borderId="28" xfId="0" applyNumberFormat="1" applyFont="1" applyBorder="1" applyAlignment="1" applyProtection="1">
      <alignment vertical="center"/>
    </xf>
    <xf numFmtId="0" fontId="1" fillId="0" borderId="28" xfId="0" applyFont="1" applyBorder="1" applyAlignment="1" applyProtection="1">
      <alignment vertical="center"/>
    </xf>
    <xf numFmtId="0" fontId="1" fillId="0" borderId="29" xfId="0" applyFont="1" applyBorder="1" applyProtection="1"/>
    <xf numFmtId="49" fontId="6" fillId="0" borderId="0" xfId="0" applyNumberFormat="1" applyFont="1" applyBorder="1" applyProtection="1"/>
    <xf numFmtId="171" fontId="79" fillId="0" borderId="0" xfId="0" applyNumberFormat="1" applyFont="1" applyProtection="1"/>
    <xf numFmtId="0" fontId="1" fillId="0" borderId="3" xfId="0" applyFont="1" applyBorder="1" applyProtection="1"/>
    <xf numFmtId="0" fontId="10" fillId="0" borderId="0" xfId="0" applyFont="1" applyBorder="1" applyAlignment="1" applyProtection="1">
      <alignment vertical="center" wrapText="1"/>
    </xf>
    <xf numFmtId="2" fontId="11" fillId="0" borderId="0" xfId="0" applyNumberFormat="1" applyFont="1" applyBorder="1" applyAlignment="1" applyProtection="1">
      <alignment vertical="center" wrapText="1"/>
    </xf>
    <xf numFmtId="0" fontId="11" fillId="0" borderId="0" xfId="0" applyFont="1" applyBorder="1" applyAlignment="1" applyProtection="1">
      <alignment vertical="center" wrapText="1"/>
    </xf>
    <xf numFmtId="0" fontId="0" fillId="0" borderId="0" xfId="0" applyBorder="1" applyAlignment="1" applyProtection="1"/>
    <xf numFmtId="2" fontId="0" fillId="0" borderId="0" xfId="0" applyNumberFormat="1" applyBorder="1" applyAlignment="1" applyProtection="1"/>
    <xf numFmtId="0" fontId="10" fillId="0" borderId="0" xfId="0" applyFont="1" applyBorder="1" applyAlignment="1" applyProtection="1">
      <alignment horizontal="center" vertical="center" wrapText="1"/>
    </xf>
    <xf numFmtId="0" fontId="18" fillId="0" borderId="0" xfId="0" applyFont="1" applyBorder="1" applyAlignment="1" applyProtection="1">
      <alignment horizontal="center" vertical="center" wrapText="1"/>
    </xf>
    <xf numFmtId="2" fontId="18" fillId="0" borderId="8" xfId="0" applyNumberFormat="1" applyFont="1" applyBorder="1" applyAlignment="1" applyProtection="1">
      <alignment horizontal="center" vertical="center" wrapText="1"/>
    </xf>
    <xf numFmtId="2" fontId="18" fillId="0" borderId="21" xfId="0" applyNumberFormat="1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vertical="center" wrapText="1"/>
    </xf>
    <xf numFmtId="2" fontId="18" fillId="0" borderId="0" xfId="0" applyNumberFormat="1" applyFont="1" applyAlignment="1" applyProtection="1">
      <alignment horizontal="center"/>
    </xf>
    <xf numFmtId="0" fontId="18" fillId="0" borderId="0" xfId="0" applyFont="1" applyAlignment="1" applyProtection="1">
      <alignment horizontal="center"/>
    </xf>
    <xf numFmtId="0" fontId="6" fillId="0" borderId="0" xfId="0" applyFont="1" applyAlignment="1" applyProtection="1">
      <alignment vertical="center" wrapText="1"/>
    </xf>
    <xf numFmtId="0" fontId="18" fillId="0" borderId="0" xfId="0" applyFont="1" applyAlignment="1" applyProtection="1">
      <alignment horizontal="center" vertical="center" wrapText="1"/>
    </xf>
    <xf numFmtId="0" fontId="12" fillId="0" borderId="0" xfId="0" applyFont="1" applyAlignment="1" applyProtection="1">
      <alignment vertical="center"/>
    </xf>
    <xf numFmtId="2" fontId="18" fillId="0" borderId="0" xfId="0" applyNumberFormat="1" applyFont="1" applyAlignment="1" applyProtection="1">
      <alignment horizontal="center" vertical="center" wrapText="1"/>
    </xf>
    <xf numFmtId="0" fontId="85" fillId="17" borderId="10" xfId="0" applyFont="1" applyFill="1" applyBorder="1" applyAlignment="1" applyProtection="1">
      <alignment horizontal="center" vertical="center" wrapText="1"/>
    </xf>
    <xf numFmtId="2" fontId="18" fillId="17" borderId="43" xfId="0" applyNumberFormat="1" applyFont="1" applyFill="1" applyBorder="1" applyAlignment="1" applyProtection="1">
      <alignment horizontal="center" vertical="center" wrapText="1"/>
    </xf>
    <xf numFmtId="2" fontId="6" fillId="17" borderId="39" xfId="0" applyNumberFormat="1" applyFont="1" applyFill="1" applyBorder="1" applyAlignment="1" applyProtection="1">
      <alignment horizontal="center" vertical="center" wrapText="1"/>
    </xf>
    <xf numFmtId="0" fontId="6" fillId="17" borderId="41" xfId="0" applyFont="1" applyFill="1" applyBorder="1" applyAlignment="1" applyProtection="1">
      <alignment horizontal="center" vertical="center" wrapText="1"/>
    </xf>
    <xf numFmtId="0" fontId="49" fillId="0" borderId="0" xfId="0" applyFont="1" applyBorder="1" applyAlignment="1" applyProtection="1">
      <alignment horizontal="left"/>
    </xf>
    <xf numFmtId="0" fontId="49" fillId="0" borderId="4" xfId="0" applyFont="1" applyBorder="1" applyAlignment="1" applyProtection="1">
      <alignment horizontal="left"/>
    </xf>
    <xf numFmtId="0" fontId="49" fillId="0" borderId="5" xfId="0" applyFont="1" applyBorder="1" applyAlignment="1" applyProtection="1">
      <alignment horizontal="left"/>
    </xf>
    <xf numFmtId="0" fontId="49" fillId="0" borderId="6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vertical="center" wrapText="1"/>
    </xf>
    <xf numFmtId="0" fontId="95" fillId="0" borderId="0" xfId="0" applyFont="1" applyBorder="1" applyAlignment="1">
      <alignment vertical="center" wrapText="1"/>
    </xf>
    <xf numFmtId="0" fontId="96" fillId="0" borderId="0" xfId="0" applyFont="1" applyBorder="1" applyAlignment="1">
      <alignment vertical="center" wrapText="1"/>
    </xf>
    <xf numFmtId="2" fontId="18" fillId="0" borderId="19" xfId="0" applyNumberFormat="1" applyFont="1" applyBorder="1" applyAlignment="1" applyProtection="1">
      <alignment horizontal="center" vertical="center" wrapText="1"/>
    </xf>
    <xf numFmtId="2" fontId="18" fillId="0" borderId="7" xfId="0" applyNumberFormat="1" applyFont="1" applyBorder="1" applyAlignment="1" applyProtection="1">
      <alignment horizontal="center" vertical="center" wrapText="1"/>
    </xf>
    <xf numFmtId="0" fontId="19" fillId="0" borderId="5" xfId="0" applyNumberFormat="1" applyFont="1" applyBorder="1" applyAlignment="1" applyProtection="1">
      <alignment horizontal="center" vertical="center" wrapText="1"/>
    </xf>
    <xf numFmtId="0" fontId="19" fillId="0" borderId="6" xfId="0" applyNumberFormat="1" applyFont="1" applyBorder="1" applyAlignment="1" applyProtection="1">
      <alignment horizontal="center" vertical="center" wrapText="1"/>
    </xf>
    <xf numFmtId="0" fontId="1" fillId="0" borderId="1" xfId="0" applyFont="1" applyBorder="1" applyProtection="1"/>
    <xf numFmtId="172" fontId="6" fillId="0" borderId="38" xfId="0" applyNumberFormat="1" applyFont="1" applyBorder="1" applyAlignment="1" applyProtection="1">
      <alignment horizontal="center"/>
    </xf>
    <xf numFmtId="14" fontId="6" fillId="0" borderId="24" xfId="0" applyNumberFormat="1" applyFont="1" applyBorder="1" applyAlignment="1" applyProtection="1">
      <alignment horizontal="center"/>
    </xf>
    <xf numFmtId="172" fontId="99" fillId="0" borderId="51" xfId="0" applyNumberFormat="1" applyFont="1" applyBorder="1" applyAlignment="1" applyProtection="1">
      <alignment horizontal="center"/>
    </xf>
    <xf numFmtId="14" fontId="5" fillId="0" borderId="0" xfId="0" applyNumberFormat="1" applyFont="1"/>
    <xf numFmtId="172" fontId="5" fillId="0" borderId="0" xfId="0" applyNumberFormat="1" applyFont="1"/>
    <xf numFmtId="0" fontId="100" fillId="18" borderId="62" xfId="0" applyFont="1" applyFill="1" applyBorder="1" applyAlignment="1" applyProtection="1">
      <alignment vertical="center"/>
    </xf>
    <xf numFmtId="0" fontId="101" fillId="10" borderId="39" xfId="0" applyFont="1" applyFill="1" applyBorder="1" applyAlignment="1" applyProtection="1">
      <alignment vertical="center"/>
    </xf>
    <xf numFmtId="0" fontId="101" fillId="10" borderId="42" xfId="0" applyFont="1" applyFill="1" applyBorder="1" applyAlignment="1" applyProtection="1">
      <alignment vertical="center"/>
    </xf>
    <xf numFmtId="0" fontId="39" fillId="0" borderId="0" xfId="3" applyFont="1" applyFill="1" applyBorder="1" applyAlignment="1" applyProtection="1">
      <alignment vertical="center" wrapText="1"/>
    </xf>
    <xf numFmtId="14" fontId="0" fillId="0" borderId="0" xfId="0" applyNumberFormat="1" applyProtection="1"/>
    <xf numFmtId="0" fontId="100" fillId="18" borderId="65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0" fontId="25" fillId="0" borderId="0" xfId="0" applyFont="1" applyBorder="1" applyAlignment="1" applyProtection="1">
      <alignment vertical="center"/>
    </xf>
    <xf numFmtId="0" fontId="25" fillId="0" borderId="0" xfId="0" applyFont="1" applyBorder="1" applyAlignment="1" applyProtection="1">
      <alignment horizontal="center" vertical="center" wrapText="1"/>
    </xf>
    <xf numFmtId="0" fontId="43" fillId="0" borderId="0" xfId="0" applyFont="1" applyBorder="1" applyAlignment="1" applyProtection="1">
      <alignment horizontal="left" vertical="center"/>
    </xf>
    <xf numFmtId="0" fontId="43" fillId="0" borderId="0" xfId="0" applyFont="1" applyBorder="1" applyAlignment="1" applyProtection="1">
      <alignment vertical="center"/>
    </xf>
    <xf numFmtId="0" fontId="0" fillId="0" borderId="0" xfId="0" applyAlignment="1" applyProtection="1">
      <alignment horizontal="center" vertical="center" wrapText="1"/>
    </xf>
    <xf numFmtId="0" fontId="25" fillId="0" borderId="38" xfId="0" applyFont="1" applyBorder="1" applyAlignment="1" applyProtection="1">
      <alignment vertical="center"/>
    </xf>
    <xf numFmtId="0" fontId="25" fillId="0" borderId="42" xfId="0" applyFont="1" applyBorder="1" applyAlignment="1" applyProtection="1">
      <alignment vertical="center"/>
    </xf>
    <xf numFmtId="0" fontId="25" fillId="0" borderId="39" xfId="0" applyFont="1" applyFill="1" applyBorder="1" applyAlignment="1" applyProtection="1">
      <alignment vertical="center"/>
    </xf>
    <xf numFmtId="0" fontId="25" fillId="0" borderId="42" xfId="0" applyFont="1" applyFill="1" applyBorder="1" applyAlignment="1" applyProtection="1">
      <alignment vertical="center"/>
    </xf>
    <xf numFmtId="0" fontId="25" fillId="0" borderId="0" xfId="0" applyFont="1" applyAlignment="1" applyProtection="1">
      <alignment horizontal="center" vertical="center" wrapText="1"/>
    </xf>
    <xf numFmtId="0" fontId="47" fillId="0" borderId="0" xfId="0" applyFont="1" applyAlignment="1" applyProtection="1">
      <alignment vertical="center" textRotation="90" wrapText="1"/>
    </xf>
    <xf numFmtId="0" fontId="0" fillId="0" borderId="0" xfId="0" applyAlignment="1" applyProtection="1">
      <alignment vertical="center"/>
    </xf>
    <xf numFmtId="0" fontId="88" fillId="0" borderId="0" xfId="0" applyFont="1" applyBorder="1" applyAlignment="1" applyProtection="1">
      <alignment vertical="center" wrapText="1"/>
    </xf>
    <xf numFmtId="0" fontId="89" fillId="0" borderId="0" xfId="0" applyFont="1" applyBorder="1" applyAlignment="1" applyProtection="1">
      <alignment horizontal="center" vertical="center" wrapText="1"/>
    </xf>
    <xf numFmtId="0" fontId="90" fillId="0" borderId="0" xfId="0" applyFont="1" applyBorder="1" applyAlignment="1" applyProtection="1">
      <alignment horizontal="center" vertical="center" wrapText="1"/>
    </xf>
    <xf numFmtId="0" fontId="91" fillId="0" borderId="0" xfId="0" applyFont="1" applyBorder="1" applyAlignment="1" applyProtection="1">
      <alignment horizontal="center" vertical="center" wrapText="1"/>
    </xf>
    <xf numFmtId="0" fontId="88" fillId="0" borderId="0" xfId="0" applyFont="1" applyBorder="1" applyAlignment="1" applyProtection="1">
      <alignment horizontal="left" vertical="center"/>
    </xf>
    <xf numFmtId="0" fontId="88" fillId="0" borderId="0" xfId="0" applyFont="1" applyBorder="1" applyAlignment="1" applyProtection="1">
      <alignment vertical="center"/>
    </xf>
    <xf numFmtId="0" fontId="96" fillId="0" borderId="0" xfId="0" applyFont="1" applyBorder="1" applyAlignment="1" applyProtection="1">
      <alignment vertical="center"/>
    </xf>
    <xf numFmtId="0" fontId="88" fillId="0" borderId="0" xfId="0" applyFont="1" applyBorder="1" applyAlignment="1" applyProtection="1">
      <alignment horizontal="center" vertical="center"/>
    </xf>
    <xf numFmtId="0" fontId="96" fillId="0" borderId="0" xfId="0" applyFont="1" applyBorder="1" applyAlignment="1" applyProtection="1">
      <alignment horizontal="left" vertical="center"/>
    </xf>
    <xf numFmtId="0" fontId="88" fillId="0" borderId="0" xfId="0" applyFont="1" applyBorder="1" applyAlignment="1" applyProtection="1">
      <alignment horizontal="justify" vertical="center"/>
    </xf>
    <xf numFmtId="0" fontId="97" fillId="0" borderId="0" xfId="0" applyFont="1" applyBorder="1" applyAlignment="1" applyProtection="1">
      <alignment horizontal="center" vertical="center"/>
    </xf>
    <xf numFmtId="0" fontId="92" fillId="0" borderId="0" xfId="0" applyFont="1" applyBorder="1" applyAlignment="1" applyProtection="1">
      <alignment horizontal="left" vertical="center" wrapText="1"/>
    </xf>
    <xf numFmtId="0" fontId="92" fillId="0" borderId="0" xfId="0" applyFont="1" applyBorder="1" applyAlignment="1" applyProtection="1">
      <alignment vertical="center" wrapText="1"/>
    </xf>
    <xf numFmtId="0" fontId="10" fillId="0" borderId="0" xfId="3" applyFont="1" applyBorder="1" applyProtection="1"/>
    <xf numFmtId="0" fontId="12" fillId="0" borderId="0" xfId="3" applyFont="1" applyBorder="1" applyAlignment="1" applyProtection="1">
      <alignment horizontal="center" vertical="center" wrapText="1"/>
    </xf>
    <xf numFmtId="0" fontId="11" fillId="0" borderId="0" xfId="3" applyFont="1" applyBorder="1" applyAlignment="1" applyProtection="1">
      <alignment horizontal="center" vertical="center" wrapText="1"/>
    </xf>
    <xf numFmtId="16" fontId="61" fillId="0" borderId="0" xfId="3" applyNumberFormat="1" applyFont="1" applyBorder="1" applyAlignment="1" applyProtection="1">
      <alignment horizontal="center" vertical="center" wrapText="1"/>
    </xf>
    <xf numFmtId="0" fontId="102" fillId="0" borderId="0" xfId="3" applyFont="1" applyBorder="1" applyAlignment="1" applyProtection="1">
      <alignment horizontal="center" vertical="center" wrapText="1"/>
    </xf>
    <xf numFmtId="0" fontId="103" fillId="0" borderId="0" xfId="3" applyFont="1" applyBorder="1" applyAlignment="1" applyProtection="1">
      <alignment horizontal="center" vertical="center" wrapText="1"/>
    </xf>
    <xf numFmtId="0" fontId="63" fillId="0" borderId="0" xfId="3" applyFont="1" applyBorder="1" applyAlignment="1" applyProtection="1">
      <alignment vertical="center" wrapText="1"/>
    </xf>
    <xf numFmtId="165" fontId="65" fillId="0" borderId="19" xfId="3" applyNumberFormat="1" applyFont="1" applyBorder="1" applyAlignment="1" applyProtection="1">
      <alignment horizontal="center" vertical="center" wrapText="1"/>
    </xf>
    <xf numFmtId="165" fontId="65" fillId="0" borderId="7" xfId="3" applyNumberFormat="1" applyFont="1" applyBorder="1" applyAlignment="1" applyProtection="1">
      <alignment horizontal="center" vertical="center" wrapText="1"/>
    </xf>
    <xf numFmtId="165" fontId="65" fillId="0" borderId="0" xfId="3" applyNumberFormat="1" applyFont="1" applyBorder="1" applyAlignment="1" applyProtection="1">
      <alignment vertical="center" wrapText="1"/>
    </xf>
    <xf numFmtId="165" fontId="65" fillId="0" borderId="8" xfId="3" applyNumberFormat="1" applyFont="1" applyBorder="1" applyAlignment="1" applyProtection="1">
      <alignment horizontal="center" vertical="center" wrapText="1"/>
    </xf>
    <xf numFmtId="0" fontId="66" fillId="0" borderId="0" xfId="3" applyFont="1" applyBorder="1" applyAlignment="1" applyProtection="1">
      <alignment vertical="center" wrapText="1"/>
    </xf>
    <xf numFmtId="0" fontId="67" fillId="0" borderId="0" xfId="3" applyFont="1" applyBorder="1" applyAlignment="1" applyProtection="1">
      <alignment vertical="center" wrapText="1"/>
    </xf>
    <xf numFmtId="0" fontId="21" fillId="0" borderId="0" xfId="3" applyFont="1" applyBorder="1" applyAlignment="1" applyProtection="1">
      <alignment vertical="center" wrapText="1"/>
    </xf>
    <xf numFmtId="165" fontId="65" fillId="0" borderId="21" xfId="3" applyNumberFormat="1" applyFont="1" applyBorder="1" applyAlignment="1" applyProtection="1">
      <alignment horizontal="center" vertical="center" wrapText="1"/>
    </xf>
    <xf numFmtId="0" fontId="70" fillId="0" borderId="0" xfId="3" applyFont="1" applyBorder="1" applyAlignment="1" applyProtection="1"/>
    <xf numFmtId="0" fontId="70" fillId="0" borderId="0" xfId="3" applyFont="1" applyBorder="1" applyAlignment="1" applyProtection="1">
      <alignment vertical="center"/>
    </xf>
    <xf numFmtId="0" fontId="66" fillId="0" borderId="0" xfId="3" applyFont="1" applyBorder="1" applyAlignment="1" applyProtection="1">
      <alignment vertical="center"/>
    </xf>
    <xf numFmtId="0" fontId="54" fillId="0" borderId="0" xfId="3" applyFont="1" applyBorder="1" applyAlignment="1" applyProtection="1"/>
    <xf numFmtId="165" fontId="68" fillId="0" borderId="39" xfId="3" applyNumberFormat="1" applyFont="1" applyBorder="1" applyAlignment="1" applyProtection="1">
      <alignment vertical="center"/>
    </xf>
    <xf numFmtId="165" fontId="55" fillId="0" borderId="53" xfId="3" applyNumberFormat="1" applyFont="1" applyBorder="1" applyAlignment="1" applyProtection="1">
      <alignment vertical="center"/>
    </xf>
    <xf numFmtId="165" fontId="68" fillId="0" borderId="51" xfId="3" applyNumberFormat="1" applyFont="1" applyBorder="1" applyAlignment="1" applyProtection="1">
      <alignment vertical="center"/>
    </xf>
    <xf numFmtId="165" fontId="55" fillId="0" borderId="29" xfId="3" applyNumberFormat="1" applyFont="1" applyBorder="1" applyAlignment="1" applyProtection="1">
      <alignment vertical="center"/>
    </xf>
    <xf numFmtId="0" fontId="63" fillId="0" borderId="17" xfId="3" applyFont="1" applyBorder="1" applyAlignment="1" applyProtection="1">
      <alignment horizontal="center" vertical="center" wrapText="1"/>
    </xf>
    <xf numFmtId="0" fontId="63" fillId="0" borderId="25" xfId="3" applyFont="1" applyBorder="1" applyAlignment="1" applyProtection="1">
      <alignment horizontal="center" vertical="center" wrapText="1"/>
    </xf>
    <xf numFmtId="0" fontId="104" fillId="18" borderId="4" xfId="0" applyFont="1" applyFill="1" applyBorder="1" applyProtection="1"/>
    <xf numFmtId="0" fontId="104" fillId="18" borderId="5" xfId="0" applyFont="1" applyFill="1" applyBorder="1" applyProtection="1"/>
    <xf numFmtId="0" fontId="104" fillId="18" borderId="6" xfId="0" applyFont="1" applyFill="1" applyBorder="1" applyProtection="1"/>
    <xf numFmtId="0" fontId="88" fillId="0" borderId="0" xfId="0" applyFont="1" applyBorder="1" applyAlignment="1">
      <alignment vertical="center" wrapText="1"/>
    </xf>
    <xf numFmtId="0" fontId="104" fillId="18" borderId="39" xfId="0" applyFont="1" applyFill="1" applyBorder="1" applyAlignment="1">
      <alignment horizontal="center"/>
    </xf>
    <xf numFmtId="0" fontId="104" fillId="18" borderId="35" xfId="0" applyFont="1" applyFill="1" applyBorder="1" applyAlignment="1">
      <alignment horizontal="center"/>
    </xf>
    <xf numFmtId="0" fontId="104" fillId="18" borderId="41" xfId="0" applyFont="1" applyFill="1" applyBorder="1" applyAlignment="1">
      <alignment horizontal="center"/>
    </xf>
    <xf numFmtId="0" fontId="104" fillId="18" borderId="38" xfId="0" applyFont="1" applyFill="1" applyBorder="1" applyAlignment="1">
      <alignment horizontal="center"/>
    </xf>
    <xf numFmtId="0" fontId="104" fillId="18" borderId="0" xfId="0" applyFont="1" applyFill="1" applyBorder="1" applyAlignment="1">
      <alignment horizontal="center"/>
    </xf>
    <xf numFmtId="0" fontId="104" fillId="18" borderId="42" xfId="0" applyFont="1" applyFill="1" applyBorder="1" applyAlignment="1">
      <alignment horizontal="center"/>
    </xf>
    <xf numFmtId="0" fontId="104" fillId="18" borderId="43" xfId="0" applyFont="1" applyFill="1" applyBorder="1" applyAlignment="1">
      <alignment horizontal="center"/>
    </xf>
    <xf numFmtId="0" fontId="104" fillId="18" borderId="44" xfId="0" applyFont="1" applyFill="1" applyBorder="1" applyAlignment="1">
      <alignment horizontal="center"/>
    </xf>
    <xf numFmtId="0" fontId="41" fillId="0" borderId="0" xfId="0" applyFont="1"/>
    <xf numFmtId="0" fontId="25" fillId="0" borderId="0" xfId="0" applyFont="1" applyAlignment="1" applyProtection="1">
      <alignment wrapText="1"/>
    </xf>
    <xf numFmtId="0" fontId="87" fillId="0" borderId="0" xfId="0" applyFont="1" applyAlignment="1" applyProtection="1">
      <alignment horizontal="center"/>
    </xf>
    <xf numFmtId="0" fontId="41" fillId="0" borderId="0" xfId="0" applyFont="1" applyAlignment="1" applyProtection="1">
      <alignment horizontal="center"/>
    </xf>
    <xf numFmtId="49" fontId="41" fillId="0" borderId="0" xfId="0" applyNumberFormat="1" applyFont="1" applyAlignment="1" applyProtection="1">
      <alignment horizontal="center"/>
    </xf>
    <xf numFmtId="0" fontId="25" fillId="0" borderId="0" xfId="0" applyFont="1" applyAlignment="1" applyProtection="1">
      <alignment horizontal="center"/>
    </xf>
    <xf numFmtId="49" fontId="25" fillId="0" borderId="0" xfId="0" applyNumberFormat="1" applyFont="1" applyAlignment="1" applyProtection="1">
      <alignment horizontal="center" wrapText="1"/>
    </xf>
    <xf numFmtId="49" fontId="0" fillId="0" borderId="0" xfId="0" applyNumberFormat="1" applyAlignment="1" applyProtection="1">
      <alignment horizontal="center"/>
    </xf>
    <xf numFmtId="49" fontId="25" fillId="0" borderId="0" xfId="0" applyNumberFormat="1" applyFont="1" applyAlignment="1" applyProtection="1">
      <alignment horizontal="center"/>
    </xf>
    <xf numFmtId="0" fontId="0" fillId="0" borderId="0" xfId="0" applyAlignment="1" applyProtection="1">
      <alignment horizontal="center" shrinkToFit="1"/>
    </xf>
    <xf numFmtId="0" fontId="0" fillId="0" borderId="0" xfId="0" applyNumberFormat="1" applyAlignment="1" applyProtection="1">
      <alignment horizontal="center"/>
    </xf>
    <xf numFmtId="0" fontId="89" fillId="0" borderId="0" xfId="0" quotePrefix="1" applyFont="1" applyFill="1" applyAlignment="1" applyProtection="1">
      <alignment vertical="center" wrapText="1"/>
    </xf>
    <xf numFmtId="0" fontId="0" fillId="0" borderId="0" xfId="0" applyFill="1" applyProtection="1"/>
    <xf numFmtId="0" fontId="95" fillId="0" borderId="0" xfId="0" quotePrefix="1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1" fillId="0" borderId="18" xfId="0" applyFont="1" applyBorder="1" applyProtection="1"/>
    <xf numFmtId="0" fontId="0" fillId="0" borderId="33" xfId="0" applyBorder="1" applyAlignment="1">
      <alignment horizontal="center"/>
    </xf>
    <xf numFmtId="0" fontId="0" fillId="0" borderId="37" xfId="0" applyBorder="1" applyAlignment="1"/>
    <xf numFmtId="0" fontId="0" fillId="0" borderId="44" xfId="0" applyBorder="1" applyAlignment="1"/>
    <xf numFmtId="0" fontId="42" fillId="0" borderId="0" xfId="0" applyFont="1" applyAlignment="1" applyProtection="1">
      <alignment vertical="center"/>
    </xf>
    <xf numFmtId="0" fontId="43" fillId="0" borderId="0" xfId="0" applyFont="1" applyBorder="1" applyAlignment="1" applyProtection="1">
      <alignment horizontal="center" vertical="center"/>
    </xf>
    <xf numFmtId="0" fontId="41" fillId="14" borderId="0" xfId="0" applyFont="1" applyFill="1" applyAlignment="1">
      <alignment horizontal="center"/>
    </xf>
    <xf numFmtId="0" fontId="41" fillId="13" borderId="0" xfId="0" applyFont="1" applyFill="1" applyAlignment="1">
      <alignment horizontal="center"/>
    </xf>
    <xf numFmtId="0" fontId="41" fillId="21" borderId="0" xfId="0" applyFont="1" applyFill="1" applyAlignment="1">
      <alignment horizontal="center"/>
    </xf>
    <xf numFmtId="0" fontId="41" fillId="15" borderId="0" xfId="0" applyFont="1" applyFill="1" applyAlignment="1">
      <alignment horizontal="center"/>
    </xf>
    <xf numFmtId="0" fontId="41" fillId="16" borderId="0" xfId="0" applyFont="1" applyFill="1" applyAlignment="1">
      <alignment horizontal="center"/>
    </xf>
    <xf numFmtId="0" fontId="41" fillId="5" borderId="0" xfId="0" applyFont="1" applyFill="1" applyAlignment="1">
      <alignment horizontal="center"/>
    </xf>
    <xf numFmtId="0" fontId="41" fillId="23" borderId="0" xfId="0" applyFont="1" applyFill="1" applyAlignment="1">
      <alignment horizontal="center"/>
    </xf>
    <xf numFmtId="0" fontId="41" fillId="24" borderId="0" xfId="0" applyFont="1" applyFill="1" applyAlignment="1">
      <alignment horizontal="center"/>
    </xf>
    <xf numFmtId="0" fontId="41" fillId="25" borderId="0" xfId="0" applyFont="1" applyFill="1" applyAlignment="1">
      <alignment horizontal="center"/>
    </xf>
    <xf numFmtId="0" fontId="1" fillId="0" borderId="0" xfId="0" applyFont="1" applyBorder="1" applyAlignment="1" applyProtection="1">
      <alignment horizontal="center"/>
    </xf>
    <xf numFmtId="0" fontId="25" fillId="0" borderId="41" xfId="0" applyFont="1" applyBorder="1" applyAlignment="1"/>
    <xf numFmtId="0" fontId="25" fillId="0" borderId="40" xfId="0" applyFont="1" applyBorder="1" applyAlignment="1"/>
    <xf numFmtId="0" fontId="0" fillId="0" borderId="40" xfId="0" applyFont="1" applyFill="1" applyBorder="1" applyAlignment="1"/>
    <xf numFmtId="0" fontId="0" fillId="0" borderId="40" xfId="0" applyBorder="1" applyAlignment="1"/>
    <xf numFmtId="0" fontId="25" fillId="0" borderId="18" xfId="0" applyFont="1" applyBorder="1" applyAlignment="1">
      <alignment horizontal="center" vertical="center"/>
    </xf>
    <xf numFmtId="0" fontId="25" fillId="0" borderId="36" xfId="0" applyFont="1" applyFill="1" applyBorder="1" applyAlignment="1">
      <alignment horizontal="center"/>
    </xf>
    <xf numFmtId="0" fontId="25" fillId="0" borderId="33" xfId="0" applyFont="1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18" xfId="0" applyBorder="1" applyAlignment="1"/>
    <xf numFmtId="169" fontId="0" fillId="0" borderId="0" xfId="0" applyNumberFormat="1" applyAlignment="1"/>
    <xf numFmtId="0" fontId="10" fillId="0" borderId="16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wrapText="1"/>
    </xf>
    <xf numFmtId="2" fontId="18" fillId="0" borderId="18" xfId="0" applyNumberFormat="1" applyFont="1" applyBorder="1" applyAlignment="1" applyProtection="1">
      <alignment horizontal="center" vertical="center" wrapText="1"/>
    </xf>
    <xf numFmtId="0" fontId="19" fillId="0" borderId="4" xfId="0" applyNumberFormat="1" applyFont="1" applyBorder="1" applyAlignment="1" applyProtection="1">
      <alignment horizontal="center" vertical="center" wrapText="1"/>
    </xf>
    <xf numFmtId="2" fontId="18" fillId="0" borderId="20" xfId="0" applyNumberFormat="1" applyFont="1" applyBorder="1" applyAlignment="1" applyProtection="1">
      <alignment horizontal="center" vertical="center" wrapText="1"/>
    </xf>
    <xf numFmtId="2" fontId="18" fillId="17" borderId="44" xfId="0" applyNumberFormat="1" applyFont="1" applyFill="1" applyBorder="1" applyAlignment="1" applyProtection="1">
      <alignment horizontal="center" vertical="center" wrapText="1"/>
    </xf>
    <xf numFmtId="1" fontId="107" fillId="0" borderId="11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4" fontId="67" fillId="0" borderId="0" xfId="3" applyNumberFormat="1" applyFont="1" applyBorder="1" applyAlignment="1" applyProtection="1">
      <alignment horizontal="left"/>
    </xf>
    <xf numFmtId="0" fontId="67" fillId="0" borderId="0" xfId="3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5" fillId="27" borderId="68" xfId="0" applyFont="1" applyFill="1" applyBorder="1" applyAlignment="1" applyProtection="1">
      <alignment horizontal="center"/>
    </xf>
    <xf numFmtId="0" fontId="0" fillId="27" borderId="70" xfId="0" applyFill="1" applyBorder="1" applyAlignment="1" applyProtection="1">
      <alignment horizontal="center"/>
    </xf>
    <xf numFmtId="0" fontId="25" fillId="27" borderId="69" xfId="0" applyFont="1" applyFill="1" applyBorder="1" applyAlignment="1" applyProtection="1">
      <alignment horizontal="center"/>
    </xf>
    <xf numFmtId="0" fontId="25" fillId="27" borderId="70" xfId="0" applyFont="1" applyFill="1" applyBorder="1" applyAlignment="1" applyProtection="1">
      <alignment horizontal="center"/>
    </xf>
    <xf numFmtId="0" fontId="25" fillId="28" borderId="0" xfId="0" applyFont="1" applyFill="1" applyAlignment="1">
      <alignment horizontal="center"/>
    </xf>
    <xf numFmtId="49" fontId="50" fillId="0" borderId="54" xfId="3" applyNumberFormat="1" applyFont="1" applyFill="1" applyBorder="1" applyAlignment="1" applyProtection="1">
      <alignment horizontal="center"/>
    </xf>
    <xf numFmtId="0" fontId="39" fillId="30" borderId="38" xfId="3" applyFont="1" applyFill="1" applyBorder="1" applyAlignment="1" applyProtection="1">
      <alignment vertical="center" wrapText="1"/>
    </xf>
    <xf numFmtId="0" fontId="39" fillId="30" borderId="40" xfId="3" applyFont="1" applyFill="1" applyBorder="1" applyAlignment="1" applyProtection="1">
      <alignment vertical="center" wrapText="1"/>
    </xf>
    <xf numFmtId="0" fontId="39" fillId="30" borderId="38" xfId="3" applyFont="1" applyFill="1" applyBorder="1" applyAlignment="1" applyProtection="1">
      <alignment horizontal="left" vertical="center" wrapText="1"/>
    </xf>
    <xf numFmtId="0" fontId="39" fillId="30" borderId="42" xfId="3" applyFont="1" applyFill="1" applyBorder="1" applyAlignment="1" applyProtection="1">
      <alignment horizontal="left" vertical="center" wrapText="1"/>
    </xf>
    <xf numFmtId="0" fontId="39" fillId="31" borderId="39" xfId="3" applyFont="1" applyFill="1" applyBorder="1" applyAlignment="1" applyProtection="1">
      <alignment horizontal="center" vertical="center" wrapText="1"/>
    </xf>
    <xf numFmtId="0" fontId="39" fillId="31" borderId="41" xfId="3" applyFont="1" applyFill="1" applyBorder="1" applyAlignment="1" applyProtection="1">
      <alignment horizontal="center" vertical="center" wrapText="1"/>
    </xf>
    <xf numFmtId="0" fontId="39" fillId="31" borderId="38" xfId="3" applyFont="1" applyFill="1" applyBorder="1" applyAlignment="1" applyProtection="1">
      <alignment horizontal="left" vertical="center" wrapText="1"/>
    </xf>
    <xf numFmtId="0" fontId="39" fillId="31" borderId="38" xfId="3" applyFont="1" applyFill="1" applyBorder="1" applyAlignment="1" applyProtection="1">
      <alignment horizontal="center" vertical="center" wrapText="1"/>
    </xf>
    <xf numFmtId="0" fontId="39" fillId="31" borderId="42" xfId="3" applyFont="1" applyFill="1" applyBorder="1" applyAlignment="1" applyProtection="1">
      <alignment horizontal="center" vertical="center" wrapText="1"/>
    </xf>
    <xf numFmtId="0" fontId="39" fillId="32" borderId="38" xfId="3" applyFont="1" applyFill="1" applyBorder="1" applyAlignment="1" applyProtection="1">
      <alignment horizontal="center" vertical="center" wrapText="1"/>
    </xf>
    <xf numFmtId="49" fontId="49" fillId="0" borderId="31" xfId="3" applyNumberFormat="1" applyFont="1" applyFill="1" applyBorder="1" applyAlignment="1" applyProtection="1">
      <alignment horizontal="center"/>
    </xf>
    <xf numFmtId="0" fontId="39" fillId="31" borderId="40" xfId="3" applyFont="1" applyFill="1" applyBorder="1" applyAlignment="1" applyProtection="1">
      <alignment horizontal="center" vertical="center" wrapText="1"/>
    </xf>
    <xf numFmtId="0" fontId="39" fillId="15" borderId="40" xfId="3" applyFont="1" applyFill="1" applyBorder="1" applyAlignment="1" applyProtection="1">
      <alignment horizontal="center" vertical="center" wrapText="1"/>
    </xf>
    <xf numFmtId="0" fontId="39" fillId="16" borderId="40" xfId="3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25" fillId="18" borderId="2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8" borderId="15" xfId="0" applyFill="1" applyBorder="1" applyAlignment="1">
      <alignment horizontal="left"/>
    </xf>
    <xf numFmtId="0" fontId="109" fillId="18" borderId="0" xfId="0" applyFont="1" applyFill="1" applyBorder="1" applyAlignment="1">
      <alignment horizontal="left"/>
    </xf>
    <xf numFmtId="0" fontId="25" fillId="18" borderId="15" xfId="0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25" fillId="18" borderId="26" xfId="0" applyFont="1" applyFill="1" applyBorder="1" applyAlignment="1">
      <alignment horizontal="left"/>
    </xf>
    <xf numFmtId="0" fontId="0" fillId="18" borderId="28" xfId="0" applyFill="1" applyBorder="1" applyAlignment="1">
      <alignment horizontal="left"/>
    </xf>
    <xf numFmtId="0" fontId="25" fillId="18" borderId="2" xfId="0" applyFont="1" applyFill="1" applyBorder="1"/>
    <xf numFmtId="0" fontId="25" fillId="18" borderId="3" xfId="0" applyFont="1" applyFill="1" applyBorder="1"/>
    <xf numFmtId="49" fontId="102" fillId="0" borderId="5" xfId="3" applyNumberFormat="1" applyFont="1" applyFill="1" applyBorder="1" applyAlignment="1" applyProtection="1">
      <alignment horizontal="center"/>
    </xf>
    <xf numFmtId="49" fontId="102" fillId="0" borderId="6" xfId="3" applyNumberFormat="1" applyFont="1" applyFill="1" applyBorder="1" applyAlignment="1" applyProtection="1">
      <alignment horizontal="center"/>
    </xf>
    <xf numFmtId="0" fontId="104" fillId="18" borderId="2" xfId="0" applyFont="1" applyFill="1" applyBorder="1" applyAlignment="1">
      <alignment horizontal="left"/>
    </xf>
    <xf numFmtId="0" fontId="109" fillId="18" borderId="1" xfId="0" applyFont="1" applyFill="1" applyBorder="1" applyAlignment="1">
      <alignment horizontal="left"/>
    </xf>
    <xf numFmtId="0" fontId="104" fillId="18" borderId="55" xfId="0" applyFont="1" applyFill="1" applyBorder="1" applyAlignment="1">
      <alignment horizontal="left"/>
    </xf>
    <xf numFmtId="0" fontId="0" fillId="18" borderId="60" xfId="0" applyFill="1" applyBorder="1" applyAlignment="1">
      <alignment horizontal="left"/>
    </xf>
    <xf numFmtId="0" fontId="25" fillId="28" borderId="15" xfId="0" applyFont="1" applyFill="1" applyBorder="1" applyAlignment="1">
      <alignment horizontal="left"/>
    </xf>
    <xf numFmtId="0" fontId="0" fillId="28" borderId="0" xfId="0" applyFill="1" applyBorder="1" applyAlignment="1">
      <alignment horizontal="left"/>
    </xf>
    <xf numFmtId="0" fontId="25" fillId="23" borderId="15" xfId="0" applyFont="1" applyFill="1" applyBorder="1" applyAlignment="1">
      <alignment horizontal="left"/>
    </xf>
    <xf numFmtId="0" fontId="0" fillId="23" borderId="0" xfId="0" applyFill="1" applyBorder="1" applyAlignment="1">
      <alignment horizontal="left"/>
    </xf>
    <xf numFmtId="0" fontId="41" fillId="19" borderId="2" xfId="0" applyFon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19" borderId="1" xfId="0" applyFill="1" applyBorder="1"/>
    <xf numFmtId="0" fontId="0" fillId="19" borderId="3" xfId="0" applyFill="1" applyBorder="1"/>
    <xf numFmtId="0" fontId="41" fillId="18" borderId="0" xfId="0" applyFont="1" applyFill="1" applyBorder="1" applyAlignment="1">
      <alignment horizontal="left"/>
    </xf>
    <xf numFmtId="0" fontId="41" fillId="18" borderId="28" xfId="0" applyFont="1" applyFill="1" applyBorder="1" applyAlignment="1">
      <alignment horizontal="left"/>
    </xf>
    <xf numFmtId="2" fontId="43" fillId="0" borderId="10" xfId="0" applyNumberFormat="1" applyFont="1" applyBorder="1" applyAlignment="1" applyProtection="1">
      <alignment horizontal="right" vertical="center" wrapText="1"/>
      <protection locked="0"/>
    </xf>
    <xf numFmtId="169" fontId="43" fillId="0" borderId="10" xfId="0" applyNumberFormat="1" applyFont="1" applyBorder="1" applyAlignment="1" applyProtection="1">
      <alignment horizontal="right" vertical="center" wrapText="1"/>
      <protection locked="0"/>
    </xf>
    <xf numFmtId="1" fontId="1" fillId="0" borderId="10" xfId="0" applyNumberFormat="1" applyFont="1" applyBorder="1" applyAlignment="1" applyProtection="1">
      <alignment horizontal="right" vertical="center"/>
      <protection locked="0"/>
    </xf>
    <xf numFmtId="165" fontId="0" fillId="18" borderId="52" xfId="0" applyNumberFormat="1" applyFill="1" applyBorder="1" applyProtection="1">
      <protection locked="0"/>
    </xf>
    <xf numFmtId="165" fontId="0" fillId="18" borderId="13" xfId="0" applyNumberFormat="1" applyFill="1" applyBorder="1" applyProtection="1">
      <protection locked="0"/>
    </xf>
    <xf numFmtId="165" fontId="0" fillId="18" borderId="60" xfId="0" applyNumberFormat="1" applyFill="1" applyBorder="1" applyProtection="1">
      <protection locked="0"/>
    </xf>
    <xf numFmtId="165" fontId="0" fillId="18" borderId="14" xfId="0" applyNumberFormat="1" applyFill="1" applyBorder="1" applyProtection="1">
      <protection locked="0"/>
    </xf>
    <xf numFmtId="165" fontId="108" fillId="0" borderId="0" xfId="0" applyNumberFormat="1" applyFont="1" applyBorder="1" applyAlignment="1">
      <alignment horizontal="center"/>
    </xf>
    <xf numFmtId="165" fontId="108" fillId="0" borderId="27" xfId="0" applyNumberFormat="1" applyFont="1" applyBorder="1" applyAlignment="1">
      <alignment horizontal="center"/>
    </xf>
    <xf numFmtId="165" fontId="108" fillId="23" borderId="0" xfId="0" applyNumberFormat="1" applyFont="1" applyFill="1" applyBorder="1" applyAlignment="1">
      <alignment horizontal="center"/>
    </xf>
    <xf numFmtId="165" fontId="108" fillId="23" borderId="27" xfId="0" applyNumberFormat="1" applyFont="1" applyFill="1" applyBorder="1" applyAlignment="1">
      <alignment horizontal="center"/>
    </xf>
    <xf numFmtId="165" fontId="0" fillId="18" borderId="1" xfId="0" applyNumberFormat="1" applyFill="1" applyBorder="1" applyProtection="1">
      <protection locked="0"/>
    </xf>
    <xf numFmtId="165" fontId="0" fillId="18" borderId="3" xfId="0" applyNumberFormat="1" applyFill="1" applyBorder="1" applyProtection="1">
      <protection locked="0"/>
    </xf>
    <xf numFmtId="165" fontId="0" fillId="18" borderId="0" xfId="0" applyNumberFormat="1" applyFill="1" applyBorder="1" applyProtection="1">
      <protection locked="0"/>
    </xf>
    <xf numFmtId="165" fontId="0" fillId="18" borderId="27" xfId="0" applyNumberFormat="1" applyFill="1" applyBorder="1" applyProtection="1">
      <protection locked="0"/>
    </xf>
    <xf numFmtId="165" fontId="25" fillId="18" borderId="0" xfId="0" applyNumberFormat="1" applyFont="1" applyFill="1" applyBorder="1" applyProtection="1"/>
    <xf numFmtId="165" fontId="25" fillId="18" borderId="27" xfId="0" applyNumberFormat="1" applyFont="1" applyFill="1" applyBorder="1" applyProtection="1"/>
    <xf numFmtId="165" fontId="41" fillId="18" borderId="28" xfId="0" applyNumberFormat="1" applyFont="1" applyFill="1" applyBorder="1" applyProtection="1"/>
    <xf numFmtId="165" fontId="41" fillId="18" borderId="29" xfId="0" applyNumberFormat="1" applyFont="1" applyFill="1" applyBorder="1" applyProtection="1"/>
    <xf numFmtId="165" fontId="108" fillId="0" borderId="0" xfId="0" applyNumberFormat="1" applyFont="1" applyFill="1" applyBorder="1" applyAlignment="1">
      <alignment horizontal="center"/>
    </xf>
    <xf numFmtId="165" fontId="108" fillId="0" borderId="27" xfId="0" applyNumberFormat="1" applyFont="1" applyFill="1" applyBorder="1" applyAlignment="1">
      <alignment horizontal="center"/>
    </xf>
    <xf numFmtId="165" fontId="25" fillId="18" borderId="1" xfId="0" applyNumberFormat="1" applyFont="1" applyFill="1" applyBorder="1" applyProtection="1">
      <protection locked="0"/>
    </xf>
    <xf numFmtId="165" fontId="25" fillId="18" borderId="3" xfId="0" applyNumberFormat="1" applyFont="1" applyFill="1" applyBorder="1" applyProtection="1">
      <protection locked="0"/>
    </xf>
    <xf numFmtId="165" fontId="25" fillId="18" borderId="0" xfId="0" applyNumberFormat="1" applyFont="1" applyFill="1" applyBorder="1" applyProtection="1">
      <protection locked="0"/>
    </xf>
    <xf numFmtId="165" fontId="25" fillId="18" borderId="27" xfId="0" applyNumberFormat="1" applyFont="1" applyFill="1" applyBorder="1" applyProtection="1">
      <protection locked="0"/>
    </xf>
    <xf numFmtId="165" fontId="25" fillId="18" borderId="0" xfId="0" applyNumberFormat="1" applyFont="1" applyFill="1" applyBorder="1"/>
    <xf numFmtId="165" fontId="25" fillId="18" borderId="27" xfId="0" applyNumberFormat="1" applyFont="1" applyFill="1" applyBorder="1"/>
    <xf numFmtId="165" fontId="41" fillId="18" borderId="28" xfId="0" applyNumberFormat="1" applyFont="1" applyFill="1" applyBorder="1"/>
    <xf numFmtId="165" fontId="41" fillId="18" borderId="29" xfId="0" applyNumberFormat="1" applyFont="1" applyFill="1" applyBorder="1"/>
    <xf numFmtId="0" fontId="25" fillId="20" borderId="10" xfId="0" applyFont="1" applyFill="1" applyBorder="1" applyAlignment="1" applyProtection="1">
      <alignment horizontal="center" vertical="center"/>
    </xf>
    <xf numFmtId="0" fontId="0" fillId="20" borderId="31" xfId="0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69" fontId="0" fillId="0" borderId="36" xfId="0" applyNumberFormat="1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5" fontId="65" fillId="0" borderId="18" xfId="3" applyNumberFormat="1" applyFont="1" applyBorder="1" applyAlignment="1" applyProtection="1">
      <alignment horizontal="center" vertical="center" wrapText="1"/>
    </xf>
    <xf numFmtId="165" fontId="65" fillId="0" borderId="20" xfId="3" applyNumberFormat="1" applyFont="1" applyBorder="1" applyAlignment="1" applyProtection="1">
      <alignment horizontal="center" vertical="center" wrapText="1"/>
    </xf>
    <xf numFmtId="0" fontId="39" fillId="32" borderId="40" xfId="3" applyFont="1" applyFill="1" applyBorder="1" applyAlignment="1" applyProtection="1">
      <alignment horizontal="center" vertical="center" wrapText="1"/>
    </xf>
    <xf numFmtId="0" fontId="39" fillId="31" borderId="40" xfId="3" applyFont="1" applyFill="1" applyBorder="1" applyAlignment="1" applyProtection="1">
      <alignment horizontal="center" vertical="center" wrapText="1"/>
    </xf>
    <xf numFmtId="0" fontId="63" fillId="0" borderId="19" xfId="3" applyFont="1" applyBorder="1" applyAlignment="1" applyProtection="1">
      <alignment horizontal="center" vertical="center" wrapText="1"/>
    </xf>
    <xf numFmtId="49" fontId="49" fillId="0" borderId="31" xfId="3" applyNumberFormat="1" applyFont="1" applyFill="1" applyBorder="1" applyAlignment="1" applyProtection="1">
      <alignment horizontal="center"/>
    </xf>
    <xf numFmtId="0" fontId="39" fillId="32" borderId="42" xfId="3" applyFont="1" applyFill="1" applyBorder="1" applyAlignment="1" applyProtection="1">
      <alignment horizontal="center" vertical="center" wrapText="1"/>
    </xf>
    <xf numFmtId="14" fontId="41" fillId="10" borderId="41" xfId="0" applyNumberFormat="1" applyFont="1" applyFill="1" applyBorder="1" applyAlignment="1" applyProtection="1">
      <alignment horizontal="center"/>
    </xf>
    <xf numFmtId="14" fontId="41" fillId="10" borderId="44" xfId="0" applyNumberFormat="1" applyFont="1" applyFill="1" applyBorder="1" applyAlignment="1" applyProtection="1">
      <alignment horizontal="center"/>
    </xf>
    <xf numFmtId="0" fontId="0" fillId="0" borderId="0" xfId="0" applyBorder="1"/>
    <xf numFmtId="0" fontId="104" fillId="0" borderId="0" xfId="0" applyFont="1" applyFill="1" applyBorder="1" applyAlignment="1">
      <alignment horizontal="center"/>
    </xf>
    <xf numFmtId="0" fontId="0" fillId="0" borderId="40" xfId="0" applyBorder="1"/>
    <xf numFmtId="172" fontId="99" fillId="0" borderId="38" xfId="0" applyNumberFormat="1" applyFont="1" applyBorder="1" applyAlignment="1" applyProtection="1">
      <alignment horizontal="center"/>
    </xf>
    <xf numFmtId="0" fontId="79" fillId="0" borderId="0" xfId="0" applyFont="1" applyBorder="1" applyProtection="1"/>
    <xf numFmtId="0" fontId="79" fillId="0" borderId="27" xfId="0" applyFont="1" applyBorder="1" applyProtection="1"/>
    <xf numFmtId="14" fontId="99" fillId="0" borderId="24" xfId="0" applyNumberFormat="1" applyFont="1" applyBorder="1" applyAlignment="1" applyProtection="1">
      <alignment horizontal="center"/>
    </xf>
    <xf numFmtId="0" fontId="95" fillId="0" borderId="1" xfId="0" applyFont="1" applyBorder="1" applyProtection="1"/>
    <xf numFmtId="0" fontId="95" fillId="0" borderId="3" xfId="0" applyFont="1" applyBorder="1" applyProtection="1"/>
    <xf numFmtId="0" fontId="95" fillId="0" borderId="28" xfId="0" applyFont="1" applyBorder="1" applyProtection="1"/>
    <xf numFmtId="0" fontId="95" fillId="0" borderId="29" xfId="0" applyFont="1" applyBorder="1" applyProtection="1"/>
    <xf numFmtId="0" fontId="100" fillId="18" borderId="72" xfId="0" applyFont="1" applyFill="1" applyBorder="1" applyAlignment="1" applyProtection="1">
      <alignment horizontal="center" vertical="center"/>
    </xf>
    <xf numFmtId="0" fontId="100" fillId="18" borderId="73" xfId="0" applyFont="1" applyFill="1" applyBorder="1" applyAlignment="1" applyProtection="1">
      <alignment horizontal="center" vertical="center"/>
    </xf>
    <xf numFmtId="0" fontId="100" fillId="18" borderId="74" xfId="0" applyFont="1" applyFill="1" applyBorder="1" applyAlignment="1" applyProtection="1">
      <alignment horizontal="center" vertical="center"/>
    </xf>
    <xf numFmtId="0" fontId="111" fillId="0" borderId="71" xfId="0" applyFont="1" applyBorder="1" applyAlignment="1" applyProtection="1"/>
    <xf numFmtId="0" fontId="111" fillId="0" borderId="56" xfId="0" applyFont="1" applyBorder="1" applyAlignment="1" applyProtection="1"/>
    <xf numFmtId="0" fontId="111" fillId="0" borderId="57" xfId="0" applyFont="1" applyBorder="1" applyAlignment="1" applyProtection="1"/>
    <xf numFmtId="0" fontId="10" fillId="0" borderId="10" xfId="3" applyFont="1" applyBorder="1" applyAlignment="1" applyProtection="1"/>
    <xf numFmtId="0" fontId="10" fillId="0" borderId="31" xfId="3" applyFont="1" applyBorder="1" applyAlignment="1" applyProtection="1"/>
    <xf numFmtId="0" fontId="0" fillId="0" borderId="0" xfId="0" applyAlignment="1" applyProtection="1">
      <alignment horizontal="center"/>
    </xf>
    <xf numFmtId="0" fontId="100" fillId="18" borderId="63" xfId="0" applyFont="1" applyFill="1" applyBorder="1" applyAlignment="1" applyProtection="1">
      <alignment vertical="center"/>
    </xf>
    <xf numFmtId="14" fontId="100" fillId="18" borderId="64" xfId="0" applyNumberFormat="1" applyFont="1" applyFill="1" applyBorder="1" applyAlignment="1" applyProtection="1">
      <alignment horizontal="center"/>
    </xf>
    <xf numFmtId="14" fontId="100" fillId="18" borderId="65" xfId="0" applyNumberFormat="1" applyFont="1" applyFill="1" applyBorder="1" applyAlignment="1" applyProtection="1">
      <alignment horizontal="center"/>
    </xf>
    <xf numFmtId="0" fontId="100" fillId="18" borderId="75" xfId="0" applyFont="1" applyFill="1" applyBorder="1" applyAlignment="1" applyProtection="1">
      <alignment vertical="center"/>
    </xf>
    <xf numFmtId="14" fontId="100" fillId="18" borderId="76" xfId="0" applyNumberFormat="1" applyFont="1" applyFill="1" applyBorder="1" applyAlignment="1" applyProtection="1">
      <alignment horizontal="center"/>
    </xf>
    <xf numFmtId="0" fontId="100" fillId="0" borderId="0" xfId="0" applyFont="1" applyFill="1" applyBorder="1" applyAlignment="1" applyProtection="1">
      <alignment vertical="center"/>
    </xf>
    <xf numFmtId="14" fontId="100" fillId="0" borderId="0" xfId="0" applyNumberFormat="1" applyFont="1" applyFill="1" applyBorder="1" applyAlignment="1" applyProtection="1">
      <alignment horizontal="center"/>
      <protection locked="0"/>
    </xf>
    <xf numFmtId="0" fontId="67" fillId="0" borderId="0" xfId="3" applyFont="1" applyAlignment="1" applyProtection="1">
      <alignment horizontal="left" vertical="center"/>
    </xf>
    <xf numFmtId="0" fontId="25" fillId="0" borderId="40" xfId="0" applyFont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25" fillId="18" borderId="0" xfId="0" applyFont="1" applyFill="1" applyBorder="1" applyAlignment="1">
      <alignment horizontal="center"/>
    </xf>
    <xf numFmtId="2" fontId="0" fillId="0" borderId="0" xfId="0" applyNumberFormat="1" applyBorder="1" applyAlignment="1" applyProtection="1">
      <alignment vertical="center"/>
    </xf>
    <xf numFmtId="0" fontId="0" fillId="0" borderId="43" xfId="0" applyBorder="1" applyAlignment="1" applyProtection="1">
      <alignment vertical="center"/>
    </xf>
    <xf numFmtId="0" fontId="0" fillId="0" borderId="35" xfId="0" applyBorder="1" applyAlignment="1" applyProtection="1">
      <alignment vertical="center"/>
    </xf>
    <xf numFmtId="0" fontId="104" fillId="0" borderId="0" xfId="0" applyFont="1" applyAlignment="1" applyProtection="1">
      <alignment horizontal="center"/>
    </xf>
    <xf numFmtId="0" fontId="101" fillId="0" borderId="4" xfId="0" applyFont="1" applyBorder="1" applyAlignment="1" applyProtection="1">
      <alignment horizontal="center"/>
    </xf>
    <xf numFmtId="0" fontId="101" fillId="0" borderId="5" xfId="0" applyFont="1" applyBorder="1" applyAlignment="1" applyProtection="1">
      <alignment horizontal="center"/>
    </xf>
    <xf numFmtId="0" fontId="101" fillId="0" borderId="6" xfId="0" applyFont="1" applyBorder="1" applyAlignment="1" applyProtection="1">
      <alignment horizontal="center"/>
    </xf>
    <xf numFmtId="0" fontId="104" fillId="0" borderId="0" xfId="0" applyFont="1" applyProtection="1"/>
    <xf numFmtId="0" fontId="112" fillId="18" borderId="66" xfId="0" applyFont="1" applyFill="1" applyBorder="1" applyAlignment="1" applyProtection="1">
      <alignment horizontal="center" vertical="center"/>
    </xf>
    <xf numFmtId="0" fontId="112" fillId="0" borderId="62" xfId="0" applyFont="1" applyFill="1" applyBorder="1" applyAlignment="1" applyProtection="1">
      <alignment vertical="center"/>
    </xf>
    <xf numFmtId="0" fontId="104" fillId="18" borderId="7" xfId="0" applyFont="1" applyFill="1" applyBorder="1" applyAlignment="1" applyProtection="1">
      <alignment horizontal="center"/>
      <protection locked="0"/>
    </xf>
    <xf numFmtId="0" fontId="104" fillId="18" borderId="8" xfId="0" applyFont="1" applyFill="1" applyBorder="1" applyAlignment="1" applyProtection="1">
      <alignment horizontal="center"/>
      <protection locked="0"/>
    </xf>
    <xf numFmtId="0" fontId="104" fillId="18" borderId="41" xfId="0" applyFont="1" applyFill="1" applyBorder="1" applyAlignment="1" applyProtection="1">
      <alignment horizontal="center"/>
    </xf>
    <xf numFmtId="0" fontId="104" fillId="19" borderId="31" xfId="0" applyFont="1" applyFill="1" applyBorder="1" applyAlignment="1" applyProtection="1">
      <alignment horizontal="center"/>
      <protection locked="0"/>
    </xf>
    <xf numFmtId="0" fontId="104" fillId="18" borderId="21" xfId="0" applyFont="1" applyFill="1" applyBorder="1" applyAlignment="1" applyProtection="1">
      <alignment horizontal="center"/>
      <protection locked="0"/>
    </xf>
    <xf numFmtId="0" fontId="25" fillId="17" borderId="0" xfId="0" applyFont="1" applyFill="1" applyBorder="1" applyAlignment="1" applyProtection="1">
      <alignment horizontal="center"/>
    </xf>
    <xf numFmtId="0" fontId="94" fillId="0" borderId="0" xfId="0" applyFont="1" applyFill="1" applyBorder="1" applyAlignment="1" applyProtection="1">
      <alignment horizontal="center"/>
    </xf>
    <xf numFmtId="0" fontId="94" fillId="0" borderId="0" xfId="0" applyFont="1" applyFill="1" applyBorder="1" applyProtection="1"/>
    <xf numFmtId="0" fontId="25" fillId="0" borderId="18" xfId="0" applyFont="1" applyBorder="1" applyAlignment="1">
      <alignment horizontal="center" vertical="center"/>
    </xf>
    <xf numFmtId="0" fontId="25" fillId="4" borderId="33" xfId="0" applyFont="1" applyFill="1" applyBorder="1" applyAlignment="1">
      <alignment horizontal="center" shrinkToFit="1"/>
    </xf>
    <xf numFmtId="0" fontId="104" fillId="0" borderId="0" xfId="0" applyFont="1" applyFill="1" applyBorder="1" applyAlignment="1" applyProtection="1">
      <alignment horizontal="center"/>
    </xf>
    <xf numFmtId="0" fontId="41" fillId="0" borderId="4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04" fillId="4" borderId="36" xfId="0" applyFont="1" applyFill="1" applyBorder="1" applyAlignment="1">
      <alignment horizontal="center"/>
    </xf>
    <xf numFmtId="0" fontId="104" fillId="4" borderId="33" xfId="0" applyFont="1" applyFill="1" applyBorder="1" applyAlignment="1">
      <alignment horizontal="center"/>
    </xf>
    <xf numFmtId="0" fontId="104" fillId="4" borderId="37" xfId="0" applyFont="1" applyFill="1" applyBorder="1" applyAlignment="1">
      <alignment horizontal="center"/>
    </xf>
    <xf numFmtId="0" fontId="25" fillId="0" borderId="0" xfId="0" applyFont="1" applyAlignment="1">
      <alignment horizontal="left" vertical="center" indent="1"/>
    </xf>
    <xf numFmtId="0" fontId="113" fillId="0" borderId="79" xfId="0" applyFont="1" applyBorder="1" applyAlignment="1">
      <alignment horizontal="center" vertical="center"/>
    </xf>
    <xf numFmtId="0" fontId="25" fillId="25" borderId="0" xfId="0" applyFont="1" applyFill="1" applyBorder="1" applyAlignment="1">
      <alignment horizontal="center"/>
    </xf>
    <xf numFmtId="0" fontId="104" fillId="0" borderId="0" xfId="0" applyFont="1" applyFill="1" applyBorder="1" applyAlignment="1" applyProtection="1">
      <alignment horizontal="left"/>
    </xf>
    <xf numFmtId="0" fontId="0" fillId="0" borderId="33" xfId="0" applyBorder="1" applyAlignment="1"/>
    <xf numFmtId="0" fontId="0" fillId="0" borderId="38" xfId="0" applyBorder="1" applyAlignment="1">
      <alignment horizontal="center"/>
    </xf>
    <xf numFmtId="169" fontId="0" fillId="0" borderId="40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0" fontId="104" fillId="0" borderId="0" xfId="0" quotePrefix="1" applyFont="1" applyFill="1" applyBorder="1" applyAlignment="1" applyProtection="1">
      <alignment horizontal="center" vertical="center" wrapText="1"/>
    </xf>
    <xf numFmtId="0" fontId="104" fillId="0" borderId="0" xfId="0" quotePrefix="1" applyFont="1" applyFill="1" applyBorder="1" applyAlignment="1" applyProtection="1">
      <alignment horizontal="center" vertical="center" wrapText="1"/>
      <protection locked="0"/>
    </xf>
    <xf numFmtId="0" fontId="0" fillId="22" borderId="0" xfId="0" applyFill="1" applyAlignment="1">
      <alignment horizontal="left"/>
    </xf>
    <xf numFmtId="0" fontId="0" fillId="22" borderId="0" xfId="0" applyFill="1" applyAlignment="1"/>
    <xf numFmtId="0" fontId="25" fillId="22" borderId="0" xfId="0" applyFont="1" applyFill="1" applyAlignment="1"/>
    <xf numFmtId="0" fontId="0" fillId="17" borderId="0" xfId="0" applyFill="1" applyAlignment="1"/>
    <xf numFmtId="0" fontId="0" fillId="17" borderId="0" xfId="0" applyFont="1" applyFill="1" applyAlignment="1"/>
    <xf numFmtId="0" fontId="25" fillId="26" borderId="0" xfId="0" applyFont="1" applyFill="1" applyAlignment="1">
      <alignment horizontal="left"/>
    </xf>
    <xf numFmtId="0" fontId="25" fillId="9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25" fillId="22" borderId="0" xfId="0" applyFont="1" applyFill="1" applyAlignment="1">
      <alignment horizontal="left"/>
    </xf>
    <xf numFmtId="0" fontId="0" fillId="22" borderId="0" xfId="0" applyFont="1" applyFill="1" applyAlignment="1"/>
    <xf numFmtId="0" fontId="41" fillId="17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25" fillId="24" borderId="0" xfId="0" applyFont="1" applyFill="1" applyAlignment="1">
      <alignment horizontal="center"/>
    </xf>
    <xf numFmtId="0" fontId="0" fillId="24" borderId="0" xfId="0" applyFill="1" applyAlignment="1" applyProtection="1">
      <alignment horizontal="center" vertical="center" wrapText="1"/>
    </xf>
    <xf numFmtId="0" fontId="25" fillId="0" borderId="0" xfId="0" applyFont="1" applyAlignment="1" applyProtection="1">
      <alignment vertical="center"/>
    </xf>
    <xf numFmtId="0" fontId="25" fillId="0" borderId="0" xfId="0" applyFont="1" applyAlignment="1">
      <alignment horizontal="center" vertical="center"/>
    </xf>
    <xf numFmtId="0" fontId="25" fillId="37" borderId="0" xfId="0" applyFont="1" applyFill="1" applyAlignment="1">
      <alignment horizontal="center"/>
    </xf>
    <xf numFmtId="0" fontId="25" fillId="37" borderId="0" xfId="0" applyFont="1" applyFill="1" applyAlignment="1">
      <alignment horizontal="center" vertical="center"/>
    </xf>
    <xf numFmtId="0" fontId="25" fillId="37" borderId="0" xfId="0" applyFont="1" applyFill="1" applyBorder="1" applyAlignment="1" applyProtection="1">
      <alignment vertical="center"/>
    </xf>
    <xf numFmtId="0" fontId="0" fillId="37" borderId="0" xfId="0" applyFill="1" applyAlignment="1" applyProtection="1">
      <alignment horizontal="center" vertical="center" wrapText="1"/>
    </xf>
    <xf numFmtId="0" fontId="25" fillId="37" borderId="0" xfId="0" applyFont="1" applyFill="1" applyAlignment="1"/>
    <xf numFmtId="0" fontId="0" fillId="37" borderId="0" xfId="0" applyFill="1" applyAlignment="1"/>
    <xf numFmtId="0" fontId="0" fillId="37" borderId="0" xfId="0" applyFont="1" applyFill="1" applyAlignment="1"/>
    <xf numFmtId="0" fontId="41" fillId="17" borderId="0" xfId="0" applyFont="1" applyFill="1" applyAlignment="1"/>
    <xf numFmtId="0" fontId="0" fillId="17" borderId="0" xfId="0" applyFill="1" applyAlignment="1"/>
    <xf numFmtId="0" fontId="25" fillId="17" borderId="0" xfId="0" applyFont="1" applyFill="1" applyBorder="1" applyAlignment="1" applyProtection="1">
      <alignment horizontal="center" vertical="center" wrapText="1"/>
    </xf>
    <xf numFmtId="0" fontId="25" fillId="17" borderId="0" xfId="0" applyFont="1" applyFill="1" applyAlignment="1">
      <alignment horizontal="center"/>
    </xf>
    <xf numFmtId="0" fontId="39" fillId="16" borderId="40" xfId="3" applyFont="1" applyFill="1" applyBorder="1" applyAlignment="1" applyProtection="1">
      <alignment horizontal="center" vertical="center" wrapText="1"/>
    </xf>
    <xf numFmtId="0" fontId="39" fillId="15" borderId="40" xfId="3" applyFont="1" applyFill="1" applyBorder="1" applyAlignment="1" applyProtection="1">
      <alignment horizontal="center" vertical="center" wrapText="1"/>
    </xf>
    <xf numFmtId="0" fontId="39" fillId="13" borderId="39" xfId="3" applyFont="1" applyFill="1" applyBorder="1" applyAlignment="1" applyProtection="1">
      <alignment vertical="center" wrapText="1"/>
    </xf>
    <xf numFmtId="0" fontId="39" fillId="13" borderId="41" xfId="3" applyFont="1" applyFill="1" applyBorder="1" applyAlignment="1" applyProtection="1">
      <alignment vertical="center" wrapText="1"/>
    </xf>
    <xf numFmtId="0" fontId="39" fillId="13" borderId="38" xfId="3" applyFont="1" applyFill="1" applyBorder="1" applyAlignment="1" applyProtection="1">
      <alignment vertical="center" wrapText="1"/>
    </xf>
    <xf numFmtId="0" fontId="39" fillId="13" borderId="42" xfId="3" applyFont="1" applyFill="1" applyBorder="1" applyAlignment="1" applyProtection="1">
      <alignment vertical="center" wrapText="1"/>
    </xf>
    <xf numFmtId="0" fontId="69" fillId="18" borderId="18" xfId="3" applyFont="1" applyFill="1" applyBorder="1" applyAlignment="1" applyProtection="1">
      <alignment horizontal="center" vertical="center" wrapText="1"/>
    </xf>
    <xf numFmtId="0" fontId="39" fillId="18" borderId="18" xfId="3" applyFont="1" applyFill="1" applyBorder="1" applyAlignment="1" applyProtection="1">
      <alignment horizontal="center" vertical="center" wrapText="1"/>
    </xf>
    <xf numFmtId="0" fontId="25" fillId="22" borderId="0" xfId="0" applyFont="1" applyFill="1" applyAlignment="1"/>
    <xf numFmtId="0" fontId="25" fillId="0" borderId="18" xfId="0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04" fillId="0" borderId="0" xfId="0" applyFont="1" applyBorder="1" applyAlignment="1">
      <alignment horizontal="center"/>
    </xf>
    <xf numFmtId="0" fontId="104" fillId="35" borderId="78" xfId="0" applyFont="1" applyFill="1" applyBorder="1" applyAlignment="1">
      <alignment horizontal="center" vertical="center"/>
    </xf>
    <xf numFmtId="0" fontId="104" fillId="0" borderId="0" xfId="0" applyFont="1" applyBorder="1" applyAlignment="1">
      <alignment horizontal="center" vertical="center"/>
    </xf>
    <xf numFmtId="0" fontId="104" fillId="0" borderId="0" xfId="0" applyFont="1" applyAlignment="1">
      <alignment vertical="center"/>
    </xf>
    <xf numFmtId="0" fontId="104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41" fillId="3" borderId="83" xfId="0" applyFont="1" applyFill="1" applyBorder="1" applyAlignment="1">
      <alignment horizontal="center"/>
    </xf>
    <xf numFmtId="0" fontId="41" fillId="3" borderId="46" xfId="0" applyFont="1" applyFill="1" applyBorder="1" applyAlignment="1">
      <alignment horizontal="center"/>
    </xf>
    <xf numFmtId="0" fontId="0" fillId="3" borderId="46" xfId="0" applyFill="1" applyBorder="1" applyAlignment="1">
      <alignment horizontal="center" shrinkToFit="1"/>
    </xf>
    <xf numFmtId="0" fontId="41" fillId="3" borderId="22" xfId="0" applyFont="1" applyFill="1" applyBorder="1" applyAlignment="1">
      <alignment horizontal="center"/>
    </xf>
    <xf numFmtId="0" fontId="41" fillId="3" borderId="32" xfId="0" applyFont="1" applyFill="1" applyBorder="1" applyAlignment="1">
      <alignment horizontal="center"/>
    </xf>
    <xf numFmtId="0" fontId="0" fillId="3" borderId="32" xfId="0" applyFill="1" applyBorder="1" applyAlignment="1">
      <alignment horizontal="center" shrinkToFit="1"/>
    </xf>
    <xf numFmtId="0" fontId="25" fillId="0" borderId="48" xfId="0" applyFont="1" applyFill="1" applyBorder="1" applyAlignment="1">
      <alignment horizontal="center" vertical="center" wrapText="1"/>
    </xf>
    <xf numFmtId="0" fontId="41" fillId="4" borderId="50" xfId="0" applyFont="1" applyFill="1" applyBorder="1" applyAlignment="1">
      <alignment horizontal="center"/>
    </xf>
    <xf numFmtId="0" fontId="41" fillId="4" borderId="15" xfId="0" applyFont="1" applyFill="1" applyBorder="1" applyAlignment="1">
      <alignment horizontal="center"/>
    </xf>
    <xf numFmtId="0" fontId="25" fillId="4" borderId="15" xfId="0" applyFont="1" applyFill="1" applyBorder="1" applyAlignment="1">
      <alignment horizontal="center" shrinkToFit="1"/>
    </xf>
    <xf numFmtId="0" fontId="104" fillId="4" borderId="89" xfId="0" applyFont="1" applyFill="1" applyBorder="1" applyAlignment="1">
      <alignment horizontal="center"/>
    </xf>
    <xf numFmtId="0" fontId="41" fillId="8" borderId="83" xfId="0" applyFont="1" applyFill="1" applyBorder="1" applyAlignment="1">
      <alignment horizontal="center"/>
    </xf>
    <xf numFmtId="0" fontId="41" fillId="8" borderId="46" xfId="0" applyFont="1" applyFill="1" applyBorder="1" applyAlignment="1">
      <alignment horizontal="center"/>
    </xf>
    <xf numFmtId="0" fontId="25" fillId="8" borderId="46" xfId="0" applyFont="1" applyFill="1" applyBorder="1" applyAlignment="1">
      <alignment horizontal="center" shrinkToFit="1"/>
    </xf>
    <xf numFmtId="0" fontId="41" fillId="8" borderId="50" xfId="0" applyFont="1" applyFill="1" applyBorder="1" applyAlignment="1">
      <alignment horizontal="center"/>
    </xf>
    <xf numFmtId="0" fontId="41" fillId="8" borderId="15" xfId="0" applyFont="1" applyFill="1" applyBorder="1" applyAlignment="1">
      <alignment horizontal="center"/>
    </xf>
    <xf numFmtId="0" fontId="25" fillId="8" borderId="15" xfId="0" applyFont="1" applyFill="1" applyBorder="1" applyAlignment="1">
      <alignment horizontal="center" shrinkToFit="1"/>
    </xf>
    <xf numFmtId="0" fontId="41" fillId="7" borderId="83" xfId="0" applyFont="1" applyFill="1" applyBorder="1" applyAlignment="1">
      <alignment horizontal="center"/>
    </xf>
    <xf numFmtId="0" fontId="41" fillId="7" borderId="46" xfId="0" applyFont="1" applyFill="1" applyBorder="1" applyAlignment="1">
      <alignment horizontal="center"/>
    </xf>
    <xf numFmtId="0" fontId="25" fillId="7" borderId="46" xfId="0" applyFont="1" applyFill="1" applyBorder="1" applyAlignment="1">
      <alignment horizontal="center" shrinkToFit="1"/>
    </xf>
    <xf numFmtId="0" fontId="41" fillId="7" borderId="22" xfId="0" applyFont="1" applyFill="1" applyBorder="1" applyAlignment="1">
      <alignment horizontal="center"/>
    </xf>
    <xf numFmtId="0" fontId="41" fillId="7" borderId="32" xfId="0" applyFont="1" applyFill="1" applyBorder="1" applyAlignment="1">
      <alignment horizontal="center"/>
    </xf>
    <xf numFmtId="0" fontId="25" fillId="7" borderId="32" xfId="0" applyFont="1" applyFill="1" applyBorder="1" applyAlignment="1">
      <alignment horizontal="center" shrinkToFit="1"/>
    </xf>
    <xf numFmtId="0" fontId="25" fillId="3" borderId="32" xfId="0" applyFont="1" applyFill="1" applyBorder="1" applyAlignment="1">
      <alignment horizontal="center" shrinkToFit="1"/>
    </xf>
    <xf numFmtId="0" fontId="41" fillId="33" borderId="83" xfId="0" applyFont="1" applyFill="1" applyBorder="1" applyAlignment="1">
      <alignment horizontal="center"/>
    </xf>
    <xf numFmtId="0" fontId="41" fillId="33" borderId="46" xfId="0" applyFont="1" applyFill="1" applyBorder="1" applyAlignment="1">
      <alignment horizontal="center"/>
    </xf>
    <xf numFmtId="0" fontId="25" fillId="33" borderId="46" xfId="0" applyFont="1" applyFill="1" applyBorder="1" applyAlignment="1">
      <alignment horizontal="center" shrinkToFit="1"/>
    </xf>
    <xf numFmtId="0" fontId="41" fillId="12" borderId="83" xfId="0" applyFont="1" applyFill="1" applyBorder="1" applyAlignment="1">
      <alignment horizontal="center"/>
    </xf>
    <xf numFmtId="0" fontId="41" fillId="12" borderId="46" xfId="0" applyFont="1" applyFill="1" applyBorder="1" applyAlignment="1">
      <alignment horizontal="center"/>
    </xf>
    <xf numFmtId="0" fontId="25" fillId="12" borderId="46" xfId="0" applyFont="1" applyFill="1" applyBorder="1" applyAlignment="1">
      <alignment horizontal="center" shrinkToFit="1"/>
    </xf>
    <xf numFmtId="0" fontId="104" fillId="12" borderId="78" xfId="0" applyFont="1" applyFill="1" applyBorder="1" applyAlignment="1">
      <alignment horizontal="center" vertical="center"/>
    </xf>
    <xf numFmtId="0" fontId="104" fillId="7" borderId="57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 wrapText="1"/>
    </xf>
    <xf numFmtId="0" fontId="41" fillId="4" borderId="83" xfId="0" applyFont="1" applyFill="1" applyBorder="1" applyAlignment="1">
      <alignment horizontal="center"/>
    </xf>
    <xf numFmtId="0" fontId="41" fillId="4" borderId="22" xfId="0" applyFont="1" applyFill="1" applyBorder="1" applyAlignment="1">
      <alignment horizontal="center"/>
    </xf>
    <xf numFmtId="0" fontId="41" fillId="4" borderId="46" xfId="0" applyFont="1" applyFill="1" applyBorder="1" applyAlignment="1">
      <alignment horizontal="center"/>
    </xf>
    <xf numFmtId="0" fontId="41" fillId="4" borderId="32" xfId="0" applyFont="1" applyFill="1" applyBorder="1" applyAlignment="1">
      <alignment horizontal="center"/>
    </xf>
    <xf numFmtId="0" fontId="0" fillId="4" borderId="46" xfId="0" applyFill="1" applyBorder="1" applyAlignment="1">
      <alignment horizontal="center" shrinkToFit="1"/>
    </xf>
    <xf numFmtId="0" fontId="25" fillId="4" borderId="32" xfId="0" applyFont="1" applyFill="1" applyBorder="1" applyAlignment="1">
      <alignment horizontal="center" shrinkToFit="1"/>
    </xf>
    <xf numFmtId="0" fontId="0" fillId="0" borderId="46" xfId="0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41" fillId="3" borderId="46" xfId="0" applyFont="1" applyFill="1" applyBorder="1" applyAlignment="1">
      <alignment horizontal="center" vertical="center" wrapText="1"/>
    </xf>
    <xf numFmtId="0" fontId="41" fillId="3" borderId="32" xfId="0" applyFont="1" applyFill="1" applyBorder="1" applyAlignment="1">
      <alignment horizontal="center" vertical="center" wrapText="1"/>
    </xf>
    <xf numFmtId="0" fontId="41" fillId="4" borderId="15" xfId="0" applyFont="1" applyFill="1" applyBorder="1" applyAlignment="1">
      <alignment horizontal="center" vertical="center" wrapText="1"/>
    </xf>
    <xf numFmtId="0" fontId="41" fillId="4" borderId="33" xfId="0" applyFont="1" applyFill="1" applyBorder="1" applyAlignment="1">
      <alignment horizontal="center" vertical="center" wrapText="1"/>
    </xf>
    <xf numFmtId="0" fontId="41" fillId="8" borderId="46" xfId="0" applyFont="1" applyFill="1" applyBorder="1" applyAlignment="1">
      <alignment horizontal="center" vertical="center" wrapText="1"/>
    </xf>
    <xf numFmtId="0" fontId="41" fillId="8" borderId="15" xfId="0" applyFont="1" applyFill="1" applyBorder="1" applyAlignment="1">
      <alignment horizontal="center" vertical="center" wrapText="1"/>
    </xf>
    <xf numFmtId="0" fontId="41" fillId="7" borderId="46" xfId="0" applyFont="1" applyFill="1" applyBorder="1" applyAlignment="1">
      <alignment horizontal="center" vertical="center" wrapText="1"/>
    </xf>
    <xf numFmtId="0" fontId="41" fillId="7" borderId="32" xfId="0" applyFont="1" applyFill="1" applyBorder="1" applyAlignment="1">
      <alignment horizontal="center" vertical="center" wrapText="1"/>
    </xf>
    <xf numFmtId="0" fontId="41" fillId="4" borderId="46" xfId="0" applyFont="1" applyFill="1" applyBorder="1" applyAlignment="1">
      <alignment horizontal="center" vertical="center" wrapText="1"/>
    </xf>
    <xf numFmtId="0" fontId="41" fillId="4" borderId="32" xfId="0" applyFont="1" applyFill="1" applyBorder="1" applyAlignment="1">
      <alignment horizontal="center" vertical="center" wrapText="1"/>
    </xf>
    <xf numFmtId="0" fontId="41" fillId="33" borderId="46" xfId="0" applyFont="1" applyFill="1" applyBorder="1" applyAlignment="1">
      <alignment horizontal="center" vertical="center" wrapText="1"/>
    </xf>
    <xf numFmtId="0" fontId="41" fillId="12" borderId="46" xfId="0" applyFont="1" applyFill="1" applyBorder="1" applyAlignment="1">
      <alignment horizontal="center" vertical="center" wrapText="1"/>
    </xf>
    <xf numFmtId="0" fontId="104" fillId="0" borderId="46" xfId="0" applyFont="1" applyBorder="1" applyAlignment="1">
      <alignment horizontal="center"/>
    </xf>
    <xf numFmtId="0" fontId="101" fillId="5" borderId="36" xfId="0" applyFont="1" applyFill="1" applyBorder="1" applyAlignment="1">
      <alignment horizontal="center"/>
    </xf>
    <xf numFmtId="0" fontId="104" fillId="3" borderId="83" xfId="0" applyFont="1" applyFill="1" applyBorder="1" applyAlignment="1">
      <alignment horizontal="center"/>
    </xf>
    <xf numFmtId="0" fontId="104" fillId="3" borderId="22" xfId="0" applyFont="1" applyFill="1" applyBorder="1" applyAlignment="1">
      <alignment horizontal="center"/>
    </xf>
    <xf numFmtId="0" fontId="104" fillId="4" borderId="50" xfId="0" applyFont="1" applyFill="1" applyBorder="1" applyAlignment="1">
      <alignment horizontal="center"/>
    </xf>
    <xf numFmtId="0" fontId="104" fillId="8" borderId="83" xfId="0" applyFont="1" applyFill="1" applyBorder="1" applyAlignment="1">
      <alignment horizontal="center"/>
    </xf>
    <xf numFmtId="0" fontId="104" fillId="8" borderId="50" xfId="0" applyFont="1" applyFill="1" applyBorder="1" applyAlignment="1">
      <alignment horizontal="center"/>
    </xf>
    <xf numFmtId="0" fontId="104" fillId="34" borderId="83" xfId="0" applyFont="1" applyFill="1" applyBorder="1" applyAlignment="1">
      <alignment horizontal="center"/>
    </xf>
    <xf numFmtId="0" fontId="104" fillId="34" borderId="22" xfId="0" applyFont="1" applyFill="1" applyBorder="1" applyAlignment="1">
      <alignment horizontal="center"/>
    </xf>
    <xf numFmtId="0" fontId="104" fillId="34" borderId="53" xfId="0" applyFont="1" applyFill="1" applyBorder="1" applyAlignment="1">
      <alignment horizontal="center"/>
    </xf>
    <xf numFmtId="0" fontId="104" fillId="5" borderId="33" xfId="0" applyFont="1" applyFill="1" applyBorder="1" applyAlignment="1">
      <alignment horizontal="center"/>
    </xf>
    <xf numFmtId="0" fontId="104" fillId="3" borderId="46" xfId="0" applyFont="1" applyFill="1" applyBorder="1" applyAlignment="1">
      <alignment horizontal="center"/>
    </xf>
    <xf numFmtId="0" fontId="104" fillId="3" borderId="32" xfId="0" applyFont="1" applyFill="1" applyBorder="1" applyAlignment="1">
      <alignment horizontal="center"/>
    </xf>
    <xf numFmtId="0" fontId="104" fillId="4" borderId="15" xfId="0" applyFont="1" applyFill="1" applyBorder="1" applyAlignment="1">
      <alignment horizontal="center"/>
    </xf>
    <xf numFmtId="0" fontId="104" fillId="8" borderId="46" xfId="0" applyFont="1" applyFill="1" applyBorder="1" applyAlignment="1">
      <alignment horizontal="center"/>
    </xf>
    <xf numFmtId="0" fontId="104" fillId="8" borderId="15" xfId="0" applyFont="1" applyFill="1" applyBorder="1" applyAlignment="1">
      <alignment horizontal="center"/>
    </xf>
    <xf numFmtId="0" fontId="104" fillId="34" borderId="46" xfId="0" applyFont="1" applyFill="1" applyBorder="1" applyAlignment="1">
      <alignment horizontal="center"/>
    </xf>
    <xf numFmtId="0" fontId="104" fillId="34" borderId="32" xfId="0" applyFont="1" applyFill="1" applyBorder="1" applyAlignment="1">
      <alignment horizontal="center"/>
    </xf>
    <xf numFmtId="0" fontId="104" fillId="34" borderId="80" xfId="0" applyFont="1" applyFill="1" applyBorder="1" applyAlignment="1">
      <alignment horizontal="center"/>
    </xf>
    <xf numFmtId="0" fontId="104" fillId="34" borderId="27" xfId="0" applyFont="1" applyFill="1" applyBorder="1" applyAlignment="1">
      <alignment horizontal="center"/>
    </xf>
    <xf numFmtId="0" fontId="104" fillId="5" borderId="37" xfId="0" applyFont="1" applyFill="1" applyBorder="1" applyAlignment="1">
      <alignment horizontal="center"/>
    </xf>
    <xf numFmtId="0" fontId="104" fillId="3" borderId="84" xfId="0" applyFont="1" applyFill="1" applyBorder="1" applyAlignment="1">
      <alignment horizontal="center"/>
    </xf>
    <xf numFmtId="0" fontId="104" fillId="3" borderId="85" xfId="0" applyFont="1" applyFill="1" applyBorder="1" applyAlignment="1">
      <alignment horizontal="center"/>
    </xf>
    <xf numFmtId="0" fontId="104" fillId="4" borderId="87" xfId="0" applyFont="1" applyFill="1" applyBorder="1" applyAlignment="1">
      <alignment horizontal="center"/>
    </xf>
    <xf numFmtId="0" fontId="104" fillId="8" borderId="84" xfId="0" applyFont="1" applyFill="1" applyBorder="1" applyAlignment="1">
      <alignment horizontal="center"/>
    </xf>
    <xf numFmtId="0" fontId="104" fillId="8" borderId="87" xfId="0" applyFont="1" applyFill="1" applyBorder="1" applyAlignment="1">
      <alignment horizontal="center"/>
    </xf>
    <xf numFmtId="0" fontId="104" fillId="34" borderId="84" xfId="0" applyFont="1" applyFill="1" applyBorder="1" applyAlignment="1">
      <alignment horizontal="center"/>
    </xf>
    <xf numFmtId="0" fontId="101" fillId="6" borderId="36" xfId="0" applyFont="1" applyFill="1" applyBorder="1" applyAlignment="1">
      <alignment horizontal="center"/>
    </xf>
    <xf numFmtId="0" fontId="104" fillId="3" borderId="50" xfId="0" applyFont="1" applyFill="1" applyBorder="1" applyAlignment="1">
      <alignment horizontal="center"/>
    </xf>
    <xf numFmtId="0" fontId="104" fillId="4" borderId="22" xfId="0" applyFont="1" applyFill="1" applyBorder="1" applyAlignment="1">
      <alignment horizontal="center"/>
    </xf>
    <xf numFmtId="0" fontId="104" fillId="7" borderId="46" xfId="0" applyFont="1" applyFill="1" applyBorder="1" applyAlignment="1">
      <alignment horizontal="center"/>
    </xf>
    <xf numFmtId="0" fontId="104" fillId="7" borderId="22" xfId="0" applyFont="1" applyFill="1" applyBorder="1" applyAlignment="1">
      <alignment horizontal="center"/>
    </xf>
    <xf numFmtId="0" fontId="104" fillId="4" borderId="83" xfId="0" applyFont="1" applyFill="1" applyBorder="1" applyAlignment="1">
      <alignment horizontal="center"/>
    </xf>
    <xf numFmtId="0" fontId="104" fillId="7" borderId="83" xfId="0" applyFont="1" applyFill="1" applyBorder="1" applyAlignment="1">
      <alignment horizontal="center"/>
    </xf>
    <xf numFmtId="0" fontId="104" fillId="33" borderId="83" xfId="0" applyFont="1" applyFill="1" applyBorder="1" applyAlignment="1">
      <alignment horizontal="center"/>
    </xf>
    <xf numFmtId="0" fontId="104" fillId="12" borderId="83" xfId="0" applyFont="1" applyFill="1" applyBorder="1" applyAlignment="1">
      <alignment horizontal="center"/>
    </xf>
    <xf numFmtId="0" fontId="104" fillId="6" borderId="33" xfId="0" applyFont="1" applyFill="1" applyBorder="1" applyAlignment="1">
      <alignment horizontal="center"/>
    </xf>
    <xf numFmtId="0" fontId="104" fillId="3" borderId="15" xfId="0" applyFont="1" applyFill="1" applyBorder="1" applyAlignment="1">
      <alignment horizontal="center"/>
    </xf>
    <xf numFmtId="0" fontId="104" fillId="4" borderId="32" xfId="0" applyFont="1" applyFill="1" applyBorder="1" applyAlignment="1">
      <alignment horizontal="center"/>
    </xf>
    <xf numFmtId="0" fontId="104" fillId="7" borderId="32" xfId="0" applyFont="1" applyFill="1" applyBorder="1" applyAlignment="1">
      <alignment horizontal="center"/>
    </xf>
    <xf numFmtId="0" fontId="104" fillId="4" borderId="46" xfId="0" applyFont="1" applyFill="1" applyBorder="1" applyAlignment="1">
      <alignment horizontal="center"/>
    </xf>
    <xf numFmtId="0" fontId="104" fillId="33" borderId="46" xfId="0" applyFont="1" applyFill="1" applyBorder="1" applyAlignment="1">
      <alignment horizontal="center"/>
    </xf>
    <xf numFmtId="0" fontId="104" fillId="12" borderId="46" xfId="0" applyFont="1" applyFill="1" applyBorder="1" applyAlignment="1">
      <alignment horizontal="center"/>
    </xf>
    <xf numFmtId="0" fontId="104" fillId="6" borderId="37" xfId="0" applyFont="1" applyFill="1" applyBorder="1" applyAlignment="1">
      <alignment horizontal="center"/>
    </xf>
    <xf numFmtId="0" fontId="104" fillId="4" borderId="85" xfId="0" applyFont="1" applyFill="1" applyBorder="1" applyAlignment="1">
      <alignment horizontal="center"/>
    </xf>
    <xf numFmtId="0" fontId="104" fillId="7" borderId="84" xfId="0" applyFont="1" applyFill="1" applyBorder="1" applyAlignment="1">
      <alignment horizontal="center"/>
    </xf>
    <xf numFmtId="0" fontId="104" fillId="7" borderId="85" xfId="0" applyFont="1" applyFill="1" applyBorder="1" applyAlignment="1">
      <alignment horizontal="center"/>
    </xf>
    <xf numFmtId="0" fontId="104" fillId="33" borderId="84" xfId="0" applyFont="1" applyFill="1" applyBorder="1" applyAlignment="1">
      <alignment horizontal="center"/>
    </xf>
    <xf numFmtId="0" fontId="104" fillId="12" borderId="84" xfId="0" applyFont="1" applyFill="1" applyBorder="1" applyAlignment="1">
      <alignment horizontal="center"/>
    </xf>
    <xf numFmtId="0" fontId="104" fillId="6" borderId="36" xfId="0" applyFont="1" applyFill="1" applyBorder="1" applyAlignment="1">
      <alignment horizontal="center"/>
    </xf>
    <xf numFmtId="0" fontId="104" fillId="36" borderId="83" xfId="0" applyFont="1" applyFill="1" applyBorder="1" applyAlignment="1">
      <alignment horizontal="center"/>
    </xf>
    <xf numFmtId="0" fontId="104" fillId="36" borderId="46" xfId="0" applyFont="1" applyFill="1" applyBorder="1" applyAlignment="1">
      <alignment horizontal="center"/>
    </xf>
    <xf numFmtId="0" fontId="104" fillId="3" borderId="30" xfId="0" applyFont="1" applyFill="1" applyBorder="1" applyAlignment="1">
      <alignment horizontal="center"/>
    </xf>
    <xf numFmtId="0" fontId="104" fillId="3" borderId="26" xfId="0" applyFont="1" applyFill="1" applyBorder="1" applyAlignment="1">
      <alignment horizontal="center"/>
    </xf>
    <xf numFmtId="0" fontId="104" fillId="4" borderId="88" xfId="0" applyFont="1" applyFill="1" applyBorder="1" applyAlignment="1">
      <alignment horizontal="center"/>
    </xf>
    <xf numFmtId="0" fontId="104" fillId="34" borderId="30" xfId="0" applyFont="1" applyFill="1" applyBorder="1" applyAlignment="1">
      <alignment horizontal="center"/>
    </xf>
    <xf numFmtId="0" fontId="104" fillId="34" borderId="88" xfId="0" applyFont="1" applyFill="1" applyBorder="1" applyAlignment="1">
      <alignment horizontal="center"/>
    </xf>
    <xf numFmtId="0" fontId="104" fillId="34" borderId="29" xfId="0" applyFont="1" applyFill="1" applyBorder="1" applyAlignment="1">
      <alignment horizontal="center"/>
    </xf>
    <xf numFmtId="0" fontId="104" fillId="7" borderId="30" xfId="0" applyFont="1" applyFill="1" applyBorder="1" applyAlignment="1">
      <alignment horizontal="center"/>
    </xf>
    <xf numFmtId="0" fontId="104" fillId="7" borderId="88" xfId="0" applyFont="1" applyFill="1" applyBorder="1" applyAlignment="1">
      <alignment horizontal="center"/>
    </xf>
    <xf numFmtId="0" fontId="104" fillId="36" borderId="30" xfId="0" applyFont="1" applyFill="1" applyBorder="1" applyAlignment="1">
      <alignment horizontal="center"/>
    </xf>
    <xf numFmtId="0" fontId="104" fillId="34" borderId="86" xfId="0" applyFont="1" applyFill="1" applyBorder="1" applyAlignment="1">
      <alignment horizontal="center"/>
    </xf>
    <xf numFmtId="0" fontId="116" fillId="4" borderId="23" xfId="0" applyFont="1" applyFill="1" applyBorder="1" applyAlignment="1">
      <alignment horizontal="center"/>
    </xf>
    <xf numFmtId="0" fontId="116" fillId="4" borderId="80" xfId="0" applyFont="1" applyFill="1" applyBorder="1" applyAlignment="1">
      <alignment horizontal="center" vertical="center" wrapText="1"/>
    </xf>
    <xf numFmtId="0" fontId="116" fillId="4" borderId="80" xfId="0" applyFont="1" applyFill="1" applyBorder="1" applyAlignment="1">
      <alignment horizontal="center"/>
    </xf>
    <xf numFmtId="0" fontId="117" fillId="4" borderId="80" xfId="0" applyFont="1" applyFill="1" applyBorder="1" applyAlignment="1">
      <alignment horizontal="center" shrinkToFit="1"/>
    </xf>
    <xf numFmtId="0" fontId="117" fillId="34" borderId="23" xfId="0" applyFont="1" applyFill="1" applyBorder="1" applyAlignment="1">
      <alignment horizontal="center"/>
    </xf>
    <xf numFmtId="0" fontId="117" fillId="34" borderId="80" xfId="0" applyFont="1" applyFill="1" applyBorder="1" applyAlignment="1">
      <alignment horizontal="center"/>
    </xf>
    <xf numFmtId="0" fontId="117" fillId="4" borderId="23" xfId="0" applyFont="1" applyFill="1" applyBorder="1" applyAlignment="1">
      <alignment horizontal="center"/>
    </xf>
    <xf numFmtId="0" fontId="117" fillId="4" borderId="80" xfId="0" applyFont="1" applyFill="1" applyBorder="1" applyAlignment="1">
      <alignment horizontal="center"/>
    </xf>
    <xf numFmtId="0" fontId="117" fillId="34" borderId="27" xfId="0" applyFont="1" applyFill="1" applyBorder="1" applyAlignment="1">
      <alignment horizontal="center"/>
    </xf>
    <xf numFmtId="0" fontId="117" fillId="34" borderId="29" xfId="0" applyFont="1" applyFill="1" applyBorder="1" applyAlignment="1">
      <alignment horizontal="center"/>
    </xf>
    <xf numFmtId="0" fontId="118" fillId="34" borderId="23" xfId="0" applyFont="1" applyFill="1" applyBorder="1" applyAlignment="1">
      <alignment horizontal="center"/>
    </xf>
    <xf numFmtId="0" fontId="118" fillId="34" borderId="80" xfId="0" applyFont="1" applyFill="1" applyBorder="1" applyAlignment="1">
      <alignment horizontal="center"/>
    </xf>
    <xf numFmtId="0" fontId="116" fillId="7" borderId="53" xfId="0" applyFont="1" applyFill="1" applyBorder="1" applyAlignment="1">
      <alignment horizontal="center"/>
    </xf>
    <xf numFmtId="0" fontId="116" fillId="7" borderId="27" xfId="0" applyFont="1" applyFill="1" applyBorder="1" applyAlignment="1">
      <alignment horizontal="center" vertical="center" wrapText="1"/>
    </xf>
    <xf numFmtId="0" fontId="116" fillId="7" borderId="27" xfId="0" applyFont="1" applyFill="1" applyBorder="1" applyAlignment="1">
      <alignment horizontal="center"/>
    </xf>
    <xf numFmtId="0" fontId="117" fillId="7" borderId="27" xfId="0" applyFont="1" applyFill="1" applyBorder="1" applyAlignment="1">
      <alignment horizontal="center" shrinkToFit="1"/>
    </xf>
    <xf numFmtId="0" fontId="117" fillId="34" borderId="53" xfId="0" applyFont="1" applyFill="1" applyBorder="1" applyAlignment="1">
      <alignment horizontal="center"/>
    </xf>
    <xf numFmtId="0" fontId="117" fillId="7" borderId="23" xfId="0" applyFont="1" applyFill="1" applyBorder="1" applyAlignment="1">
      <alignment horizontal="center"/>
    </xf>
    <xf numFmtId="0" fontId="117" fillId="7" borderId="80" xfId="0" applyFont="1" applyFill="1" applyBorder="1" applyAlignment="1">
      <alignment horizontal="center"/>
    </xf>
    <xf numFmtId="0" fontId="117" fillId="7" borderId="81" xfId="0" applyFont="1" applyFill="1" applyBorder="1" applyAlignment="1">
      <alignment horizontal="center"/>
    </xf>
    <xf numFmtId="0" fontId="116" fillId="8" borderId="23" xfId="0" applyFont="1" applyFill="1" applyBorder="1" applyAlignment="1">
      <alignment horizontal="center"/>
    </xf>
    <xf numFmtId="0" fontId="116" fillId="8" borderId="80" xfId="0" applyFont="1" applyFill="1" applyBorder="1" applyAlignment="1">
      <alignment horizontal="center" vertical="center" wrapText="1"/>
    </xf>
    <xf numFmtId="0" fontId="116" fillId="8" borderId="80" xfId="0" applyFont="1" applyFill="1" applyBorder="1" applyAlignment="1">
      <alignment horizontal="center"/>
    </xf>
    <xf numFmtId="0" fontId="117" fillId="8" borderId="80" xfId="0" applyFont="1" applyFill="1" applyBorder="1" applyAlignment="1">
      <alignment horizontal="center" shrinkToFit="1"/>
    </xf>
    <xf numFmtId="0" fontId="117" fillId="8" borderId="23" xfId="0" applyFont="1" applyFill="1" applyBorder="1" applyAlignment="1">
      <alignment horizontal="center"/>
    </xf>
    <xf numFmtId="0" fontId="117" fillId="8" borderId="80" xfId="0" applyFont="1" applyFill="1" applyBorder="1" applyAlignment="1">
      <alignment horizontal="center"/>
    </xf>
    <xf numFmtId="0" fontId="117" fillId="8" borderId="81" xfId="0" applyFont="1" applyFill="1" applyBorder="1" applyAlignment="1">
      <alignment horizontal="center"/>
    </xf>
    <xf numFmtId="0" fontId="117" fillId="34" borderId="86" xfId="0" applyFont="1" applyFill="1" applyBorder="1" applyAlignment="1">
      <alignment horizontal="center"/>
    </xf>
    <xf numFmtId="0" fontId="116" fillId="3" borderId="23" xfId="0" applyFont="1" applyFill="1" applyBorder="1" applyAlignment="1">
      <alignment horizontal="center"/>
    </xf>
    <xf numFmtId="0" fontId="116" fillId="3" borderId="80" xfId="0" applyFont="1" applyFill="1" applyBorder="1" applyAlignment="1">
      <alignment horizontal="center" vertical="center" wrapText="1"/>
    </xf>
    <xf numFmtId="0" fontId="116" fillId="3" borderId="80" xfId="0" applyFont="1" applyFill="1" applyBorder="1" applyAlignment="1">
      <alignment horizontal="center"/>
    </xf>
    <xf numFmtId="0" fontId="117" fillId="3" borderId="80" xfId="0" applyFont="1" applyFill="1" applyBorder="1" applyAlignment="1">
      <alignment horizontal="center" shrinkToFit="1"/>
    </xf>
    <xf numFmtId="0" fontId="117" fillId="3" borderId="23" xfId="0" applyFont="1" applyFill="1" applyBorder="1" applyAlignment="1">
      <alignment horizontal="center"/>
    </xf>
    <xf numFmtId="0" fontId="117" fillId="3" borderId="80" xfId="0" applyFont="1" applyFill="1" applyBorder="1" applyAlignment="1">
      <alignment horizontal="center"/>
    </xf>
    <xf numFmtId="0" fontId="117" fillId="7" borderId="27" xfId="0" applyFont="1" applyFill="1" applyBorder="1" applyAlignment="1">
      <alignment horizontal="center"/>
    </xf>
    <xf numFmtId="0" fontId="116" fillId="28" borderId="23" xfId="0" applyFont="1" applyFill="1" applyBorder="1" applyAlignment="1">
      <alignment horizontal="center"/>
    </xf>
    <xf numFmtId="0" fontId="116" fillId="28" borderId="80" xfId="0" applyFont="1" applyFill="1" applyBorder="1" applyAlignment="1">
      <alignment horizontal="center" vertical="center" wrapText="1"/>
    </xf>
    <xf numFmtId="0" fontId="116" fillId="28" borderId="80" xfId="0" applyFont="1" applyFill="1" applyBorder="1" applyAlignment="1">
      <alignment horizontal="center"/>
    </xf>
    <xf numFmtId="0" fontId="117" fillId="28" borderId="80" xfId="0" applyFont="1" applyFill="1" applyBorder="1" applyAlignment="1">
      <alignment horizontal="center" shrinkToFit="1"/>
    </xf>
    <xf numFmtId="0" fontId="117" fillId="28" borderId="23" xfId="0" applyFont="1" applyFill="1" applyBorder="1" applyAlignment="1">
      <alignment horizontal="center"/>
    </xf>
    <xf numFmtId="0" fontId="117" fillId="28" borderId="80" xfId="0" applyFont="1" applyFill="1" applyBorder="1" applyAlignment="1">
      <alignment horizontal="center"/>
    </xf>
    <xf numFmtId="0" fontId="117" fillId="28" borderId="81" xfId="0" applyFont="1" applyFill="1" applyBorder="1" applyAlignment="1">
      <alignment horizontal="center"/>
    </xf>
    <xf numFmtId="0" fontId="117" fillId="28" borderId="27" xfId="0" applyFont="1" applyFill="1" applyBorder="1" applyAlignment="1">
      <alignment horizontal="center"/>
    </xf>
    <xf numFmtId="0" fontId="117" fillId="28" borderId="29" xfId="0" applyFont="1" applyFill="1" applyBorder="1" applyAlignment="1">
      <alignment horizontal="center"/>
    </xf>
    <xf numFmtId="0" fontId="117" fillId="4" borderId="81" xfId="0" applyFont="1" applyFill="1" applyBorder="1" applyAlignment="1">
      <alignment horizontal="center"/>
    </xf>
    <xf numFmtId="0" fontId="117" fillId="4" borderId="86" xfId="0" applyFont="1" applyFill="1" applyBorder="1" applyAlignment="1">
      <alignment horizontal="center"/>
    </xf>
    <xf numFmtId="0" fontId="116" fillId="4" borderId="36" xfId="0" applyFont="1" applyFill="1" applyBorder="1" applyAlignment="1">
      <alignment horizontal="center"/>
    </xf>
    <xf numFmtId="0" fontId="116" fillId="4" borderId="33" xfId="0" applyFont="1" applyFill="1" applyBorder="1" applyAlignment="1">
      <alignment horizontal="center" vertical="center" wrapText="1"/>
    </xf>
    <xf numFmtId="0" fontId="116" fillId="4" borderId="33" xfId="0" applyFont="1" applyFill="1" applyBorder="1" applyAlignment="1">
      <alignment horizontal="center"/>
    </xf>
    <xf numFmtId="0" fontId="117" fillId="4" borderId="33" xfId="0" applyFont="1" applyFill="1" applyBorder="1" applyAlignment="1">
      <alignment horizontal="center" shrinkToFit="1"/>
    </xf>
    <xf numFmtId="0" fontId="117" fillId="4" borderId="36" xfId="0" applyFont="1" applyFill="1" applyBorder="1" applyAlignment="1">
      <alignment horizontal="center"/>
    </xf>
    <xf numFmtId="0" fontId="117" fillId="4" borderId="33" xfId="0" applyFont="1" applyFill="1" applyBorder="1" applyAlignment="1">
      <alignment horizontal="center"/>
    </xf>
    <xf numFmtId="0" fontId="117" fillId="4" borderId="37" xfId="0" applyFont="1" applyFill="1" applyBorder="1" applyAlignment="1">
      <alignment horizontal="center"/>
    </xf>
    <xf numFmtId="0" fontId="117" fillId="4" borderId="35" xfId="0" applyFont="1" applyFill="1" applyBorder="1" applyAlignment="1">
      <alignment horizontal="center"/>
    </xf>
    <xf numFmtId="0" fontId="117" fillId="4" borderId="0" xfId="0" applyFont="1" applyFill="1" applyBorder="1" applyAlignment="1">
      <alignment horizontal="center"/>
    </xf>
    <xf numFmtId="0" fontId="117" fillId="4" borderId="28" xfId="0" applyFont="1" applyFill="1" applyBorder="1" applyAlignment="1">
      <alignment horizontal="center"/>
    </xf>
    <xf numFmtId="0" fontId="117" fillId="3" borderId="81" xfId="0" applyFont="1" applyFill="1" applyBorder="1" applyAlignment="1">
      <alignment horizontal="center"/>
    </xf>
    <xf numFmtId="0" fontId="117" fillId="3" borderId="86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104" fillId="7" borderId="78" xfId="0" applyFont="1" applyFill="1" applyBorder="1" applyAlignment="1">
      <alignment horizontal="center" vertical="center"/>
    </xf>
    <xf numFmtId="0" fontId="117" fillId="7" borderId="53" xfId="0" applyFont="1" applyFill="1" applyBorder="1" applyAlignment="1">
      <alignment horizontal="center"/>
    </xf>
    <xf numFmtId="0" fontId="104" fillId="11" borderId="57" xfId="0" applyFont="1" applyFill="1" applyBorder="1" applyAlignment="1">
      <alignment horizontal="center" vertical="center"/>
    </xf>
    <xf numFmtId="0" fontId="116" fillId="11" borderId="53" xfId="0" applyFont="1" applyFill="1" applyBorder="1" applyAlignment="1">
      <alignment horizontal="center"/>
    </xf>
    <xf numFmtId="0" fontId="116" fillId="11" borderId="27" xfId="0" applyFont="1" applyFill="1" applyBorder="1" applyAlignment="1">
      <alignment horizontal="center" vertical="center" wrapText="1"/>
    </xf>
    <xf numFmtId="0" fontId="116" fillId="11" borderId="27" xfId="0" applyFont="1" applyFill="1" applyBorder="1" applyAlignment="1">
      <alignment horizontal="center"/>
    </xf>
    <xf numFmtId="0" fontId="25" fillId="11" borderId="46" xfId="0" applyFont="1" applyFill="1" applyBorder="1" applyAlignment="1">
      <alignment horizontal="center" shrinkToFit="1"/>
    </xf>
    <xf numFmtId="0" fontId="117" fillId="11" borderId="53" xfId="0" applyFont="1" applyFill="1" applyBorder="1" applyAlignment="1">
      <alignment horizontal="center"/>
    </xf>
    <xf numFmtId="0" fontId="117" fillId="11" borderId="27" xfId="0" applyFont="1" applyFill="1" applyBorder="1" applyAlignment="1">
      <alignment horizontal="center"/>
    </xf>
    <xf numFmtId="0" fontId="117" fillId="36" borderId="53" xfId="0" applyFont="1" applyFill="1" applyBorder="1" applyAlignment="1">
      <alignment horizontal="center"/>
    </xf>
    <xf numFmtId="0" fontId="117" fillId="36" borderId="27" xfId="0" applyFont="1" applyFill="1" applyBorder="1" applyAlignment="1">
      <alignment horizontal="center"/>
    </xf>
    <xf numFmtId="0" fontId="118" fillId="36" borderId="80" xfId="0" applyFont="1" applyFill="1" applyBorder="1" applyAlignment="1">
      <alignment horizontal="center"/>
    </xf>
    <xf numFmtId="0" fontId="118" fillId="36" borderId="22" xfId="0" applyFont="1" applyFill="1" applyBorder="1" applyAlignment="1">
      <alignment horizontal="center"/>
    </xf>
    <xf numFmtId="0" fontId="118" fillId="36" borderId="32" xfId="0" applyFont="1" applyFill="1" applyBorder="1" applyAlignment="1">
      <alignment horizontal="center"/>
    </xf>
    <xf numFmtId="0" fontId="118" fillId="34" borderId="83" xfId="0" applyFont="1" applyFill="1" applyBorder="1" applyAlignment="1">
      <alignment horizontal="center"/>
    </xf>
    <xf numFmtId="0" fontId="118" fillId="34" borderId="46" xfId="0" applyFont="1" applyFill="1" applyBorder="1" applyAlignment="1">
      <alignment horizontal="center"/>
    </xf>
    <xf numFmtId="0" fontId="118" fillId="34" borderId="22" xfId="0" applyFont="1" applyFill="1" applyBorder="1" applyAlignment="1">
      <alignment horizontal="center"/>
    </xf>
    <xf numFmtId="0" fontId="118" fillId="34" borderId="32" xfId="0" applyFont="1" applyFill="1" applyBorder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Border="1" applyAlignment="1">
      <alignment horizontal="center"/>
    </xf>
    <xf numFmtId="0" fontId="25" fillId="3" borderId="22" xfId="0" applyFont="1" applyFill="1" applyBorder="1" applyAlignment="1">
      <alignment horizontal="center" vertical="center"/>
    </xf>
    <xf numFmtId="0" fontId="113" fillId="3" borderId="32" xfId="0" applyFont="1" applyFill="1" applyBorder="1" applyAlignment="1">
      <alignment horizontal="center"/>
    </xf>
    <xf numFmtId="0" fontId="113" fillId="3" borderId="85" xfId="0" applyFont="1" applyFill="1" applyBorder="1" applyAlignment="1">
      <alignment horizontal="center"/>
    </xf>
    <xf numFmtId="0" fontId="25" fillId="14" borderId="37" xfId="0" applyFont="1" applyFill="1" applyBorder="1" applyAlignment="1" applyProtection="1">
      <alignment horizontal="center"/>
    </xf>
    <xf numFmtId="0" fontId="25" fillId="0" borderId="0" xfId="0" applyFont="1" applyFill="1" applyBorder="1" applyAlignment="1" applyProtection="1">
      <alignment vertical="center" textRotation="90"/>
    </xf>
    <xf numFmtId="0" fontId="41" fillId="39" borderId="83" xfId="0" applyFont="1" applyFill="1" applyBorder="1" applyAlignment="1">
      <alignment horizontal="center"/>
    </xf>
    <xf numFmtId="0" fontId="41" fillId="39" borderId="46" xfId="0" applyFont="1" applyFill="1" applyBorder="1" applyAlignment="1">
      <alignment horizontal="center" vertical="center" wrapText="1"/>
    </xf>
    <xf numFmtId="0" fontId="41" fillId="39" borderId="46" xfId="0" applyFont="1" applyFill="1" applyBorder="1" applyAlignment="1">
      <alignment horizontal="center"/>
    </xf>
    <xf numFmtId="0" fontId="25" fillId="39" borderId="46" xfId="0" applyFont="1" applyFill="1" applyBorder="1" applyAlignment="1">
      <alignment horizontal="center" shrinkToFit="1"/>
    </xf>
    <xf numFmtId="0" fontId="104" fillId="39" borderId="83" xfId="0" applyFont="1" applyFill="1" applyBorder="1" applyAlignment="1">
      <alignment horizontal="center"/>
    </xf>
    <xf numFmtId="0" fontId="104" fillId="39" borderId="46" xfId="0" applyFont="1" applyFill="1" applyBorder="1" applyAlignment="1">
      <alignment horizontal="center"/>
    </xf>
    <xf numFmtId="0" fontId="104" fillId="39" borderId="84" xfId="0" applyFont="1" applyFill="1" applyBorder="1" applyAlignment="1">
      <alignment horizontal="center"/>
    </xf>
    <xf numFmtId="0" fontId="119" fillId="39" borderId="83" xfId="0" applyFont="1" applyFill="1" applyBorder="1" applyAlignment="1">
      <alignment horizontal="center"/>
    </xf>
    <xf numFmtId="0" fontId="119" fillId="39" borderId="46" xfId="0" applyFont="1" applyFill="1" applyBorder="1" applyAlignment="1">
      <alignment horizontal="center" vertical="center" wrapText="1"/>
    </xf>
    <xf numFmtId="0" fontId="119" fillId="39" borderId="46" xfId="0" applyFont="1" applyFill="1" applyBorder="1" applyAlignment="1">
      <alignment horizontal="center"/>
    </xf>
    <xf numFmtId="0" fontId="109" fillId="39" borderId="46" xfId="0" applyFont="1" applyFill="1" applyBorder="1" applyAlignment="1">
      <alignment horizontal="center" shrinkToFit="1"/>
    </xf>
    <xf numFmtId="0" fontId="87" fillId="0" borderId="39" xfId="0" applyFont="1" applyBorder="1" applyAlignment="1" applyProtection="1">
      <alignment horizontal="center"/>
    </xf>
    <xf numFmtId="0" fontId="41" fillId="0" borderId="35" xfId="0" applyFont="1" applyBorder="1" applyAlignment="1" applyProtection="1">
      <alignment horizontal="center"/>
    </xf>
    <xf numFmtId="49" fontId="41" fillId="0" borderId="35" xfId="0" applyNumberFormat="1" applyFont="1" applyBorder="1" applyAlignment="1" applyProtection="1">
      <alignment horizontal="center"/>
    </xf>
    <xf numFmtId="0" fontId="41" fillId="0" borderId="41" xfId="0" applyFont="1" applyBorder="1" applyAlignment="1" applyProtection="1">
      <alignment horizontal="center"/>
    </xf>
    <xf numFmtId="0" fontId="0" fillId="0" borderId="38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49" fontId="25" fillId="0" borderId="0" xfId="0" applyNumberFormat="1" applyFont="1" applyBorder="1" applyAlignment="1" applyProtection="1">
      <alignment horizontal="center"/>
    </xf>
    <xf numFmtId="0" fontId="25" fillId="0" borderId="40" xfId="0" applyFont="1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49" fontId="0" fillId="0" borderId="0" xfId="0" applyNumberFormat="1" applyBorder="1" applyAlignment="1" applyProtection="1">
      <alignment horizontal="center"/>
    </xf>
    <xf numFmtId="0" fontId="0" fillId="0" borderId="40" xfId="0" applyNumberFormat="1" applyBorder="1" applyAlignment="1" applyProtection="1">
      <alignment horizontal="center"/>
    </xf>
    <xf numFmtId="0" fontId="0" fillId="0" borderId="38" xfId="0" applyNumberFormat="1" applyBorder="1" applyAlignment="1" applyProtection="1">
      <alignment horizontal="center"/>
    </xf>
    <xf numFmtId="0" fontId="25" fillId="0" borderId="0" xfId="0" applyNumberFormat="1" applyFont="1" applyBorder="1" applyAlignment="1" applyProtection="1">
      <alignment horizontal="center"/>
    </xf>
    <xf numFmtId="0" fontId="25" fillId="0" borderId="40" xfId="0" applyNumberFormat="1" applyFont="1" applyBorder="1" applyAlignment="1" applyProtection="1">
      <alignment horizontal="center"/>
    </xf>
    <xf numFmtId="0" fontId="25" fillId="0" borderId="40" xfId="0" applyNumberFormat="1" applyFont="1" applyBorder="1" applyAlignment="1" applyProtection="1">
      <alignment horizontal="center" wrapText="1"/>
    </xf>
    <xf numFmtId="0" fontId="0" fillId="0" borderId="0" xfId="0" applyNumberFormat="1" applyBorder="1" applyAlignment="1" applyProtection="1">
      <alignment horizontal="center"/>
    </xf>
    <xf numFmtId="0" fontId="41" fillId="0" borderId="39" xfId="0" applyFont="1" applyBorder="1" applyAlignment="1" applyProtection="1">
      <alignment horizontal="center" shrinkToFit="1"/>
    </xf>
    <xf numFmtId="0" fontId="25" fillId="0" borderId="38" xfId="0" applyFont="1" applyBorder="1" applyAlignment="1" applyProtection="1">
      <alignment horizontal="center" shrinkToFit="1"/>
    </xf>
    <xf numFmtId="0" fontId="0" fillId="0" borderId="38" xfId="0" applyBorder="1" applyAlignment="1" applyProtection="1">
      <alignment horizontal="center" shrinkToFit="1"/>
    </xf>
    <xf numFmtId="0" fontId="0" fillId="0" borderId="38" xfId="0" applyNumberFormat="1" applyBorder="1" applyAlignment="1" applyProtection="1">
      <alignment horizontal="center" shrinkToFit="1"/>
    </xf>
    <xf numFmtId="49" fontId="104" fillId="19" borderId="8" xfId="0" applyNumberFormat="1" applyFont="1" applyFill="1" applyBorder="1" applyAlignment="1" applyProtection="1">
      <alignment horizontal="center"/>
      <protection locked="0"/>
    </xf>
    <xf numFmtId="49" fontId="104" fillId="19" borderId="7" xfId="0" applyNumberFormat="1" applyFont="1" applyFill="1" applyBorder="1" applyAlignment="1" applyProtection="1">
      <alignment horizontal="center"/>
      <protection locked="0"/>
    </xf>
    <xf numFmtId="49" fontId="104" fillId="19" borderId="21" xfId="0" applyNumberFormat="1" applyFont="1" applyFill="1" applyBorder="1" applyAlignment="1" applyProtection="1">
      <alignment horizontal="center"/>
      <protection locked="0"/>
    </xf>
    <xf numFmtId="49" fontId="25" fillId="0" borderId="39" xfId="0" applyNumberFormat="1" applyFont="1" applyBorder="1" applyAlignment="1">
      <alignment horizontal="center"/>
    </xf>
    <xf numFmtId="49" fontId="25" fillId="0" borderId="38" xfId="0" applyNumberFormat="1" applyFont="1" applyBorder="1" applyAlignment="1">
      <alignment horizontal="center"/>
    </xf>
    <xf numFmtId="0" fontId="25" fillId="0" borderId="38" xfId="0" applyNumberFormat="1" applyFont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vertical="center" shrinkToFit="1"/>
      <protection locked="0"/>
    </xf>
    <xf numFmtId="0" fontId="25" fillId="21" borderId="44" xfId="0" applyFont="1" applyFill="1" applyBorder="1" applyAlignment="1" applyProtection="1">
      <alignment horizontal="center"/>
    </xf>
    <xf numFmtId="49" fontId="25" fillId="19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19" borderId="5" xfId="0" applyNumberFormat="1" applyFont="1" applyFill="1" applyBorder="1" applyAlignment="1" applyProtection="1">
      <alignment horizontal="center" vertical="center" shrinkToFit="1"/>
      <protection locked="0"/>
    </xf>
    <xf numFmtId="49" fontId="25" fillId="19" borderId="91" xfId="0" applyNumberFormat="1" applyFont="1" applyFill="1" applyBorder="1" applyAlignment="1" applyProtection="1">
      <alignment horizontal="center" vertical="center" shrinkToFit="1"/>
      <protection locked="0"/>
    </xf>
    <xf numFmtId="49" fontId="25" fillId="19" borderId="90" xfId="0" applyNumberFormat="1" applyFont="1" applyFill="1" applyBorder="1" applyAlignment="1" applyProtection="1">
      <alignment horizontal="center" vertical="center" shrinkToFit="1"/>
      <protection locked="0"/>
    </xf>
    <xf numFmtId="49" fontId="25" fillId="19" borderId="12" xfId="0" applyNumberFormat="1" applyFont="1" applyFill="1" applyBorder="1" applyAlignment="1" applyProtection="1">
      <alignment horizontal="center" vertical="center" shrinkToFit="1"/>
      <protection locked="0"/>
    </xf>
    <xf numFmtId="49" fontId="25" fillId="19" borderId="13" xfId="0" applyNumberFormat="1" applyFont="1" applyFill="1" applyBorder="1" applyAlignment="1" applyProtection="1">
      <alignment horizontal="center" vertical="center" shrinkToFit="1"/>
      <protection locked="0"/>
    </xf>
    <xf numFmtId="49" fontId="25" fillId="19" borderId="21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0" xfId="0" applyFont="1" applyBorder="1" applyAlignment="1" applyProtection="1">
      <alignment horizontal="center"/>
    </xf>
    <xf numFmtId="0" fontId="0" fillId="0" borderId="0" xfId="0" applyFont="1" applyAlignment="1"/>
    <xf numFmtId="49" fontId="0" fillId="0" borderId="0" xfId="0" applyNumberFormat="1" applyBorder="1" applyAlignment="1"/>
    <xf numFmtId="49" fontId="88" fillId="0" borderId="38" xfId="0" applyNumberFormat="1" applyFont="1" applyBorder="1" applyAlignment="1">
      <alignment vertical="center" wrapText="1"/>
    </xf>
    <xf numFmtId="49" fontId="0" fillId="0" borderId="38" xfId="0" applyNumberFormat="1" applyBorder="1" applyAlignment="1"/>
    <xf numFmtId="49" fontId="90" fillId="0" borderId="38" xfId="0" applyNumberFormat="1" applyFont="1" applyBorder="1" applyAlignment="1">
      <alignment vertical="center" wrapText="1"/>
    </xf>
    <xf numFmtId="49" fontId="0" fillId="0" borderId="42" xfId="0" applyNumberFormat="1" applyBorder="1" applyAlignment="1"/>
    <xf numFmtId="0" fontId="87" fillId="0" borderId="38" xfId="0" applyFont="1" applyBorder="1" applyAlignment="1" applyProtection="1">
      <alignment horizontal="center"/>
    </xf>
    <xf numFmtId="0" fontId="41" fillId="0" borderId="0" xfId="0" applyFont="1" applyBorder="1" applyAlignment="1" applyProtection="1">
      <alignment horizontal="center"/>
    </xf>
    <xf numFmtId="0" fontId="25" fillId="0" borderId="38" xfId="0" applyFont="1" applyBorder="1" applyAlignment="1" applyProtection="1">
      <alignment horizontal="center"/>
    </xf>
    <xf numFmtId="22" fontId="0" fillId="0" borderId="38" xfId="0" applyNumberFormat="1" applyBorder="1" applyAlignment="1" applyProtection="1">
      <alignment horizontal="center"/>
    </xf>
    <xf numFmtId="0" fontId="41" fillId="0" borderId="40" xfId="0" applyFont="1" applyBorder="1" applyAlignment="1" applyProtection="1">
      <alignment horizontal="center"/>
    </xf>
    <xf numFmtId="0" fontId="25" fillId="0" borderId="0" xfId="0" applyFont="1" applyAlignment="1"/>
    <xf numFmtId="49" fontId="104" fillId="0" borderId="38" xfId="0" applyNumberFormat="1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/>
    </xf>
    <xf numFmtId="0" fontId="25" fillId="0" borderId="0" xfId="0" applyNumberFormat="1" applyFont="1" applyAlignment="1" applyProtection="1">
      <alignment horizontal="center"/>
    </xf>
    <xf numFmtId="0" fontId="0" fillId="0" borderId="0" xfId="0" applyAlignment="1"/>
    <xf numFmtId="0" fontId="25" fillId="5" borderId="0" xfId="0" applyFont="1" applyFill="1" applyBorder="1" applyAlignment="1">
      <alignment horizontal="center"/>
    </xf>
    <xf numFmtId="0" fontId="25" fillId="28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4" fillId="0" borderId="0" xfId="0" applyFont="1" applyBorder="1" applyAlignment="1">
      <alignment horizontal="center" vertical="center" wrapText="1"/>
    </xf>
    <xf numFmtId="0" fontId="104" fillId="0" borderId="0" xfId="0" applyFont="1" applyFill="1" applyBorder="1" applyAlignment="1">
      <alignment horizontal="center" vertical="center" wrapText="1"/>
    </xf>
    <xf numFmtId="49" fontId="25" fillId="0" borderId="18" xfId="0" applyNumberFormat="1" applyFon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49" fontId="88" fillId="0" borderId="33" xfId="0" applyNumberFormat="1" applyFont="1" applyBorder="1" applyAlignment="1">
      <alignment horizontal="center" vertical="center" wrapText="1"/>
    </xf>
    <xf numFmtId="49" fontId="98" fillId="0" borderId="33" xfId="0" applyNumberFormat="1" applyFont="1" applyBorder="1" applyAlignment="1">
      <alignment vertical="center" wrapText="1"/>
    </xf>
    <xf numFmtId="49" fontId="88" fillId="0" borderId="33" xfId="0" applyNumberFormat="1" applyFont="1" applyBorder="1" applyAlignment="1">
      <alignment vertical="center" wrapText="1"/>
    </xf>
    <xf numFmtId="49" fontId="96" fillId="0" borderId="33" xfId="0" applyNumberFormat="1" applyFont="1" applyBorder="1" applyAlignment="1">
      <alignment vertical="center" wrapText="1"/>
    </xf>
    <xf numFmtId="49" fontId="91" fillId="0" borderId="33" xfId="0" applyNumberFormat="1" applyFont="1" applyBorder="1" applyAlignment="1">
      <alignment vertical="center" wrapText="1"/>
    </xf>
    <xf numFmtId="49" fontId="95" fillId="0" borderId="33" xfId="0" applyNumberFormat="1" applyFont="1" applyBorder="1" applyAlignment="1">
      <alignment vertical="center" wrapText="1"/>
    </xf>
    <xf numFmtId="49" fontId="0" fillId="0" borderId="33" xfId="0" applyNumberFormat="1" applyBorder="1" applyAlignment="1"/>
    <xf numFmtId="49" fontId="90" fillId="0" borderId="33" xfId="0" applyNumberFormat="1" applyFont="1" applyBorder="1" applyAlignment="1">
      <alignment vertical="center" wrapText="1"/>
    </xf>
    <xf numFmtId="49" fontId="0" fillId="0" borderId="37" xfId="0" applyNumberFormat="1" applyBorder="1" applyAlignment="1"/>
    <xf numFmtId="49" fontId="25" fillId="0" borderId="33" xfId="0" applyNumberFormat="1" applyFont="1" applyBorder="1" applyAlignment="1">
      <alignment horizontal="center"/>
    </xf>
    <xf numFmtId="0" fontId="25" fillId="0" borderId="0" xfId="0" applyFont="1" applyBorder="1" applyAlignment="1" applyProtection="1">
      <alignment horizontal="center" vertical="center"/>
    </xf>
    <xf numFmtId="165" fontId="43" fillId="0" borderId="10" xfId="0" applyNumberFormat="1" applyFont="1" applyBorder="1" applyAlignment="1" applyProtection="1">
      <alignment horizontal="right" vertical="center" wrapText="1"/>
      <protection locked="0"/>
    </xf>
    <xf numFmtId="0" fontId="114" fillId="24" borderId="0" xfId="0" applyFont="1" applyFill="1" applyAlignment="1">
      <alignment horizontal="center" vertical="center" wrapText="1"/>
    </xf>
    <xf numFmtId="49" fontId="89" fillId="0" borderId="39" xfId="0" applyNumberFormat="1" applyFont="1" applyBorder="1" applyAlignment="1" applyProtection="1">
      <alignment vertical="center" wrapText="1"/>
    </xf>
    <xf numFmtId="49" fontId="89" fillId="0" borderId="35" xfId="0" applyNumberFormat="1" applyFont="1" applyBorder="1" applyAlignment="1" applyProtection="1">
      <alignment vertical="center" wrapText="1"/>
    </xf>
    <xf numFmtId="49" fontId="89" fillId="0" borderId="41" xfId="0" applyNumberFormat="1" applyFont="1" applyBorder="1" applyAlignment="1" applyProtection="1">
      <alignment vertical="center" wrapText="1"/>
    </xf>
    <xf numFmtId="49" fontId="89" fillId="0" borderId="38" xfId="0" applyNumberFormat="1" applyFont="1" applyBorder="1" applyAlignment="1" applyProtection="1">
      <alignment vertical="center" wrapText="1"/>
    </xf>
    <xf numFmtId="49" fontId="88" fillId="0" borderId="0" xfId="0" applyNumberFormat="1" applyFont="1" applyBorder="1" applyAlignment="1" applyProtection="1">
      <alignment horizontal="left" vertical="center" wrapText="1"/>
    </xf>
    <xf numFmtId="49" fontId="88" fillId="0" borderId="40" xfId="0" applyNumberFormat="1" applyFont="1" applyBorder="1" applyAlignment="1" applyProtection="1">
      <alignment horizontal="center" vertical="center" wrapText="1"/>
    </xf>
    <xf numFmtId="49" fontId="88" fillId="0" borderId="40" xfId="0" applyNumberFormat="1" applyFont="1" applyBorder="1" applyAlignment="1" applyProtection="1">
      <alignment horizontal="left" vertical="center" wrapText="1"/>
    </xf>
    <xf numFmtId="49" fontId="89" fillId="0" borderId="42" xfId="0" quotePrefix="1" applyNumberFormat="1" applyFont="1" applyBorder="1" applyAlignment="1" applyProtection="1">
      <alignment vertical="center" wrapText="1"/>
    </xf>
    <xf numFmtId="49" fontId="89" fillId="0" borderId="43" xfId="0" quotePrefix="1" applyNumberFormat="1" applyFont="1" applyBorder="1" applyAlignment="1" applyProtection="1">
      <alignment vertical="center" wrapText="1"/>
    </xf>
    <xf numFmtId="49" fontId="89" fillId="0" borderId="44" xfId="0" quotePrefix="1" applyNumberFormat="1" applyFont="1" applyBorder="1" applyAlignment="1" applyProtection="1">
      <alignment vertical="center" wrapText="1"/>
    </xf>
    <xf numFmtId="0" fontId="43" fillId="0" borderId="10" xfId="0" applyFont="1" applyBorder="1" applyAlignment="1" applyProtection="1">
      <alignment horizontal="center" vertical="center" wrapText="1"/>
    </xf>
    <xf numFmtId="0" fontId="43" fillId="0" borderId="18" xfId="0" applyFont="1" applyBorder="1" applyAlignment="1" applyProtection="1">
      <alignment horizontal="center" vertical="center" wrapText="1"/>
    </xf>
    <xf numFmtId="0" fontId="43" fillId="0" borderId="36" xfId="0" applyFont="1" applyBorder="1" applyAlignment="1" applyProtection="1">
      <alignment horizontal="center" vertical="center" wrapText="1"/>
    </xf>
    <xf numFmtId="0" fontId="43" fillId="0" borderId="37" xfId="0" applyFont="1" applyBorder="1" applyAlignment="1" applyProtection="1">
      <alignment horizontal="center" vertical="center" wrapText="1"/>
    </xf>
    <xf numFmtId="0" fontId="43" fillId="0" borderId="39" xfId="0" applyFont="1" applyBorder="1" applyAlignment="1" applyProtection="1">
      <alignment horizontal="center" vertical="center" wrapText="1"/>
    </xf>
    <xf numFmtId="0" fontId="44" fillId="0" borderId="39" xfId="0" applyFont="1" applyBorder="1" applyAlignment="1" applyProtection="1">
      <alignment horizontal="right" vertical="center" wrapText="1"/>
    </xf>
    <xf numFmtId="0" fontId="43" fillId="0" borderId="35" xfId="0" applyFont="1" applyBorder="1" applyAlignment="1" applyProtection="1">
      <alignment horizontal="center" vertical="center" wrapText="1"/>
    </xf>
    <xf numFmtId="0" fontId="43" fillId="0" borderId="41" xfId="0" applyFont="1" applyBorder="1" applyAlignment="1" applyProtection="1">
      <alignment horizontal="left" vertical="center" wrapText="1"/>
    </xf>
    <xf numFmtId="0" fontId="0" fillId="0" borderId="42" xfId="0" applyBorder="1" applyAlignment="1" applyProtection="1">
      <alignment horizontal="center" vertical="center" wrapText="1"/>
    </xf>
    <xf numFmtId="0" fontId="43" fillId="0" borderId="43" xfId="0" applyFont="1" applyBorder="1" applyAlignment="1" applyProtection="1">
      <alignment horizontal="center" vertical="center" wrapText="1"/>
    </xf>
    <xf numFmtId="0" fontId="44" fillId="0" borderId="42" xfId="0" applyFont="1" applyBorder="1" applyAlignment="1" applyProtection="1">
      <alignment horizontal="right" vertical="center" wrapText="1"/>
    </xf>
    <xf numFmtId="0" fontId="43" fillId="0" borderId="44" xfId="0" applyFont="1" applyBorder="1" applyAlignment="1" applyProtection="1">
      <alignment horizontal="left" vertical="center" wrapText="1"/>
    </xf>
    <xf numFmtId="0" fontId="57" fillId="0" borderId="10" xfId="0" applyFont="1" applyBorder="1" applyAlignment="1" applyProtection="1">
      <alignment horizontal="right" vertical="center"/>
    </xf>
    <xf numFmtId="0" fontId="43" fillId="0" borderId="31" xfId="0" applyFont="1" applyBorder="1" applyAlignment="1" applyProtection="1">
      <alignment horizontal="left" vertical="center" wrapText="1"/>
    </xf>
    <xf numFmtId="0" fontId="43" fillId="0" borderId="33" xfId="0" applyFont="1" applyBorder="1" applyAlignment="1" applyProtection="1">
      <alignment horizontal="center" vertical="center" wrapText="1"/>
    </xf>
    <xf numFmtId="0" fontId="1" fillId="0" borderId="33" xfId="0" applyFont="1" applyBorder="1" applyAlignment="1" applyProtection="1">
      <alignment horizontal="center" vertical="center" wrapText="1"/>
    </xf>
    <xf numFmtId="0" fontId="1" fillId="0" borderId="37" xfId="0" applyFont="1" applyBorder="1" applyAlignment="1" applyProtection="1">
      <alignment horizontal="center" vertical="center" wrapText="1"/>
    </xf>
    <xf numFmtId="0" fontId="45" fillId="0" borderId="31" xfId="0" applyFont="1" applyBorder="1" applyAlignment="1" applyProtection="1">
      <alignment horizontal="left" vertical="center" wrapText="1"/>
    </xf>
    <xf numFmtId="0" fontId="45" fillId="0" borderId="52" xfId="0" applyFont="1" applyBorder="1" applyAlignment="1" applyProtection="1">
      <alignment horizontal="right" vertical="center" wrapText="1"/>
    </xf>
    <xf numFmtId="0" fontId="43" fillId="0" borderId="52" xfId="0" applyFont="1" applyBorder="1" applyAlignment="1" applyProtection="1">
      <alignment horizontal="center" vertical="center" wrapText="1"/>
    </xf>
    <xf numFmtId="0" fontId="44" fillId="0" borderId="10" xfId="0" applyFont="1" applyBorder="1" applyAlignment="1" applyProtection="1">
      <alignment horizontal="right" vertical="center" wrapText="1"/>
    </xf>
    <xf numFmtId="0" fontId="43" fillId="0" borderId="10" xfId="0" applyFont="1" applyBorder="1" applyAlignment="1" applyProtection="1">
      <alignment horizontal="right" vertical="center" wrapText="1"/>
    </xf>
    <xf numFmtId="0" fontId="43" fillId="0" borderId="39" xfId="0" applyFont="1" applyBorder="1" applyAlignment="1" applyProtection="1">
      <alignment horizontal="right" vertical="center" wrapText="1"/>
    </xf>
    <xf numFmtId="0" fontId="43" fillId="0" borderId="35" xfId="0" applyFont="1" applyBorder="1" applyAlignment="1" applyProtection="1">
      <alignment horizontal="left" vertical="center"/>
    </xf>
    <xf numFmtId="0" fontId="43" fillId="0" borderId="35" xfId="0" applyFont="1" applyBorder="1" applyAlignment="1" applyProtection="1">
      <alignment vertical="center"/>
    </xf>
    <xf numFmtId="0" fontId="44" fillId="0" borderId="35" xfId="0" applyFont="1" applyBorder="1" applyAlignment="1" applyProtection="1">
      <alignment vertical="center"/>
    </xf>
    <xf numFmtId="0" fontId="46" fillId="0" borderId="35" xfId="0" applyFont="1" applyBorder="1" applyAlignment="1" applyProtection="1">
      <alignment horizontal="center" vertical="center"/>
    </xf>
    <xf numFmtId="0" fontId="43" fillId="0" borderId="35" xfId="0" applyFont="1" applyBorder="1" applyAlignment="1" applyProtection="1">
      <alignment horizontal="center" vertical="center"/>
    </xf>
    <xf numFmtId="0" fontId="43" fillId="0" borderId="35" xfId="0" applyFont="1" applyBorder="1" applyAlignment="1" applyProtection="1">
      <alignment vertical="center" wrapText="1"/>
    </xf>
    <xf numFmtId="0" fontId="42" fillId="0" borderId="0" xfId="0" applyFont="1" applyBorder="1" applyAlignment="1" applyProtection="1">
      <alignment horizontal="left" vertical="center"/>
    </xf>
    <xf numFmtId="0" fontId="42" fillId="0" borderId="0" xfId="0" applyFont="1" applyBorder="1" applyAlignment="1" applyProtection="1">
      <alignment vertical="center"/>
    </xf>
    <xf numFmtId="0" fontId="44" fillId="0" borderId="0" xfId="0" applyFont="1" applyBorder="1" applyAlignment="1" applyProtection="1">
      <alignment vertical="center"/>
    </xf>
    <xf numFmtId="0" fontId="43" fillId="0" borderId="0" xfId="0" applyFont="1" applyBorder="1" applyAlignment="1" applyProtection="1">
      <alignment vertical="center" wrapText="1"/>
    </xf>
    <xf numFmtId="0" fontId="93" fillId="0" borderId="0" xfId="0" applyFont="1" applyBorder="1" applyAlignment="1" applyProtection="1">
      <alignment horizontal="left" vertical="center"/>
    </xf>
    <xf numFmtId="0" fontId="93" fillId="0" borderId="0" xfId="0" applyFont="1" applyBorder="1" applyAlignment="1" applyProtection="1">
      <alignment vertical="center"/>
    </xf>
    <xf numFmtId="0" fontId="89" fillId="0" borderId="0" xfId="0" applyFont="1" applyBorder="1" applyAlignment="1" applyProtection="1">
      <alignment horizontal="right" vertical="center"/>
    </xf>
    <xf numFmtId="0" fontId="89" fillId="0" borderId="0" xfId="0" applyFont="1" applyBorder="1" applyAlignment="1" applyProtection="1">
      <alignment vertical="center"/>
    </xf>
    <xf numFmtId="0" fontId="89" fillId="0" borderId="0" xfId="0" applyFont="1" applyBorder="1" applyAlignment="1" applyProtection="1">
      <alignment horizontal="justify" vertical="center"/>
    </xf>
    <xf numFmtId="0" fontId="95" fillId="0" borderId="0" xfId="0" applyFont="1" applyBorder="1" applyAlignment="1" applyProtection="1">
      <alignment horizontal="center" vertical="center"/>
    </xf>
    <xf numFmtId="0" fontId="95" fillId="0" borderId="0" xfId="0" applyFont="1" applyBorder="1" applyAlignment="1" applyProtection="1">
      <alignment vertical="center"/>
    </xf>
    <xf numFmtId="0" fontId="92" fillId="0" borderId="0" xfId="0" applyFont="1" applyBorder="1" applyAlignment="1" applyProtection="1">
      <alignment horizontal="center" vertical="center"/>
    </xf>
    <xf numFmtId="49" fontId="0" fillId="0" borderId="38" xfId="0" applyNumberFormat="1" applyBorder="1" applyAlignment="1">
      <alignment horizontal="center"/>
    </xf>
    <xf numFmtId="14" fontId="104" fillId="19" borderId="8" xfId="0" applyNumberFormat="1" applyFont="1" applyFill="1" applyBorder="1" applyAlignment="1" applyProtection="1">
      <alignment horizontal="center"/>
      <protection locked="0"/>
    </xf>
    <xf numFmtId="0" fontId="41" fillId="0" borderId="0" xfId="0" applyFont="1" applyFill="1" applyBorder="1" applyAlignment="1" applyProtection="1">
      <alignment vertical="center"/>
    </xf>
    <xf numFmtId="0" fontId="25" fillId="0" borderId="0" xfId="0" applyFont="1" applyBorder="1" applyAlignment="1" applyProtection="1">
      <alignment horizontal="left" vertical="center"/>
    </xf>
    <xf numFmtId="0" fontId="104" fillId="0" borderId="0" xfId="0" applyFont="1" applyAlignment="1" applyProtection="1">
      <alignment horizontal="center"/>
    </xf>
    <xf numFmtId="0" fontId="94" fillId="0" borderId="0" xfId="0" applyFont="1" applyBorder="1" applyAlignment="1" applyProtection="1">
      <alignment horizontal="center" vertical="center"/>
    </xf>
    <xf numFmtId="0" fontId="94" fillId="0" borderId="0" xfId="0" applyFont="1" applyBorder="1" applyAlignment="1" applyProtection="1">
      <alignment horizontal="center" vertical="center" wrapText="1"/>
      <protection locked="0"/>
    </xf>
    <xf numFmtId="0" fontId="101" fillId="17" borderId="2" xfId="0" applyFont="1" applyFill="1" applyBorder="1" applyAlignment="1" applyProtection="1">
      <alignment horizontal="center"/>
    </xf>
    <xf numFmtId="0" fontId="101" fillId="17" borderId="3" xfId="0" applyFont="1" applyFill="1" applyBorder="1" applyAlignment="1" applyProtection="1">
      <alignment horizontal="center"/>
    </xf>
    <xf numFmtId="0" fontId="104" fillId="19" borderId="5" xfId="0" applyFont="1" applyFill="1" applyBorder="1" applyAlignment="1" applyProtection="1">
      <alignment horizontal="left" vertical="center" wrapText="1" indent="1"/>
      <protection locked="0"/>
    </xf>
    <xf numFmtId="0" fontId="104" fillId="19" borderId="8" xfId="0" applyFont="1" applyFill="1" applyBorder="1" applyAlignment="1" applyProtection="1">
      <alignment horizontal="left" vertical="center" wrapText="1" indent="1"/>
      <protection locked="0"/>
    </xf>
    <xf numFmtId="0" fontId="104" fillId="19" borderId="6" xfId="0" applyFont="1" applyFill="1" applyBorder="1" applyAlignment="1" applyProtection="1">
      <alignment horizontal="left" vertical="center" wrapText="1" indent="1"/>
      <protection locked="0"/>
    </xf>
    <xf numFmtId="0" fontId="104" fillId="19" borderId="21" xfId="0" applyFont="1" applyFill="1" applyBorder="1" applyAlignment="1" applyProtection="1">
      <alignment horizontal="left" vertical="center" wrapText="1" indent="1"/>
      <protection locked="0"/>
    </xf>
    <xf numFmtId="0" fontId="25" fillId="17" borderId="2" xfId="0" applyFont="1" applyFill="1" applyBorder="1" applyAlignment="1" applyProtection="1">
      <alignment horizontal="center" vertical="center"/>
    </xf>
    <xf numFmtId="0" fontId="25" fillId="17" borderId="3" xfId="0" applyFont="1" applyFill="1" applyBorder="1" applyAlignment="1" applyProtection="1">
      <alignment horizontal="center" vertical="center"/>
    </xf>
    <xf numFmtId="0" fontId="25" fillId="17" borderId="15" xfId="0" applyFont="1" applyFill="1" applyBorder="1" applyAlignment="1" applyProtection="1">
      <alignment horizontal="center" vertical="center"/>
    </xf>
    <xf numFmtId="0" fontId="25" fillId="17" borderId="27" xfId="0" applyFont="1" applyFill="1" applyBorder="1" applyAlignment="1" applyProtection="1">
      <alignment horizontal="center" vertical="center"/>
    </xf>
    <xf numFmtId="0" fontId="25" fillId="17" borderId="2" xfId="0" applyFont="1" applyFill="1" applyBorder="1" applyAlignment="1" applyProtection="1">
      <alignment horizontal="center" vertical="center" wrapText="1"/>
    </xf>
    <xf numFmtId="0" fontId="0" fillId="17" borderId="3" xfId="0" applyFill="1" applyBorder="1" applyAlignment="1" applyProtection="1">
      <alignment horizontal="center" vertical="center" wrapText="1"/>
    </xf>
    <xf numFmtId="0" fontId="0" fillId="17" borderId="15" xfId="0" applyFill="1" applyBorder="1" applyAlignment="1" applyProtection="1">
      <alignment horizontal="center" vertical="center" wrapText="1"/>
    </xf>
    <xf numFmtId="0" fontId="0" fillId="17" borderId="27" xfId="0" applyFill="1" applyBorder="1" applyAlignment="1" applyProtection="1">
      <alignment horizontal="center" vertical="center" wrapText="1"/>
    </xf>
    <xf numFmtId="0" fontId="0" fillId="19" borderId="55" xfId="0" applyFill="1" applyBorder="1" applyAlignment="1" applyProtection="1">
      <alignment horizontal="center"/>
      <protection locked="0"/>
    </xf>
    <xf numFmtId="0" fontId="0" fillId="19" borderId="14" xfId="0" applyFill="1" applyBorder="1" applyAlignment="1" applyProtection="1">
      <alignment horizontal="center"/>
      <protection locked="0"/>
    </xf>
    <xf numFmtId="0" fontId="25" fillId="0" borderId="52" xfId="0" applyFont="1" applyBorder="1" applyAlignment="1" applyProtection="1">
      <alignment horizontal="center" vertical="center"/>
    </xf>
    <xf numFmtId="0" fontId="25" fillId="0" borderId="39" xfId="0" applyFont="1" applyBorder="1" applyAlignment="1" applyProtection="1">
      <alignment horizontal="center" vertical="center"/>
    </xf>
    <xf numFmtId="0" fontId="25" fillId="0" borderId="35" xfId="0" applyFont="1" applyBorder="1" applyAlignment="1" applyProtection="1">
      <alignment horizontal="center" vertical="center"/>
    </xf>
    <xf numFmtId="0" fontId="100" fillId="18" borderId="63" xfId="0" applyFont="1" applyFill="1" applyBorder="1" applyAlignment="1" applyProtection="1">
      <alignment horizontal="center"/>
    </xf>
    <xf numFmtId="0" fontId="100" fillId="18" borderId="77" xfId="0" applyFont="1" applyFill="1" applyBorder="1" applyAlignment="1" applyProtection="1">
      <alignment horizontal="center"/>
    </xf>
    <xf numFmtId="0" fontId="101" fillId="18" borderId="10" xfId="0" applyFont="1" applyFill="1" applyBorder="1" applyAlignment="1" applyProtection="1">
      <alignment horizontal="center"/>
    </xf>
    <xf numFmtId="0" fontId="101" fillId="18" borderId="52" xfId="0" applyFont="1" applyFill="1" applyBorder="1" applyAlignment="1" applyProtection="1">
      <alignment horizontal="center"/>
    </xf>
    <xf numFmtId="0" fontId="101" fillId="18" borderId="31" xfId="0" applyFont="1" applyFill="1" applyBorder="1" applyAlignment="1" applyProtection="1">
      <alignment horizontal="center"/>
    </xf>
    <xf numFmtId="169" fontId="4" fillId="0" borderId="18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3" fillId="26" borderId="2" xfId="0" applyFont="1" applyFill="1" applyBorder="1" applyAlignment="1">
      <alignment horizontal="center" vertical="center" wrapText="1"/>
    </xf>
    <xf numFmtId="0" fontId="23" fillId="26" borderId="3" xfId="0" applyFont="1" applyFill="1" applyBorder="1" applyAlignment="1">
      <alignment horizontal="center" vertical="center" wrapText="1"/>
    </xf>
    <xf numFmtId="0" fontId="23" fillId="26" borderId="15" xfId="0" applyFont="1" applyFill="1" applyBorder="1" applyAlignment="1">
      <alignment horizontal="center" vertical="center" wrapText="1"/>
    </xf>
    <xf numFmtId="0" fontId="23" fillId="26" borderId="27" xfId="0" applyFont="1" applyFill="1" applyBorder="1" applyAlignment="1">
      <alignment horizontal="center" vertical="center" wrapText="1"/>
    </xf>
    <xf numFmtId="0" fontId="23" fillId="26" borderId="26" xfId="0" applyFont="1" applyFill="1" applyBorder="1" applyAlignment="1">
      <alignment horizontal="center" vertical="center" wrapText="1"/>
    </xf>
    <xf numFmtId="0" fontId="23" fillId="26" borderId="29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23" fillId="9" borderId="27" xfId="0" applyFont="1" applyFill="1" applyBorder="1" applyAlignment="1">
      <alignment horizontal="center" vertical="center" wrapText="1"/>
    </xf>
    <xf numFmtId="0" fontId="23" fillId="9" borderId="26" xfId="0" applyFont="1" applyFill="1" applyBorder="1" applyAlignment="1">
      <alignment horizontal="center" vertical="center" wrapText="1"/>
    </xf>
    <xf numFmtId="0" fontId="23" fillId="9" borderId="29" xfId="0" applyFont="1" applyFill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/>
    </xf>
    <xf numFmtId="49" fontId="4" fillId="0" borderId="37" xfId="0" applyNumberFormat="1" applyFont="1" applyBorder="1" applyAlignment="1">
      <alignment horizontal="center" vertical="center"/>
    </xf>
    <xf numFmtId="0" fontId="41" fillId="0" borderId="18" xfId="0" applyFont="1" applyBorder="1" applyAlignment="1">
      <alignment horizontal="center"/>
    </xf>
    <xf numFmtId="0" fontId="27" fillId="22" borderId="2" xfId="0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center" vertical="center" wrapText="1"/>
    </xf>
    <xf numFmtId="0" fontId="27" fillId="22" borderId="3" xfId="0" applyFont="1" applyFill="1" applyBorder="1" applyAlignment="1">
      <alignment horizontal="center" vertical="center" wrapText="1"/>
    </xf>
    <xf numFmtId="0" fontId="27" fillId="22" borderId="15" xfId="0" applyFont="1" applyFill="1" applyBorder="1" applyAlignment="1">
      <alignment horizontal="center" vertical="center" wrapText="1"/>
    </xf>
    <xf numFmtId="0" fontId="27" fillId="22" borderId="0" xfId="0" applyFont="1" applyFill="1" applyBorder="1" applyAlignment="1">
      <alignment horizontal="center" vertical="center" wrapText="1"/>
    </xf>
    <xf numFmtId="0" fontId="27" fillId="22" borderId="27" xfId="0" applyFont="1" applyFill="1" applyBorder="1" applyAlignment="1">
      <alignment horizontal="center" vertical="center" wrapText="1"/>
    </xf>
    <xf numFmtId="0" fontId="27" fillId="22" borderId="26" xfId="0" applyFont="1" applyFill="1" applyBorder="1" applyAlignment="1">
      <alignment horizontal="center" vertical="center" wrapText="1"/>
    </xf>
    <xf numFmtId="0" fontId="27" fillId="22" borderId="28" xfId="0" applyFont="1" applyFill="1" applyBorder="1" applyAlignment="1">
      <alignment horizontal="center" vertical="center" wrapText="1"/>
    </xf>
    <xf numFmtId="0" fontId="27" fillId="22" borderId="29" xfId="0" applyFont="1" applyFill="1" applyBorder="1" applyAlignment="1">
      <alignment horizontal="center" vertical="center" wrapText="1"/>
    </xf>
    <xf numFmtId="0" fontId="23" fillId="17" borderId="2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3" fillId="17" borderId="15" xfId="0" applyFont="1" applyFill="1" applyBorder="1" applyAlignment="1">
      <alignment horizontal="center" vertical="center" wrapText="1"/>
    </xf>
    <xf numFmtId="0" fontId="23" fillId="17" borderId="27" xfId="0" applyFont="1" applyFill="1" applyBorder="1" applyAlignment="1">
      <alignment horizontal="center" vertical="center" wrapText="1"/>
    </xf>
    <xf numFmtId="0" fontId="23" fillId="17" borderId="26" xfId="0" applyFont="1" applyFill="1" applyBorder="1" applyAlignment="1">
      <alignment horizontal="center" vertical="center" wrapText="1"/>
    </xf>
    <xf numFmtId="0" fontId="23" fillId="17" borderId="29" xfId="0" applyFont="1" applyFill="1" applyBorder="1" applyAlignment="1">
      <alignment horizontal="center" vertical="center" wrapText="1"/>
    </xf>
    <xf numFmtId="0" fontId="41" fillId="17" borderId="0" xfId="0" applyFont="1" applyFill="1" applyAlignment="1"/>
    <xf numFmtId="0" fontId="27" fillId="10" borderId="56" xfId="0" applyFont="1" applyFill="1" applyBorder="1" applyAlignment="1">
      <alignment horizontal="center" vertical="center"/>
    </xf>
    <xf numFmtId="0" fontId="27" fillId="10" borderId="57" xfId="0" applyFont="1" applyFill="1" applyBorder="1" applyAlignment="1">
      <alignment horizontal="center" vertical="center"/>
    </xf>
    <xf numFmtId="0" fontId="0" fillId="17" borderId="0" xfId="0" applyFill="1" applyAlignment="1"/>
    <xf numFmtId="0" fontId="25" fillId="17" borderId="0" xfId="0" applyFont="1" applyFill="1" applyAlignment="1"/>
    <xf numFmtId="0" fontId="26" fillId="28" borderId="36" xfId="0" applyFont="1" applyFill="1" applyBorder="1" applyAlignment="1">
      <alignment horizontal="center" vertical="center" textRotation="90" wrapText="1"/>
    </xf>
    <xf numFmtId="0" fontId="26" fillId="28" borderId="33" xfId="0" applyFont="1" applyFill="1" applyBorder="1" applyAlignment="1">
      <alignment horizontal="center" vertical="center" textRotation="90" wrapText="1"/>
    </xf>
    <xf numFmtId="0" fontId="26" fillId="28" borderId="37" xfId="0" applyFont="1" applyFill="1" applyBorder="1" applyAlignment="1">
      <alignment horizontal="center" vertical="center" textRotation="90" wrapText="1"/>
    </xf>
    <xf numFmtId="0" fontId="0" fillId="22" borderId="0" xfId="0" applyFill="1" applyAlignment="1"/>
    <xf numFmtId="0" fontId="25" fillId="22" borderId="0" xfId="0" applyFont="1" applyFill="1" applyAlignment="1"/>
    <xf numFmtId="0" fontId="25" fillId="0" borderId="0" xfId="0" applyFont="1" applyAlignment="1"/>
    <xf numFmtId="0" fontId="0" fillId="0" borderId="0" xfId="0" applyAlignment="1"/>
    <xf numFmtId="0" fontId="25" fillId="0" borderId="0" xfId="0" applyFont="1" applyAlignment="1">
      <alignment horizontal="left"/>
    </xf>
    <xf numFmtId="0" fontId="0" fillId="0" borderId="0" xfId="0" applyAlignment="1">
      <alignment horizontal="left"/>
    </xf>
    <xf numFmtId="0" fontId="43" fillId="0" borderId="52" xfId="0" applyFont="1" applyBorder="1" applyAlignment="1" applyProtection="1">
      <alignment horizontal="left" vertical="center" wrapText="1"/>
    </xf>
    <xf numFmtId="0" fontId="43" fillId="0" borderId="31" xfId="0" applyFont="1" applyBorder="1" applyAlignment="1" applyProtection="1">
      <alignment horizontal="left" vertical="center" wrapText="1"/>
    </xf>
    <xf numFmtId="0" fontId="43" fillId="0" borderId="10" xfId="0" applyFont="1" applyBorder="1" applyAlignment="1" applyProtection="1">
      <alignment horizontal="center" vertical="center" wrapText="1"/>
      <protection locked="0"/>
    </xf>
    <xf numFmtId="0" fontId="43" fillId="0" borderId="52" xfId="0" applyFont="1" applyBorder="1" applyAlignment="1" applyProtection="1">
      <alignment horizontal="center" vertical="center" wrapText="1"/>
      <protection locked="0"/>
    </xf>
    <xf numFmtId="0" fontId="43" fillId="0" borderId="31" xfId="0" applyFont="1" applyBorder="1" applyAlignment="1" applyProtection="1">
      <alignment horizontal="center" vertical="center" wrapText="1"/>
      <protection locked="0"/>
    </xf>
    <xf numFmtId="0" fontId="43" fillId="0" borderId="18" xfId="0" applyFont="1" applyBorder="1" applyAlignment="1" applyProtection="1">
      <alignment horizontal="center" vertical="center" wrapText="1"/>
    </xf>
    <xf numFmtId="0" fontId="43" fillId="0" borderId="10" xfId="0" applyFont="1" applyBorder="1" applyAlignment="1" applyProtection="1">
      <alignment horizontal="left" vertical="center" wrapText="1"/>
    </xf>
    <xf numFmtId="0" fontId="41" fillId="0" borderId="0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</xf>
    <xf numFmtId="0" fontId="25" fillId="0" borderId="10" xfId="0" applyFont="1" applyBorder="1" applyAlignment="1" applyProtection="1">
      <alignment horizontal="center" vertical="center"/>
    </xf>
    <xf numFmtId="0" fontId="25" fillId="0" borderId="31" xfId="0" applyFont="1" applyBorder="1" applyAlignment="1" applyProtection="1">
      <alignment horizontal="center" vertical="center"/>
    </xf>
    <xf numFmtId="0" fontId="0" fillId="0" borderId="43" xfId="0" applyBorder="1" applyAlignment="1" applyProtection="1">
      <alignment horizontal="center" vertical="center"/>
    </xf>
    <xf numFmtId="0" fontId="25" fillId="0" borderId="0" xfId="0" applyFont="1" applyBorder="1" applyAlignment="1" applyProtection="1">
      <alignment horizontal="center" vertical="center"/>
    </xf>
    <xf numFmtId="0" fontId="43" fillId="0" borderId="10" xfId="0" applyFont="1" applyBorder="1" applyAlignment="1" applyProtection="1">
      <alignment horizontal="center" vertical="center" wrapText="1"/>
    </xf>
    <xf numFmtId="0" fontId="43" fillId="0" borderId="52" xfId="0" applyFont="1" applyBorder="1" applyAlignment="1" applyProtection="1">
      <alignment horizontal="center" vertical="center" wrapText="1"/>
    </xf>
    <xf numFmtId="0" fontId="43" fillId="0" borderId="31" xfId="0" applyFont="1" applyBorder="1" applyAlignment="1" applyProtection="1">
      <alignment horizontal="center" vertical="center" wrapText="1"/>
    </xf>
    <xf numFmtId="0" fontId="43" fillId="0" borderId="18" xfId="0" applyFont="1" applyBorder="1" applyAlignment="1" applyProtection="1">
      <alignment horizontal="left" vertical="center" wrapText="1"/>
    </xf>
    <xf numFmtId="0" fontId="43" fillId="0" borderId="10" xfId="0" applyFont="1" applyBorder="1" applyAlignment="1" applyProtection="1">
      <alignment horizontal="right" vertical="center" wrapText="1"/>
    </xf>
    <xf numFmtId="0" fontId="43" fillId="0" borderId="52" xfId="0" applyFont="1" applyBorder="1" applyAlignment="1" applyProtection="1">
      <alignment horizontal="right" vertical="center" wrapText="1"/>
    </xf>
    <xf numFmtId="0" fontId="57" fillId="0" borderId="10" xfId="0" applyFont="1" applyBorder="1" applyAlignment="1" applyProtection="1">
      <alignment horizontal="center" vertical="center"/>
    </xf>
    <xf numFmtId="0" fontId="57" fillId="0" borderId="52" xfId="0" applyFont="1" applyBorder="1" applyAlignment="1" applyProtection="1">
      <alignment horizontal="center" vertical="center"/>
    </xf>
    <xf numFmtId="0" fontId="57" fillId="0" borderId="31" xfId="0" applyFont="1" applyBorder="1" applyAlignment="1" applyProtection="1">
      <alignment horizontal="center" vertical="center"/>
    </xf>
    <xf numFmtId="0" fontId="43" fillId="0" borderId="42" xfId="0" applyFont="1" applyBorder="1" applyAlignment="1" applyProtection="1">
      <alignment horizontal="left" vertical="center" wrapText="1"/>
    </xf>
    <xf numFmtId="0" fontId="43" fillId="0" borderId="43" xfId="0" applyFont="1" applyBorder="1" applyAlignment="1" applyProtection="1">
      <alignment horizontal="left" vertical="center" wrapText="1"/>
    </xf>
    <xf numFmtId="0" fontId="43" fillId="0" borderId="44" xfId="0" applyFont="1" applyBorder="1" applyAlignment="1" applyProtection="1">
      <alignment horizontal="left" vertical="center" wrapText="1"/>
    </xf>
    <xf numFmtId="0" fontId="43" fillId="0" borderId="36" xfId="0" applyFont="1" applyBorder="1" applyAlignment="1" applyProtection="1">
      <alignment horizontal="left" vertical="center" wrapText="1"/>
    </xf>
    <xf numFmtId="0" fontId="77" fillId="0" borderId="10" xfId="0" applyFont="1" applyBorder="1" applyAlignment="1" applyProtection="1">
      <alignment horizontal="center" vertical="center" wrapText="1"/>
    </xf>
    <xf numFmtId="0" fontId="77" fillId="0" borderId="52" xfId="0" applyFont="1" applyBorder="1" applyAlignment="1" applyProtection="1">
      <alignment horizontal="center" vertical="center" wrapText="1"/>
    </xf>
    <xf numFmtId="0" fontId="77" fillId="0" borderId="31" xfId="0" applyFont="1" applyBorder="1" applyAlignment="1" applyProtection="1">
      <alignment horizontal="center" vertical="center" wrapText="1"/>
    </xf>
    <xf numFmtId="49" fontId="43" fillId="0" borderId="10" xfId="0" applyNumberFormat="1" applyFont="1" applyBorder="1" applyAlignment="1" applyProtection="1">
      <alignment horizontal="center" vertical="center" wrapText="1"/>
      <protection locked="0"/>
    </xf>
    <xf numFmtId="49" fontId="43" fillId="0" borderId="31" xfId="0" applyNumberFormat="1" applyFont="1" applyBorder="1" applyAlignment="1" applyProtection="1">
      <alignment horizontal="center" vertical="center" wrapText="1"/>
      <protection locked="0"/>
    </xf>
    <xf numFmtId="0" fontId="43" fillId="0" borderId="52" xfId="0" applyFont="1" applyBorder="1" applyAlignment="1" applyProtection="1">
      <alignment horizontal="left" vertical="center" wrapText="1"/>
      <protection locked="0"/>
    </xf>
    <xf numFmtId="0" fontId="43" fillId="0" borderId="31" xfId="0" applyFont="1" applyBorder="1" applyAlignment="1" applyProtection="1">
      <alignment horizontal="left" vertical="center" wrapText="1"/>
      <protection locked="0"/>
    </xf>
    <xf numFmtId="0" fontId="43" fillId="0" borderId="35" xfId="0" applyFont="1" applyBorder="1" applyAlignment="1" applyProtection="1">
      <alignment horizontal="center" vertical="center" wrapText="1"/>
    </xf>
    <xf numFmtId="0" fontId="43" fillId="0" borderId="41" xfId="0" applyFont="1" applyBorder="1" applyAlignment="1" applyProtection="1">
      <alignment horizontal="center" vertical="center" wrapText="1"/>
    </xf>
    <xf numFmtId="0" fontId="43" fillId="0" borderId="39" xfId="0" applyFont="1" applyBorder="1" applyAlignment="1" applyProtection="1">
      <alignment horizontal="left" vertical="center" wrapText="1"/>
    </xf>
    <xf numFmtId="0" fontId="43" fillId="0" borderId="35" xfId="0" applyFont="1" applyBorder="1" applyAlignment="1" applyProtection="1">
      <alignment horizontal="left" vertical="center" wrapText="1"/>
    </xf>
    <xf numFmtId="0" fontId="43" fillId="0" borderId="41" xfId="0" applyFont="1" applyBorder="1" applyAlignment="1" applyProtection="1">
      <alignment horizontal="left" vertical="center" wrapText="1"/>
    </xf>
    <xf numFmtId="0" fontId="43" fillId="0" borderId="42" xfId="0" applyFont="1" applyBorder="1" applyAlignment="1" applyProtection="1">
      <alignment horizontal="center" vertical="center" wrapText="1"/>
    </xf>
    <xf numFmtId="0" fontId="43" fillId="0" borderId="43" xfId="0" applyFont="1" applyBorder="1" applyAlignment="1" applyProtection="1">
      <alignment horizontal="center" vertical="center" wrapText="1"/>
    </xf>
    <xf numFmtId="0" fontId="43" fillId="0" borderId="44" xfId="0" applyFont="1" applyBorder="1" applyAlignment="1" applyProtection="1">
      <alignment horizontal="center" vertical="center" wrapText="1"/>
    </xf>
    <xf numFmtId="0" fontId="42" fillId="0" borderId="43" xfId="0" applyFont="1" applyBorder="1" applyAlignment="1" applyProtection="1">
      <alignment horizontal="left" vertical="center"/>
    </xf>
    <xf numFmtId="0" fontId="42" fillId="0" borderId="0" xfId="0" applyFont="1" applyBorder="1" applyAlignment="1" applyProtection="1">
      <alignment horizontal="left" vertical="center"/>
    </xf>
    <xf numFmtId="165" fontId="43" fillId="0" borderId="10" xfId="0" applyNumberFormat="1" applyFont="1" applyBorder="1" applyAlignment="1" applyProtection="1">
      <alignment horizontal="right" vertical="center" wrapText="1"/>
      <protection locked="0"/>
    </xf>
    <xf numFmtId="165" fontId="43" fillId="0" borderId="52" xfId="0" applyNumberFormat="1" applyFont="1" applyBorder="1" applyAlignment="1" applyProtection="1">
      <alignment horizontal="right" vertical="center" wrapText="1"/>
      <protection locked="0"/>
    </xf>
    <xf numFmtId="49" fontId="42" fillId="0" borderId="0" xfId="0" applyNumberFormat="1" applyFont="1" applyAlignment="1" applyProtection="1">
      <alignment horizontal="left" vertical="center"/>
    </xf>
    <xf numFmtId="0" fontId="43" fillId="0" borderId="0" xfId="0" applyFont="1" applyBorder="1" applyAlignment="1" applyProtection="1">
      <alignment horizontal="left" vertical="center"/>
    </xf>
    <xf numFmtId="0" fontId="43" fillId="0" borderId="36" xfId="0" applyFont="1" applyBorder="1" applyAlignment="1" applyProtection="1">
      <alignment horizontal="center" vertical="center" wrapText="1"/>
    </xf>
    <xf numFmtId="0" fontId="43" fillId="0" borderId="37" xfId="0" applyFont="1" applyBorder="1" applyAlignment="1" applyProtection="1">
      <alignment horizontal="center" vertical="center" wrapText="1"/>
    </xf>
    <xf numFmtId="0" fontId="115" fillId="0" borderId="0" xfId="0" applyFont="1" applyBorder="1" applyAlignment="1" applyProtection="1">
      <alignment horizontal="center" vertical="center"/>
    </xf>
    <xf numFmtId="0" fontId="110" fillId="0" borderId="0" xfId="0" applyFont="1" applyBorder="1" applyAlignment="1" applyProtection="1">
      <alignment horizontal="left" vertical="center"/>
      <protection locked="0"/>
    </xf>
    <xf numFmtId="0" fontId="43" fillId="0" borderId="18" xfId="0" applyFont="1" applyBorder="1" applyAlignment="1" applyProtection="1">
      <alignment horizontal="center" vertical="center" wrapText="1"/>
      <protection locked="0"/>
    </xf>
    <xf numFmtId="0" fontId="42" fillId="0" borderId="35" xfId="0" applyFont="1" applyBorder="1" applyAlignment="1" applyProtection="1">
      <alignment horizontal="left" vertical="center" wrapText="1"/>
    </xf>
    <xf numFmtId="169" fontId="43" fillId="0" borderId="52" xfId="0" applyNumberFormat="1" applyFont="1" applyBorder="1" applyAlignment="1" applyProtection="1">
      <alignment horizontal="center" vertical="center" wrapText="1"/>
    </xf>
    <xf numFmtId="0" fontId="43" fillId="0" borderId="39" xfId="0" applyFont="1" applyBorder="1" applyAlignment="1" applyProtection="1">
      <alignment horizontal="center" vertical="center" wrapText="1"/>
      <protection locked="0"/>
    </xf>
    <xf numFmtId="0" fontId="43" fillId="0" borderId="41" xfId="0" applyFont="1" applyBorder="1" applyAlignment="1" applyProtection="1">
      <alignment horizontal="center" vertical="center" wrapText="1"/>
      <protection locked="0"/>
    </xf>
    <xf numFmtId="0" fontId="43" fillId="0" borderId="38" xfId="0" applyFont="1" applyBorder="1" applyAlignment="1" applyProtection="1">
      <alignment horizontal="center" vertical="center" wrapText="1"/>
      <protection locked="0"/>
    </xf>
    <xf numFmtId="0" fontId="43" fillId="0" borderId="40" xfId="0" applyFont="1" applyBorder="1" applyAlignment="1" applyProtection="1">
      <alignment horizontal="center" vertical="center" wrapText="1"/>
      <protection locked="0"/>
    </xf>
    <xf numFmtId="0" fontId="43" fillId="0" borderId="42" xfId="0" applyFont="1" applyBorder="1" applyAlignment="1" applyProtection="1">
      <alignment horizontal="center" vertical="center" wrapText="1"/>
      <protection locked="0"/>
    </xf>
    <xf numFmtId="0" fontId="43" fillId="0" borderId="44" xfId="0" applyFont="1" applyBorder="1" applyAlignment="1" applyProtection="1">
      <alignment horizontal="center" vertical="center" wrapText="1"/>
      <protection locked="0"/>
    </xf>
    <xf numFmtId="0" fontId="106" fillId="0" borderId="10" xfId="0" applyFont="1" applyBorder="1" applyAlignment="1" applyProtection="1">
      <alignment horizontal="center" vertical="center" wrapText="1"/>
      <protection locked="0"/>
    </xf>
    <xf numFmtId="0" fontId="106" fillId="0" borderId="31" xfId="0" applyFont="1" applyBorder="1" applyAlignment="1" applyProtection="1">
      <alignment horizontal="center" vertical="center" wrapText="1"/>
      <protection locked="0"/>
    </xf>
    <xf numFmtId="0" fontId="78" fillId="0" borderId="38" xfId="0" applyFont="1" applyBorder="1" applyAlignment="1" applyProtection="1">
      <alignment horizontal="center" vertical="top" wrapText="1"/>
      <protection locked="0"/>
    </xf>
    <xf numFmtId="0" fontId="78" fillId="0" borderId="42" xfId="0" applyFont="1" applyBorder="1" applyAlignment="1" applyProtection="1">
      <alignment horizontal="center" vertical="top" wrapText="1"/>
      <protection locked="0"/>
    </xf>
    <xf numFmtId="0" fontId="78" fillId="0" borderId="40" xfId="0" applyFont="1" applyBorder="1" applyAlignment="1" applyProtection="1">
      <alignment horizontal="center" vertical="top" wrapText="1"/>
      <protection locked="0"/>
    </xf>
    <xf numFmtId="0" fontId="78" fillId="0" borderId="44" xfId="0" applyFont="1" applyBorder="1" applyAlignment="1" applyProtection="1">
      <alignment horizontal="center" vertical="top" wrapText="1"/>
      <protection locked="0"/>
    </xf>
    <xf numFmtId="0" fontId="78" fillId="0" borderId="39" xfId="0" applyFont="1" applyBorder="1" applyAlignment="1" applyProtection="1">
      <alignment horizontal="center" vertical="center" wrapText="1"/>
    </xf>
    <xf numFmtId="0" fontId="78" fillId="0" borderId="41" xfId="0" applyFont="1" applyBorder="1" applyAlignment="1" applyProtection="1">
      <alignment horizontal="center" vertical="center" wrapText="1"/>
    </xf>
    <xf numFmtId="0" fontId="42" fillId="0" borderId="52" xfId="0" applyFont="1" applyBorder="1" applyAlignment="1" applyProtection="1">
      <alignment horizontal="left" vertical="center" wrapText="1"/>
    </xf>
    <xf numFmtId="0" fontId="43" fillId="0" borderId="38" xfId="0" applyFont="1" applyBorder="1" applyAlignment="1" applyProtection="1">
      <alignment horizontal="left" vertical="center" wrapText="1"/>
    </xf>
    <xf numFmtId="0" fontId="43" fillId="0" borderId="0" xfId="0" applyFont="1" applyBorder="1" applyAlignment="1" applyProtection="1">
      <alignment horizontal="left" vertical="center" wrapText="1"/>
    </xf>
    <xf numFmtId="0" fontId="43" fillId="0" borderId="40" xfId="0" applyFont="1" applyBorder="1" applyAlignment="1" applyProtection="1">
      <alignment horizontal="left" vertical="center" wrapText="1"/>
    </xf>
    <xf numFmtId="0" fontId="25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5" fillId="0" borderId="48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wrapText="1" indent="1"/>
    </xf>
    <xf numFmtId="0" fontId="25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25" fillId="8" borderId="45" xfId="0" applyFont="1" applyFill="1" applyBorder="1" applyAlignment="1">
      <alignment horizontal="center" vertical="center"/>
    </xf>
    <xf numFmtId="0" fontId="25" fillId="8" borderId="56" xfId="0" applyFont="1" applyFill="1" applyBorder="1" applyAlignment="1">
      <alignment horizontal="center" vertical="center"/>
    </xf>
    <xf numFmtId="0" fontId="104" fillId="7" borderId="45" xfId="0" applyFont="1" applyFill="1" applyBorder="1" applyAlignment="1">
      <alignment horizontal="center" vertical="center"/>
    </xf>
    <xf numFmtId="0" fontId="104" fillId="7" borderId="56" xfId="0" applyFont="1" applyFill="1" applyBorder="1" applyAlignment="1">
      <alignment horizontal="center" vertical="center"/>
    </xf>
    <xf numFmtId="0" fontId="25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104" fillId="3" borderId="45" xfId="0" applyFont="1" applyFill="1" applyBorder="1" applyAlignment="1">
      <alignment horizontal="center" vertical="center"/>
    </xf>
    <xf numFmtId="0" fontId="104" fillId="3" borderId="56" xfId="0" applyFont="1" applyFill="1" applyBorder="1" applyAlignment="1">
      <alignment horizontal="center" vertical="center"/>
    </xf>
    <xf numFmtId="0" fontId="104" fillId="3" borderId="57" xfId="0" applyFont="1" applyFill="1" applyBorder="1" applyAlignment="1">
      <alignment horizontal="center" vertical="center"/>
    </xf>
    <xf numFmtId="0" fontId="25" fillId="4" borderId="45" xfId="0" applyFont="1" applyFill="1" applyBorder="1" applyAlignment="1">
      <alignment horizontal="center" vertical="center"/>
    </xf>
    <xf numFmtId="0" fontId="25" fillId="4" borderId="56" xfId="0" applyFont="1" applyFill="1" applyBorder="1" applyAlignment="1">
      <alignment horizontal="center" vertical="center"/>
    </xf>
    <xf numFmtId="0" fontId="25" fillId="4" borderId="57" xfId="0" applyFont="1" applyFill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25" fillId="25" borderId="0" xfId="0" applyFont="1" applyFill="1" applyBorder="1" applyAlignment="1">
      <alignment horizontal="center"/>
    </xf>
    <xf numFmtId="0" fontId="104" fillId="4" borderId="45" xfId="0" applyFont="1" applyFill="1" applyBorder="1" applyAlignment="1">
      <alignment horizontal="center" vertical="center"/>
    </xf>
    <xf numFmtId="0" fontId="104" fillId="4" borderId="56" xfId="0" applyFont="1" applyFill="1" applyBorder="1" applyAlignment="1">
      <alignment horizontal="center" vertical="center"/>
    </xf>
    <xf numFmtId="0" fontId="104" fillId="4" borderId="57" xfId="0" applyFont="1" applyFill="1" applyBorder="1" applyAlignment="1">
      <alignment horizontal="center" vertical="center"/>
    </xf>
    <xf numFmtId="0" fontId="88" fillId="0" borderId="0" xfId="0" applyFont="1" applyBorder="1" applyAlignment="1">
      <alignment horizontal="center" vertical="center" wrapText="1"/>
    </xf>
    <xf numFmtId="0" fontId="25" fillId="0" borderId="59" xfId="0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 textRotation="90" wrapText="1"/>
    </xf>
    <xf numFmtId="0" fontId="101" fillId="0" borderId="33" xfId="0" applyFont="1" applyBorder="1" applyAlignment="1">
      <alignment horizontal="center" vertical="center" textRotation="90" wrapText="1"/>
    </xf>
    <xf numFmtId="0" fontId="101" fillId="0" borderId="37" xfId="0" applyFont="1" applyBorder="1" applyAlignment="1">
      <alignment horizontal="center" vertical="center" textRotation="90" wrapText="1"/>
    </xf>
    <xf numFmtId="0" fontId="0" fillId="0" borderId="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6" fillId="0" borderId="1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0" fillId="0" borderId="27" xfId="0" applyBorder="1" applyAlignment="1">
      <alignment wrapText="1"/>
    </xf>
    <xf numFmtId="0" fontId="10" fillId="0" borderId="26" xfId="0" applyFont="1" applyBorder="1" applyAlignment="1">
      <alignment horizontal="center" wrapText="1"/>
    </xf>
    <xf numFmtId="0" fontId="4" fillId="0" borderId="28" xfId="0" applyFont="1" applyBorder="1" applyAlignment="1">
      <alignment wrapText="1"/>
    </xf>
    <xf numFmtId="0" fontId="18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2" fillId="0" borderId="28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4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2" fontId="26" fillId="0" borderId="48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26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2" fontId="26" fillId="0" borderId="49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3" fillId="0" borderId="5" xfId="0" applyFont="1" applyBorder="1" applyAlignment="1">
      <alignment horizontal="center" vertical="center" wrapText="1"/>
    </xf>
    <xf numFmtId="1" fontId="34" fillId="0" borderId="1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169" fontId="9" fillId="0" borderId="19" xfId="0" applyNumberFormat="1" applyFont="1" applyBorder="1" applyAlignment="1">
      <alignment horizontal="center" vertical="center" wrapText="1"/>
    </xf>
    <xf numFmtId="169" fontId="9" fillId="0" borderId="7" xfId="0" applyNumberFormat="1" applyFont="1" applyBorder="1" applyAlignment="1">
      <alignment vertical="center" wrapText="1"/>
    </xf>
    <xf numFmtId="0" fontId="40" fillId="0" borderId="18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165" fontId="3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vertical="center" wrapText="1"/>
    </xf>
    <xf numFmtId="0" fontId="70" fillId="0" borderId="2" xfId="3" applyFont="1" applyBorder="1" applyAlignment="1" applyProtection="1">
      <alignment horizontal="center" vertical="center"/>
    </xf>
    <xf numFmtId="0" fontId="70" fillId="0" borderId="1" xfId="3" applyFont="1" applyBorder="1" applyAlignment="1" applyProtection="1">
      <alignment horizontal="center" vertical="center"/>
    </xf>
    <xf numFmtId="0" fontId="70" fillId="0" borderId="3" xfId="3" applyFont="1" applyBorder="1" applyAlignment="1" applyProtection="1">
      <alignment horizontal="center" vertical="center"/>
    </xf>
    <xf numFmtId="0" fontId="66" fillId="0" borderId="4" xfId="3" applyFont="1" applyBorder="1" applyAlignment="1" applyProtection="1">
      <alignment horizontal="center" vertical="center"/>
    </xf>
    <xf numFmtId="0" fontId="66" fillId="0" borderId="19" xfId="3" applyFont="1" applyBorder="1" applyAlignment="1" applyProtection="1">
      <alignment horizontal="center" vertical="center"/>
    </xf>
    <xf numFmtId="0" fontId="66" fillId="0" borderId="7" xfId="3" applyFont="1" applyBorder="1" applyAlignment="1" applyProtection="1">
      <alignment horizontal="center" vertical="center"/>
    </xf>
    <xf numFmtId="0" fontId="72" fillId="0" borderId="15" xfId="3" applyNumberFormat="1" applyFont="1" applyBorder="1" applyAlignment="1" applyProtection="1">
      <alignment horizontal="left" vertical="center" wrapText="1" indent="2"/>
    </xf>
    <xf numFmtId="0" fontId="72" fillId="0" borderId="0" xfId="3" applyNumberFormat="1" applyFont="1" applyBorder="1" applyAlignment="1" applyProtection="1">
      <alignment horizontal="left" vertical="center" wrapText="1" indent="2"/>
    </xf>
    <xf numFmtId="0" fontId="72" fillId="0" borderId="27" xfId="3" applyNumberFormat="1" applyFont="1" applyBorder="1" applyAlignment="1" applyProtection="1">
      <alignment horizontal="left" vertical="center" wrapText="1" indent="2"/>
    </xf>
    <xf numFmtId="0" fontId="72" fillId="0" borderId="26" xfId="3" applyNumberFormat="1" applyFont="1" applyBorder="1" applyAlignment="1" applyProtection="1">
      <alignment horizontal="left" vertical="center" wrapText="1" indent="2"/>
    </xf>
    <xf numFmtId="0" fontId="72" fillId="0" borderId="28" xfId="3" applyNumberFormat="1" applyFont="1" applyBorder="1" applyAlignment="1" applyProtection="1">
      <alignment horizontal="left" vertical="center" wrapText="1" indent="2"/>
    </xf>
    <xf numFmtId="0" fontId="72" fillId="0" borderId="29" xfId="3" applyNumberFormat="1" applyFont="1" applyBorder="1" applyAlignment="1" applyProtection="1">
      <alignment horizontal="left" vertical="center" wrapText="1" indent="2"/>
    </xf>
    <xf numFmtId="2" fontId="55" fillId="0" borderId="49" xfId="3" applyNumberFormat="1" applyFont="1" applyBorder="1" applyAlignment="1" applyProtection="1">
      <alignment horizontal="center" vertical="center"/>
    </xf>
    <xf numFmtId="2" fontId="55" fillId="0" borderId="31" xfId="3" applyNumberFormat="1" applyFont="1" applyBorder="1" applyAlignment="1" applyProtection="1">
      <alignment horizontal="center" vertical="center"/>
    </xf>
    <xf numFmtId="2" fontId="55" fillId="0" borderId="55" xfId="3" applyNumberFormat="1" applyFont="1" applyBorder="1" applyAlignment="1" applyProtection="1">
      <alignment horizontal="center" vertical="center"/>
    </xf>
    <xf numFmtId="2" fontId="55" fillId="0" borderId="54" xfId="3" applyNumberFormat="1" applyFont="1" applyBorder="1" applyAlignment="1" applyProtection="1">
      <alignment horizontal="center" vertical="center"/>
    </xf>
    <xf numFmtId="165" fontId="65" fillId="0" borderId="18" xfId="3" applyNumberFormat="1" applyFont="1" applyBorder="1" applyAlignment="1" applyProtection="1">
      <alignment horizontal="center" vertical="center" wrapText="1"/>
    </xf>
    <xf numFmtId="165" fontId="65" fillId="0" borderId="10" xfId="3" applyNumberFormat="1" applyFont="1" applyBorder="1" applyAlignment="1" applyProtection="1">
      <alignment horizontal="center" vertical="center" wrapText="1"/>
    </xf>
    <xf numFmtId="165" fontId="65" fillId="0" borderId="31" xfId="3" applyNumberFormat="1" applyFont="1" applyBorder="1" applyAlignment="1" applyProtection="1">
      <alignment horizontal="center" vertical="center" wrapText="1"/>
    </xf>
    <xf numFmtId="165" fontId="65" fillId="0" borderId="13" xfId="3" applyNumberFormat="1" applyFont="1" applyBorder="1" applyAlignment="1" applyProtection="1">
      <alignment horizontal="center" vertical="center" wrapText="1"/>
    </xf>
    <xf numFmtId="165" fontId="65" fillId="0" borderId="20" xfId="3" applyNumberFormat="1" applyFont="1" applyBorder="1" applyAlignment="1" applyProtection="1">
      <alignment horizontal="center" vertical="center" wrapText="1"/>
    </xf>
    <xf numFmtId="165" fontId="65" fillId="0" borderId="11" xfId="3" applyNumberFormat="1" applyFont="1" applyBorder="1" applyAlignment="1" applyProtection="1">
      <alignment horizontal="center" vertical="center" wrapText="1"/>
    </xf>
    <xf numFmtId="165" fontId="65" fillId="0" borderId="54" xfId="3" applyNumberFormat="1" applyFont="1" applyBorder="1" applyAlignment="1" applyProtection="1">
      <alignment horizontal="center" vertical="center" wrapText="1"/>
    </xf>
    <xf numFmtId="165" fontId="65" fillId="0" borderId="14" xfId="3" applyNumberFormat="1" applyFont="1" applyBorder="1" applyAlignment="1" applyProtection="1">
      <alignment horizontal="center" vertical="center" wrapText="1"/>
    </xf>
    <xf numFmtId="0" fontId="39" fillId="32" borderId="40" xfId="3" applyFont="1" applyFill="1" applyBorder="1" applyAlignment="1" applyProtection="1">
      <alignment horizontal="center" vertical="center" wrapText="1"/>
    </xf>
    <xf numFmtId="0" fontId="39" fillId="32" borderId="44" xfId="3" applyFont="1" applyFill="1" applyBorder="1" applyAlignment="1" applyProtection="1">
      <alignment horizontal="center" vertical="center" wrapText="1"/>
    </xf>
    <xf numFmtId="0" fontId="39" fillId="32" borderId="39" xfId="3" applyFont="1" applyFill="1" applyBorder="1" applyAlignment="1" applyProtection="1">
      <alignment horizontal="center" vertical="center" wrapText="1"/>
    </xf>
    <xf numFmtId="0" fontId="39" fillId="32" borderId="41" xfId="3" applyFont="1" applyFill="1" applyBorder="1" applyAlignment="1" applyProtection="1">
      <alignment horizontal="center" vertical="center" wrapText="1"/>
    </xf>
    <xf numFmtId="0" fontId="39" fillId="29" borderId="39" xfId="0" applyFont="1" applyFill="1" applyBorder="1" applyAlignment="1" applyProtection="1">
      <alignment horizontal="center" vertical="center" wrapText="1"/>
    </xf>
    <xf numFmtId="0" fontId="39" fillId="29" borderId="41" xfId="0" applyFont="1" applyFill="1" applyBorder="1" applyAlignment="1" applyProtection="1">
      <alignment horizontal="center" vertical="center" wrapText="1"/>
    </xf>
    <xf numFmtId="0" fontId="39" fillId="29" borderId="42" xfId="3" applyFont="1" applyFill="1" applyBorder="1" applyAlignment="1" applyProtection="1">
      <alignment horizontal="center" vertical="center" wrapText="1"/>
    </xf>
    <xf numFmtId="0" fontId="39" fillId="29" borderId="44" xfId="3" applyFont="1" applyFill="1" applyBorder="1" applyAlignment="1" applyProtection="1">
      <alignment horizontal="center" vertical="center" wrapText="1"/>
    </xf>
    <xf numFmtId="0" fontId="21" fillId="0" borderId="0" xfId="3" applyFont="1" applyBorder="1" applyAlignment="1" applyProtection="1">
      <alignment horizontal="left" vertical="center" wrapText="1" indent="1"/>
    </xf>
    <xf numFmtId="0" fontId="39" fillId="31" borderId="40" xfId="3" applyFont="1" applyFill="1" applyBorder="1" applyAlignment="1" applyProtection="1">
      <alignment horizontal="center" vertical="center" wrapText="1"/>
    </xf>
    <xf numFmtId="0" fontId="39" fillId="31" borderId="44" xfId="3" applyFont="1" applyFill="1" applyBorder="1" applyAlignment="1" applyProtection="1">
      <alignment horizontal="center" vertical="center" wrapText="1"/>
    </xf>
    <xf numFmtId="0" fontId="66" fillId="0" borderId="39" xfId="3" applyFont="1" applyBorder="1" applyAlignment="1" applyProtection="1">
      <alignment horizontal="center" vertical="center" wrapText="1"/>
    </xf>
    <xf numFmtId="0" fontId="66" fillId="0" borderId="35" xfId="3" applyFont="1" applyBorder="1" applyAlignment="1" applyProtection="1">
      <alignment horizontal="center" vertical="center" wrapText="1"/>
    </xf>
    <xf numFmtId="0" fontId="66" fillId="0" borderId="41" xfId="3" applyFont="1" applyBorder="1" applyAlignment="1" applyProtection="1">
      <alignment horizontal="center" vertical="center" wrapText="1"/>
    </xf>
    <xf numFmtId="0" fontId="66" fillId="0" borderId="42" xfId="3" applyFont="1" applyBorder="1" applyAlignment="1" applyProtection="1">
      <alignment horizontal="center" vertical="center" wrapText="1"/>
    </xf>
    <xf numFmtId="0" fontId="66" fillId="0" borderId="43" xfId="3" applyFont="1" applyBorder="1" applyAlignment="1" applyProtection="1">
      <alignment horizontal="center" vertical="center" wrapText="1"/>
    </xf>
    <xf numFmtId="0" fontId="66" fillId="0" borderId="44" xfId="3" applyFont="1" applyBorder="1" applyAlignment="1" applyProtection="1">
      <alignment horizontal="center" vertical="center" wrapText="1"/>
    </xf>
    <xf numFmtId="0" fontId="54" fillId="0" borderId="39" xfId="3" applyFont="1" applyBorder="1" applyAlignment="1" applyProtection="1">
      <alignment horizontal="center" vertical="center" wrapText="1"/>
    </xf>
    <xf numFmtId="0" fontId="54" fillId="0" borderId="35" xfId="3" applyFont="1" applyBorder="1" applyAlignment="1" applyProtection="1">
      <alignment horizontal="center" vertical="center" wrapText="1"/>
    </xf>
    <xf numFmtId="0" fontId="54" fillId="0" borderId="41" xfId="3" applyFont="1" applyBorder="1" applyAlignment="1" applyProtection="1">
      <alignment horizontal="center" vertical="center" wrapText="1"/>
    </xf>
    <xf numFmtId="0" fontId="54" fillId="0" borderId="42" xfId="3" applyFont="1" applyBorder="1" applyAlignment="1" applyProtection="1">
      <alignment horizontal="center" vertical="center" wrapText="1"/>
    </xf>
    <xf numFmtId="0" fontId="54" fillId="0" borderId="43" xfId="3" applyFont="1" applyBorder="1" applyAlignment="1" applyProtection="1">
      <alignment horizontal="center" vertical="center" wrapText="1"/>
    </xf>
    <xf numFmtId="0" fontId="54" fillId="0" borderId="44" xfId="3" applyFont="1" applyBorder="1" applyAlignment="1" applyProtection="1">
      <alignment horizontal="center" vertical="center" wrapText="1"/>
    </xf>
    <xf numFmtId="0" fontId="67" fillId="0" borderId="39" xfId="3" applyFont="1" applyBorder="1" applyAlignment="1" applyProtection="1">
      <alignment horizontal="center" vertical="center" wrapText="1"/>
    </xf>
    <xf numFmtId="0" fontId="67" fillId="0" borderId="35" xfId="3" applyFont="1" applyBorder="1" applyAlignment="1" applyProtection="1">
      <alignment horizontal="center" vertical="center" wrapText="1"/>
    </xf>
    <xf numFmtId="0" fontId="67" fillId="0" borderId="41" xfId="3" applyFont="1" applyBorder="1" applyAlignment="1" applyProtection="1">
      <alignment horizontal="center" vertical="center" wrapText="1"/>
    </xf>
    <xf numFmtId="0" fontId="67" fillId="0" borderId="42" xfId="3" applyFont="1" applyBorder="1" applyAlignment="1" applyProtection="1">
      <alignment horizontal="center" vertical="center" wrapText="1"/>
    </xf>
    <xf numFmtId="0" fontId="67" fillId="0" borderId="43" xfId="3" applyFont="1" applyBorder="1" applyAlignment="1" applyProtection="1">
      <alignment horizontal="center" vertical="center" wrapText="1"/>
    </xf>
    <xf numFmtId="0" fontId="67" fillId="0" borderId="44" xfId="3" applyFont="1" applyBorder="1" applyAlignment="1" applyProtection="1">
      <alignment horizontal="center" vertical="center" wrapText="1"/>
    </xf>
    <xf numFmtId="0" fontId="62" fillId="0" borderId="28" xfId="3" applyFont="1" applyBorder="1" applyAlignment="1" applyProtection="1">
      <alignment horizontal="center" vertical="center" wrapText="1"/>
    </xf>
    <xf numFmtId="49" fontId="49" fillId="0" borderId="55" xfId="3" applyNumberFormat="1" applyFont="1" applyFill="1" applyBorder="1" applyAlignment="1" applyProtection="1">
      <alignment horizontal="center"/>
    </xf>
    <xf numFmtId="49" fontId="49" fillId="0" borderId="60" xfId="3" applyNumberFormat="1" applyFont="1" applyFill="1" applyBorder="1" applyAlignment="1" applyProtection="1">
      <alignment horizontal="center"/>
    </xf>
    <xf numFmtId="49" fontId="49" fillId="0" borderId="61" xfId="3" applyNumberFormat="1" applyFont="1" applyFill="1" applyBorder="1" applyAlignment="1" applyProtection="1">
      <alignment horizontal="center"/>
    </xf>
    <xf numFmtId="49" fontId="6" fillId="0" borderId="67" xfId="3" applyNumberFormat="1" applyFont="1" applyFill="1" applyBorder="1" applyAlignment="1" applyProtection="1">
      <alignment horizontal="center"/>
    </xf>
    <xf numFmtId="49" fontId="6" fillId="0" borderId="60" xfId="3" applyNumberFormat="1" applyFont="1" applyFill="1" applyBorder="1" applyAlignment="1" applyProtection="1">
      <alignment horizontal="center"/>
    </xf>
    <xf numFmtId="49" fontId="6" fillId="0" borderId="14" xfId="3" applyNumberFormat="1" applyFont="1" applyFill="1" applyBorder="1" applyAlignment="1" applyProtection="1">
      <alignment horizontal="center"/>
    </xf>
    <xf numFmtId="49" fontId="50" fillId="0" borderId="11" xfId="3" applyNumberFormat="1" applyFont="1" applyFill="1" applyBorder="1" applyAlignment="1" applyProtection="1">
      <alignment horizontal="center"/>
    </xf>
    <xf numFmtId="49" fontId="50" fillId="0" borderId="14" xfId="3" applyNumberFormat="1" applyFont="1" applyFill="1" applyBorder="1" applyAlignment="1" applyProtection="1">
      <alignment horizontal="center"/>
    </xf>
    <xf numFmtId="49" fontId="50" fillId="0" borderId="26" xfId="3" applyNumberFormat="1" applyFont="1" applyBorder="1" applyAlignment="1" applyProtection="1">
      <alignment horizontal="center" vertical="center" wrapText="1"/>
    </xf>
    <xf numFmtId="49" fontId="50" fillId="0" borderId="28" xfId="3" applyNumberFormat="1" applyFont="1" applyBorder="1" applyAlignment="1" applyProtection="1">
      <alignment horizontal="center" vertical="center" wrapText="1"/>
    </xf>
    <xf numFmtId="49" fontId="50" fillId="0" borderId="29" xfId="3" applyNumberFormat="1" applyFont="1" applyBorder="1" applyAlignment="1" applyProtection="1">
      <alignment horizontal="center" vertical="center" wrapText="1"/>
    </xf>
    <xf numFmtId="0" fontId="55" fillId="0" borderId="39" xfId="3" applyFont="1" applyBorder="1" applyAlignment="1" applyProtection="1">
      <alignment horizontal="center" vertical="center" wrapText="1"/>
    </xf>
    <xf numFmtId="0" fontId="55" fillId="0" borderId="35" xfId="3" applyFont="1" applyBorder="1" applyAlignment="1" applyProtection="1">
      <alignment horizontal="center" vertical="center" wrapText="1"/>
    </xf>
    <xf numFmtId="0" fontId="55" fillId="0" borderId="41" xfId="3" applyFont="1" applyBorder="1" applyAlignment="1" applyProtection="1">
      <alignment horizontal="center" vertical="center" wrapText="1"/>
    </xf>
    <xf numFmtId="0" fontId="55" fillId="0" borderId="42" xfId="3" applyFont="1" applyBorder="1" applyAlignment="1" applyProtection="1">
      <alignment horizontal="center" vertical="center" wrapText="1"/>
    </xf>
    <xf numFmtId="0" fontId="55" fillId="0" borderId="43" xfId="3" applyFont="1" applyBorder="1" applyAlignment="1" applyProtection="1">
      <alignment horizontal="center" vertical="center" wrapText="1"/>
    </xf>
    <xf numFmtId="0" fontId="55" fillId="0" borderId="44" xfId="3" applyFont="1" applyBorder="1" applyAlignment="1" applyProtection="1">
      <alignment horizontal="center" vertical="center" wrapText="1"/>
    </xf>
    <xf numFmtId="0" fontId="64" fillId="0" borderId="0" xfId="3" applyFont="1" applyAlignment="1" applyProtection="1">
      <alignment horizontal="center" vertical="center" wrapText="1"/>
    </xf>
    <xf numFmtId="0" fontId="39" fillId="30" borderId="39" xfId="3" applyFont="1" applyFill="1" applyBorder="1" applyAlignment="1" applyProtection="1">
      <alignment horizontal="center" vertical="center" wrapText="1"/>
    </xf>
    <xf numFmtId="0" fontId="39" fillId="30" borderId="41" xfId="3" applyFont="1" applyFill="1" applyBorder="1" applyAlignment="1" applyProtection="1">
      <alignment horizontal="center" vertical="center" wrapText="1"/>
    </xf>
    <xf numFmtId="0" fontId="63" fillId="0" borderId="9" xfId="3" applyFont="1" applyBorder="1" applyAlignment="1" applyProtection="1">
      <alignment horizontal="center" vertical="center" wrapText="1"/>
    </xf>
    <xf numFmtId="0" fontId="63" fillId="0" borderId="34" xfId="3" applyFont="1" applyBorder="1" applyAlignment="1" applyProtection="1">
      <alignment horizontal="center" vertical="center" wrapText="1"/>
    </xf>
    <xf numFmtId="0" fontId="63" fillId="0" borderId="19" xfId="3" applyFont="1" applyBorder="1" applyAlignment="1" applyProtection="1">
      <alignment horizontal="center" vertical="center" wrapText="1"/>
    </xf>
    <xf numFmtId="0" fontId="63" fillId="0" borderId="7" xfId="3" applyFont="1" applyBorder="1" applyAlignment="1" applyProtection="1">
      <alignment horizontal="center" vertical="center" wrapText="1"/>
    </xf>
    <xf numFmtId="0" fontId="39" fillId="30" borderId="40" xfId="3" applyFont="1" applyFill="1" applyBorder="1" applyAlignment="1" applyProtection="1">
      <alignment horizontal="center" vertical="center" wrapText="1"/>
    </xf>
    <xf numFmtId="0" fontId="39" fillId="30" borderId="44" xfId="3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" fillId="0" borderId="1" xfId="3" applyFont="1" applyBorder="1" applyAlignment="1" applyProtection="1">
      <alignment wrapText="1"/>
    </xf>
    <xf numFmtId="0" fontId="1" fillId="0" borderId="0" xfId="3" applyFont="1" applyBorder="1" applyAlignment="1" applyProtection="1">
      <alignment wrapText="1"/>
    </xf>
    <xf numFmtId="0" fontId="1" fillId="0" borderId="3" xfId="3" applyFont="1" applyBorder="1" applyAlignment="1" applyProtection="1">
      <alignment vertical="top" wrapText="1"/>
    </xf>
    <xf numFmtId="0" fontId="1" fillId="0" borderId="27" xfId="3" applyFont="1" applyBorder="1" applyAlignment="1" applyProtection="1">
      <alignment vertical="top" wrapText="1"/>
    </xf>
    <xf numFmtId="0" fontId="60" fillId="0" borderId="2" xfId="3" applyFont="1" applyBorder="1" applyAlignment="1" applyProtection="1">
      <alignment horizontal="center" vertical="center" wrapText="1"/>
    </xf>
    <xf numFmtId="0" fontId="60" fillId="0" borderId="1" xfId="3" applyFont="1" applyBorder="1" applyAlignment="1" applyProtection="1">
      <alignment horizontal="center" vertical="center" wrapText="1"/>
    </xf>
    <xf numFmtId="0" fontId="60" fillId="0" borderId="3" xfId="3" applyFont="1" applyBorder="1" applyAlignment="1" applyProtection="1">
      <alignment horizontal="center" vertical="center" wrapText="1"/>
    </xf>
    <xf numFmtId="0" fontId="60" fillId="0" borderId="15" xfId="3" applyFont="1" applyBorder="1" applyAlignment="1" applyProtection="1">
      <alignment horizontal="center" vertical="center" wrapText="1"/>
    </xf>
    <xf numFmtId="0" fontId="60" fillId="0" borderId="0" xfId="3" applyFont="1" applyBorder="1" applyAlignment="1" applyProtection="1">
      <alignment horizontal="center" vertical="center" wrapText="1"/>
    </xf>
    <xf numFmtId="0" fontId="60" fillId="0" borderId="27" xfId="3" applyFont="1" applyBorder="1" applyAlignment="1" applyProtection="1">
      <alignment horizontal="center" vertical="center" wrapText="1"/>
    </xf>
    <xf numFmtId="0" fontId="11" fillId="0" borderId="2" xfId="3" applyFont="1" applyBorder="1" applyAlignment="1" applyProtection="1">
      <alignment horizontal="center" vertical="center" wrapText="1"/>
    </xf>
    <xf numFmtId="0" fontId="11" fillId="0" borderId="3" xfId="3" applyFont="1" applyBorder="1" applyAlignment="1" applyProtection="1">
      <alignment horizontal="center" vertical="center" wrapText="1"/>
    </xf>
    <xf numFmtId="0" fontId="11" fillId="0" borderId="15" xfId="3" applyFont="1" applyBorder="1" applyAlignment="1" applyProtection="1">
      <alignment horizontal="center" vertical="center" wrapText="1"/>
    </xf>
    <xf numFmtId="0" fontId="11" fillId="0" borderId="27" xfId="3" applyFont="1" applyBorder="1" applyAlignment="1" applyProtection="1">
      <alignment horizontal="center" vertical="center" wrapText="1"/>
    </xf>
    <xf numFmtId="0" fontId="11" fillId="0" borderId="0" xfId="3" applyFont="1" applyBorder="1" applyAlignment="1" applyProtection="1">
      <alignment horizontal="center" vertical="center" wrapText="1"/>
    </xf>
    <xf numFmtId="0" fontId="6" fillId="0" borderId="28" xfId="3" applyFont="1" applyBorder="1" applyAlignment="1" applyProtection="1">
      <alignment horizontal="center" vertical="center" wrapText="1"/>
    </xf>
    <xf numFmtId="0" fontId="6" fillId="0" borderId="29" xfId="3" applyFont="1" applyBorder="1" applyAlignment="1" applyProtection="1">
      <alignment horizontal="center" vertical="center" wrapText="1"/>
    </xf>
    <xf numFmtId="0" fontId="18" fillId="0" borderId="26" xfId="3" applyFont="1" applyBorder="1" applyAlignment="1" applyProtection="1">
      <alignment horizontal="center" vertical="center" wrapText="1"/>
    </xf>
    <xf numFmtId="0" fontId="18" fillId="0" borderId="28" xfId="3" applyFont="1" applyBorder="1" applyAlignment="1" applyProtection="1">
      <alignment horizontal="center" vertical="center" wrapText="1"/>
    </xf>
    <xf numFmtId="0" fontId="18" fillId="0" borderId="29" xfId="3" applyFont="1" applyBorder="1" applyAlignment="1" applyProtection="1">
      <alignment horizontal="center" vertical="center" wrapText="1"/>
    </xf>
    <xf numFmtId="16" fontId="61" fillId="0" borderId="26" xfId="3" applyNumberFormat="1" applyFont="1" applyBorder="1" applyAlignment="1" applyProtection="1">
      <alignment horizontal="center" vertical="center" wrapText="1"/>
    </xf>
    <xf numFmtId="16" fontId="61" fillId="0" borderId="29" xfId="3" applyNumberFormat="1" applyFont="1" applyBorder="1" applyAlignment="1" applyProtection="1">
      <alignment horizontal="center" vertical="center" wrapText="1"/>
    </xf>
    <xf numFmtId="0" fontId="10" fillId="0" borderId="18" xfId="3" applyFont="1" applyBorder="1" applyAlignment="1" applyProtection="1">
      <alignment horizontal="center"/>
    </xf>
    <xf numFmtId="0" fontId="10" fillId="0" borderId="10" xfId="3" applyFont="1" applyBorder="1" applyAlignment="1" applyProtection="1">
      <alignment horizontal="center"/>
    </xf>
    <xf numFmtId="0" fontId="12" fillId="0" borderId="0" xfId="3" applyFont="1" applyBorder="1" applyAlignment="1" applyProtection="1">
      <alignment horizontal="center" vertical="center" wrapText="1"/>
    </xf>
    <xf numFmtId="0" fontId="12" fillId="0" borderId="1" xfId="3" applyFont="1" applyBorder="1" applyAlignment="1" applyProtection="1">
      <alignment horizontal="center" vertical="center" wrapText="1"/>
    </xf>
    <xf numFmtId="49" fontId="49" fillId="0" borderId="48" xfId="3" applyNumberFormat="1" applyFont="1" applyFill="1" applyBorder="1" applyAlignment="1" applyProtection="1">
      <alignment horizontal="center"/>
    </xf>
    <xf numFmtId="49" fontId="49" fillId="0" borderId="59" xfId="3" applyNumberFormat="1" applyFont="1" applyFill="1" applyBorder="1" applyAlignment="1" applyProtection="1">
      <alignment horizontal="center"/>
    </xf>
    <xf numFmtId="49" fontId="49" fillId="0" borderId="12" xfId="3" applyNumberFormat="1" applyFont="1" applyFill="1" applyBorder="1" applyAlignment="1" applyProtection="1">
      <alignment horizontal="center"/>
    </xf>
    <xf numFmtId="49" fontId="49" fillId="0" borderId="48" xfId="3" applyNumberFormat="1" applyFont="1" applyBorder="1" applyAlignment="1" applyProtection="1">
      <alignment horizontal="center" vertical="center" wrapText="1"/>
    </xf>
    <xf numFmtId="49" fontId="49" fillId="0" borderId="59" xfId="3" applyNumberFormat="1" applyFont="1" applyBorder="1" applyAlignment="1" applyProtection="1">
      <alignment horizontal="center" vertical="center" wrapText="1"/>
    </xf>
    <xf numFmtId="49" fontId="49" fillId="0" borderId="12" xfId="3" applyNumberFormat="1" applyFont="1" applyBorder="1" applyAlignment="1" applyProtection="1">
      <alignment horizontal="center" vertical="center" wrapText="1"/>
    </xf>
    <xf numFmtId="49" fontId="49" fillId="0" borderId="49" xfId="3" applyNumberFormat="1" applyFont="1" applyFill="1" applyBorder="1" applyAlignment="1" applyProtection="1">
      <alignment horizontal="center"/>
    </xf>
    <xf numFmtId="49" fontId="49" fillId="0" borderId="52" xfId="3" applyNumberFormat="1" applyFont="1" applyFill="1" applyBorder="1" applyAlignment="1" applyProtection="1">
      <alignment horizontal="center"/>
    </xf>
    <xf numFmtId="49" fontId="49" fillId="0" borderId="31" xfId="3" applyNumberFormat="1" applyFont="1" applyFill="1" applyBorder="1" applyAlignment="1" applyProtection="1">
      <alignment horizontal="center"/>
    </xf>
    <xf numFmtId="49" fontId="50" fillId="0" borderId="10" xfId="3" applyNumberFormat="1" applyFont="1" applyFill="1" applyBorder="1" applyAlignment="1" applyProtection="1">
      <alignment horizontal="center"/>
    </xf>
    <xf numFmtId="49" fontId="50" fillId="0" borderId="52" xfId="3" applyNumberFormat="1" applyFont="1" applyFill="1" applyBorder="1" applyAlignment="1" applyProtection="1">
      <alignment horizontal="center"/>
    </xf>
    <xf numFmtId="49" fontId="50" fillId="0" borderId="13" xfId="3" applyNumberFormat="1" applyFont="1" applyFill="1" applyBorder="1" applyAlignment="1" applyProtection="1">
      <alignment horizontal="center"/>
    </xf>
    <xf numFmtId="0" fontId="10" fillId="0" borderId="18" xfId="0" applyFont="1" applyBorder="1" applyAlignment="1">
      <alignment horizontal="center" vertical="center"/>
    </xf>
    <xf numFmtId="49" fontId="50" fillId="0" borderId="50" xfId="3" applyNumberFormat="1" applyFont="1" applyBorder="1" applyAlignment="1" applyProtection="1">
      <alignment horizontal="center" vertical="center" wrapText="1"/>
    </xf>
    <xf numFmtId="49" fontId="50" fillId="0" borderId="35" xfId="3" applyNumberFormat="1" applyFont="1" applyBorder="1" applyAlignment="1" applyProtection="1">
      <alignment horizontal="center" vertical="center" wrapText="1"/>
    </xf>
    <xf numFmtId="49" fontId="50" fillId="0" borderId="53" xfId="3" applyNumberFormat="1" applyFont="1" applyBorder="1" applyAlignment="1" applyProtection="1">
      <alignment horizontal="center" vertical="center" wrapText="1"/>
    </xf>
    <xf numFmtId="2" fontId="55" fillId="0" borderId="5" xfId="3" applyNumberFormat="1" applyFont="1" applyBorder="1" applyAlignment="1" applyProtection="1">
      <alignment horizontal="center" vertical="center"/>
    </xf>
    <xf numFmtId="2" fontId="55" fillId="0" borderId="18" xfId="3" applyNumberFormat="1" applyFont="1" applyBorder="1" applyAlignment="1" applyProtection="1">
      <alignment horizontal="center" vertical="center"/>
    </xf>
    <xf numFmtId="2" fontId="55" fillId="0" borderId="6" xfId="3" applyNumberFormat="1" applyFont="1" applyBorder="1" applyAlignment="1" applyProtection="1">
      <alignment horizontal="center" vertical="center"/>
    </xf>
    <xf numFmtId="2" fontId="55" fillId="0" borderId="20" xfId="3" applyNumberFormat="1" applyFont="1" applyBorder="1" applyAlignment="1" applyProtection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39" fillId="13" borderId="40" xfId="3" applyFont="1" applyFill="1" applyBorder="1" applyAlignment="1" applyProtection="1">
      <alignment horizontal="center" vertical="center" wrapText="1"/>
    </xf>
    <xf numFmtId="0" fontId="39" fillId="13" borderId="44" xfId="3" applyFont="1" applyFill="1" applyBorder="1" applyAlignment="1" applyProtection="1">
      <alignment horizontal="center" vertical="center" wrapText="1"/>
    </xf>
    <xf numFmtId="0" fontId="66" fillId="0" borderId="2" xfId="3" applyFont="1" applyBorder="1" applyAlignment="1" applyProtection="1">
      <alignment horizontal="center" vertical="center"/>
    </xf>
    <xf numFmtId="0" fontId="66" fillId="0" borderId="1" xfId="3" applyFont="1" applyBorder="1" applyAlignment="1" applyProtection="1">
      <alignment horizontal="center" vertical="center"/>
    </xf>
    <xf numFmtId="0" fontId="66" fillId="0" borderId="3" xfId="3" applyFont="1" applyBorder="1" applyAlignment="1" applyProtection="1">
      <alignment horizontal="center" vertical="center"/>
    </xf>
    <xf numFmtId="2" fontId="55" fillId="0" borderId="50" xfId="3" applyNumberFormat="1" applyFont="1" applyBorder="1" applyAlignment="1" applyProtection="1">
      <alignment horizontal="center" vertical="center"/>
    </xf>
    <xf numFmtId="2" fontId="55" fillId="0" borderId="41" xfId="3" applyNumberFormat="1" applyFont="1" applyBorder="1" applyAlignment="1" applyProtection="1">
      <alignment horizontal="center" vertical="center"/>
    </xf>
    <xf numFmtId="2" fontId="55" fillId="0" borderId="26" xfId="3" applyNumberFormat="1" applyFont="1" applyBorder="1" applyAlignment="1" applyProtection="1">
      <alignment horizontal="center" vertical="center"/>
    </xf>
    <xf numFmtId="2" fontId="55" fillId="0" borderId="58" xfId="3" applyNumberFormat="1" applyFont="1" applyBorder="1" applyAlignment="1" applyProtection="1">
      <alignment horizontal="center" vertical="center"/>
    </xf>
    <xf numFmtId="0" fontId="39" fillId="15" borderId="40" xfId="3" applyFont="1" applyFill="1" applyBorder="1" applyAlignment="1" applyProtection="1">
      <alignment horizontal="center" vertical="center" wrapText="1"/>
    </xf>
    <xf numFmtId="0" fontId="39" fillId="15" borderId="44" xfId="3" applyFont="1" applyFill="1" applyBorder="1" applyAlignment="1" applyProtection="1">
      <alignment horizontal="center" vertical="center" wrapText="1"/>
    </xf>
    <xf numFmtId="0" fontId="86" fillId="0" borderId="5" xfId="3" applyNumberFormat="1" applyFont="1" applyBorder="1" applyAlignment="1" applyProtection="1">
      <alignment horizontal="center" vertical="center" wrapText="1"/>
    </xf>
    <xf numFmtId="0" fontId="86" fillId="0" borderId="18" xfId="3" applyNumberFormat="1" applyFont="1" applyBorder="1" applyAlignment="1" applyProtection="1">
      <alignment horizontal="center" vertical="center" wrapText="1"/>
    </xf>
    <xf numFmtId="0" fontId="86" fillId="0" borderId="6" xfId="3" applyNumberFormat="1" applyFont="1" applyBorder="1" applyAlignment="1" applyProtection="1">
      <alignment horizontal="center" vertical="center" wrapText="1"/>
    </xf>
    <xf numFmtId="0" fontId="86" fillId="0" borderId="20" xfId="3" applyNumberFormat="1" applyFont="1" applyBorder="1" applyAlignment="1" applyProtection="1">
      <alignment horizontal="center" vertical="center" wrapText="1"/>
    </xf>
    <xf numFmtId="0" fontId="39" fillId="16" borderId="40" xfId="3" applyFont="1" applyFill="1" applyBorder="1" applyAlignment="1" applyProtection="1">
      <alignment horizontal="center" vertical="center" wrapText="1"/>
    </xf>
    <xf numFmtId="0" fontId="39" fillId="16" borderId="44" xfId="3" applyFont="1" applyFill="1" applyBorder="1" applyAlignment="1" applyProtection="1">
      <alignment horizontal="center" vertical="center" wrapText="1"/>
    </xf>
    <xf numFmtId="0" fontId="39" fillId="18" borderId="39" xfId="0" applyFont="1" applyFill="1" applyBorder="1" applyAlignment="1" applyProtection="1">
      <alignment horizontal="center" vertical="center" wrapText="1"/>
    </xf>
    <xf numFmtId="0" fontId="39" fillId="18" borderId="41" xfId="0" applyFont="1" applyFill="1" applyBorder="1" applyAlignment="1" applyProtection="1">
      <alignment horizontal="center" vertical="center" wrapText="1"/>
    </xf>
    <xf numFmtId="0" fontId="39" fillId="18" borderId="42" xfId="3" applyFont="1" applyFill="1" applyBorder="1" applyAlignment="1" applyProtection="1">
      <alignment horizontal="center" vertical="center" wrapText="1"/>
    </xf>
    <xf numFmtId="0" fontId="39" fillId="18" borderId="44" xfId="3" applyFont="1" applyFill="1" applyBorder="1" applyAlignment="1" applyProtection="1">
      <alignment horizontal="center" vertical="center" wrapText="1"/>
    </xf>
    <xf numFmtId="0" fontId="39" fillId="16" borderId="39" xfId="3" applyFont="1" applyFill="1" applyBorder="1" applyAlignment="1" applyProtection="1">
      <alignment horizontal="center" vertical="center" wrapText="1"/>
    </xf>
    <xf numFmtId="0" fontId="39" fillId="16" borderId="41" xfId="3" applyFont="1" applyFill="1" applyBorder="1" applyAlignment="1" applyProtection="1">
      <alignment horizontal="center" vertical="center" wrapText="1"/>
    </xf>
    <xf numFmtId="0" fontId="67" fillId="0" borderId="0" xfId="3" applyFont="1" applyAlignment="1" applyProtection="1">
      <alignment horizontal="left" vertical="center" wrapText="1"/>
    </xf>
    <xf numFmtId="0" fontId="39" fillId="14" borderId="40" xfId="3" applyFont="1" applyFill="1" applyBorder="1" applyAlignment="1" applyProtection="1">
      <alignment horizontal="center" vertical="center" wrapText="1"/>
    </xf>
    <xf numFmtId="0" fontId="39" fillId="14" borderId="44" xfId="3" applyFont="1" applyFill="1" applyBorder="1" applyAlignment="1" applyProtection="1">
      <alignment horizontal="center" vertical="center" wrapText="1"/>
    </xf>
    <xf numFmtId="0" fontId="39" fillId="14" borderId="39" xfId="3" applyFont="1" applyFill="1" applyBorder="1" applyAlignment="1" applyProtection="1">
      <alignment horizontal="center" vertical="center" wrapText="1"/>
    </xf>
    <xf numFmtId="0" fontId="39" fillId="14" borderId="41" xfId="3" applyFont="1" applyFill="1" applyBorder="1" applyAlignment="1" applyProtection="1">
      <alignment horizontal="center" vertical="center" wrapText="1"/>
    </xf>
    <xf numFmtId="49" fontId="102" fillId="0" borderId="49" xfId="3" applyNumberFormat="1" applyFont="1" applyFill="1" applyBorder="1" applyAlignment="1" applyProtection="1">
      <alignment horizontal="center"/>
    </xf>
    <xf numFmtId="49" fontId="102" fillId="0" borderId="52" xfId="3" applyNumberFormat="1" applyFont="1" applyFill="1" applyBorder="1" applyAlignment="1" applyProtection="1">
      <alignment horizontal="center"/>
    </xf>
    <xf numFmtId="49" fontId="102" fillId="0" borderId="31" xfId="3" applyNumberFormat="1" applyFont="1" applyFill="1" applyBorder="1" applyAlignment="1" applyProtection="1">
      <alignment horizontal="center"/>
    </xf>
    <xf numFmtId="0" fontId="63" fillId="0" borderId="16" xfId="3" applyFont="1" applyBorder="1" applyAlignment="1" applyProtection="1">
      <alignment horizontal="center" vertical="center" wrapText="1"/>
    </xf>
    <xf numFmtId="0" fontId="63" fillId="0" borderId="17" xfId="3" applyFont="1" applyBorder="1" applyAlignment="1" applyProtection="1">
      <alignment horizontal="center" vertical="center" wrapText="1"/>
    </xf>
    <xf numFmtId="0" fontId="86" fillId="0" borderId="4" xfId="3" applyNumberFormat="1" applyFont="1" applyBorder="1" applyAlignment="1" applyProtection="1">
      <alignment horizontal="center" vertical="center" wrapText="1"/>
    </xf>
    <xf numFmtId="0" fontId="86" fillId="0" borderId="19" xfId="3" applyNumberFormat="1" applyFont="1" applyBorder="1" applyAlignment="1" applyProtection="1">
      <alignment horizontal="center" vertical="center" wrapText="1"/>
    </xf>
    <xf numFmtId="49" fontId="103" fillId="0" borderId="11" xfId="3" applyNumberFormat="1" applyFont="1" applyFill="1" applyBorder="1" applyAlignment="1" applyProtection="1">
      <alignment horizontal="center"/>
    </xf>
    <xf numFmtId="49" fontId="103" fillId="0" borderId="60" xfId="3" applyNumberFormat="1" applyFont="1" applyFill="1" applyBorder="1" applyAlignment="1" applyProtection="1">
      <alignment horizontal="center"/>
    </xf>
    <xf numFmtId="49" fontId="103" fillId="0" borderId="14" xfId="3" applyNumberFormat="1" applyFont="1" applyFill="1" applyBorder="1" applyAlignment="1" applyProtection="1">
      <alignment horizontal="center"/>
    </xf>
    <xf numFmtId="49" fontId="103" fillId="0" borderId="20" xfId="3" applyNumberFormat="1" applyFont="1" applyFill="1" applyBorder="1" applyAlignment="1" applyProtection="1">
      <alignment horizontal="center"/>
    </xf>
    <xf numFmtId="49" fontId="103" fillId="0" borderId="21" xfId="3" applyNumberFormat="1" applyFont="1" applyFill="1" applyBorder="1" applyAlignment="1" applyProtection="1">
      <alignment horizontal="center"/>
    </xf>
    <xf numFmtId="165" fontId="65" fillId="0" borderId="19" xfId="3" applyNumberFormat="1" applyFont="1" applyBorder="1" applyAlignment="1" applyProtection="1">
      <alignment horizontal="center" vertical="center" wrapText="1"/>
    </xf>
    <xf numFmtId="165" fontId="65" fillId="0" borderId="9" xfId="3" applyNumberFormat="1" applyFont="1" applyBorder="1" applyAlignment="1" applyProtection="1">
      <alignment horizontal="center" vertical="center" wrapText="1"/>
    </xf>
    <xf numFmtId="165" fontId="65" fillId="0" borderId="34" xfId="3" applyNumberFormat="1" applyFont="1" applyBorder="1" applyAlignment="1" applyProtection="1">
      <alignment horizontal="center" vertical="center" wrapText="1"/>
    </xf>
    <xf numFmtId="0" fontId="62" fillId="0" borderId="0" xfId="3" applyFont="1" applyBorder="1" applyAlignment="1" applyProtection="1">
      <alignment horizontal="center" vertical="center" wrapText="1"/>
    </xf>
    <xf numFmtId="49" fontId="102" fillId="0" borderId="48" xfId="3" applyNumberFormat="1" applyFont="1" applyFill="1" applyBorder="1" applyAlignment="1" applyProtection="1">
      <alignment horizontal="center"/>
    </xf>
    <xf numFmtId="49" fontId="102" fillId="0" borderId="59" xfId="3" applyNumberFormat="1" applyFont="1" applyFill="1" applyBorder="1" applyAlignment="1" applyProtection="1">
      <alignment horizontal="center"/>
    </xf>
    <xf numFmtId="49" fontId="102" fillId="0" borderId="12" xfId="3" applyNumberFormat="1" applyFont="1" applyFill="1" applyBorder="1" applyAlignment="1" applyProtection="1">
      <alignment horizontal="center"/>
    </xf>
    <xf numFmtId="49" fontId="102" fillId="0" borderId="59" xfId="3" applyNumberFormat="1" applyFont="1" applyBorder="1" applyAlignment="1" applyProtection="1">
      <alignment horizontal="center" vertical="center" wrapText="1"/>
    </xf>
    <xf numFmtId="49" fontId="102" fillId="0" borderId="12" xfId="3" applyNumberFormat="1" applyFont="1" applyBorder="1" applyAlignment="1" applyProtection="1">
      <alignment horizontal="center" vertical="center" wrapText="1"/>
    </xf>
    <xf numFmtId="49" fontId="103" fillId="0" borderId="10" xfId="3" applyNumberFormat="1" applyFont="1" applyFill="1" applyBorder="1" applyAlignment="1" applyProtection="1">
      <alignment horizontal="center"/>
    </xf>
    <xf numFmtId="49" fontId="103" fillId="0" borderId="52" xfId="3" applyNumberFormat="1" applyFont="1" applyFill="1" applyBorder="1" applyAlignment="1" applyProtection="1">
      <alignment horizontal="center"/>
    </xf>
    <xf numFmtId="49" fontId="103" fillId="0" borderId="13" xfId="3" applyNumberFormat="1" applyFont="1" applyFill="1" applyBorder="1" applyAlignment="1" applyProtection="1">
      <alignment horizontal="center"/>
    </xf>
    <xf numFmtId="49" fontId="103" fillId="0" borderId="18" xfId="3" applyNumberFormat="1" applyFont="1" applyFill="1" applyBorder="1" applyAlignment="1" applyProtection="1">
      <alignment horizontal="center"/>
    </xf>
    <xf numFmtId="49" fontId="103" fillId="0" borderId="8" xfId="3" applyNumberFormat="1" applyFont="1" applyFill="1" applyBorder="1" applyAlignment="1" applyProtection="1">
      <alignment horizontal="center"/>
    </xf>
    <xf numFmtId="49" fontId="103" fillId="0" borderId="35" xfId="3" applyNumberFormat="1" applyFont="1" applyBorder="1" applyAlignment="1" applyProtection="1">
      <alignment horizontal="center" vertical="center" wrapText="1"/>
    </xf>
    <xf numFmtId="49" fontId="103" fillId="0" borderId="53" xfId="3" applyNumberFormat="1" applyFont="1" applyBorder="1" applyAlignment="1" applyProtection="1">
      <alignment horizontal="center" vertical="center" wrapText="1"/>
    </xf>
    <xf numFmtId="49" fontId="103" fillId="0" borderId="28" xfId="3" applyNumberFormat="1" applyFont="1" applyBorder="1" applyAlignment="1" applyProtection="1">
      <alignment horizontal="center" vertical="center" wrapText="1"/>
    </xf>
    <xf numFmtId="49" fontId="103" fillId="0" borderId="29" xfId="3" applyNumberFormat="1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 vertical="center" wrapText="1"/>
    </xf>
    <xf numFmtId="0" fontId="50" fillId="0" borderId="19" xfId="0" applyNumberFormat="1" applyFont="1" applyBorder="1" applyAlignment="1" applyProtection="1">
      <alignment horizontal="center"/>
    </xf>
    <xf numFmtId="0" fontId="50" fillId="0" borderId="7" xfId="0" applyNumberFormat="1" applyFont="1" applyBorder="1" applyAlignment="1" applyProtection="1">
      <alignment horizontal="center"/>
    </xf>
    <xf numFmtId="0" fontId="50" fillId="0" borderId="18" xfId="0" applyNumberFormat="1" applyFont="1" applyBorder="1" applyAlignment="1" applyProtection="1">
      <alignment horizontal="center"/>
    </xf>
    <xf numFmtId="0" fontId="50" fillId="0" borderId="8" xfId="0" applyNumberFormat="1" applyFont="1" applyBorder="1" applyAlignment="1" applyProtection="1">
      <alignment horizontal="center"/>
    </xf>
    <xf numFmtId="0" fontId="6" fillId="0" borderId="18" xfId="0" applyFont="1" applyBorder="1" applyAlignment="1">
      <alignment horizontal="center" vertical="center"/>
    </xf>
    <xf numFmtId="0" fontId="99" fillId="0" borderId="45" xfId="0" applyFont="1" applyBorder="1" applyAlignment="1" applyProtection="1">
      <alignment horizontal="center"/>
    </xf>
    <xf numFmtId="0" fontId="99" fillId="0" borderId="56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99" fillId="0" borderId="15" xfId="0" applyFont="1" applyBorder="1" applyAlignment="1" applyProtection="1">
      <alignment horizontal="center"/>
    </xf>
    <xf numFmtId="0" fontId="99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27" xfId="0" applyFont="1" applyBorder="1" applyAlignment="1" applyProtection="1">
      <alignment horizontal="center"/>
    </xf>
    <xf numFmtId="16" fontId="6" fillId="0" borderId="26" xfId="0" applyNumberFormat="1" applyFont="1" applyBorder="1" applyAlignment="1" applyProtection="1">
      <alignment horizontal="center" vertical="center" wrapText="1"/>
    </xf>
    <xf numFmtId="16" fontId="6" fillId="0" borderId="28" xfId="0" applyNumberFormat="1" applyFont="1" applyBorder="1" applyAlignment="1" applyProtection="1">
      <alignment horizontal="center" vertical="center" wrapText="1"/>
    </xf>
    <xf numFmtId="16" fontId="6" fillId="0" borderId="29" xfId="0" applyNumberFormat="1" applyFont="1" applyBorder="1" applyAlignment="1" applyProtection="1">
      <alignment horizontal="center" vertical="center" wrapText="1"/>
    </xf>
    <xf numFmtId="0" fontId="22" fillId="0" borderId="2" xfId="0" applyFont="1" applyBorder="1" applyAlignment="1" applyProtection="1">
      <alignment horizontal="center" vertical="center" wrapText="1"/>
    </xf>
    <xf numFmtId="0" fontId="22" fillId="0" borderId="1" xfId="0" applyFont="1" applyBorder="1" applyAlignment="1" applyProtection="1">
      <alignment horizontal="center" vertical="center" wrapText="1"/>
    </xf>
    <xf numFmtId="0" fontId="22" fillId="0" borderId="3" xfId="0" applyFont="1" applyBorder="1" applyAlignment="1" applyProtection="1">
      <alignment horizontal="center" vertical="center" wrapText="1"/>
    </xf>
    <xf numFmtId="0" fontId="12" fillId="0" borderId="28" xfId="0" applyFont="1" applyBorder="1" applyAlignment="1" applyProtection="1">
      <alignment horizontal="center" vertical="center"/>
    </xf>
    <xf numFmtId="0" fontId="50" fillId="0" borderId="20" xfId="0" applyNumberFormat="1" applyFont="1" applyBorder="1" applyAlignment="1" applyProtection="1">
      <alignment horizontal="center"/>
    </xf>
    <xf numFmtId="0" fontId="50" fillId="0" borderId="21" xfId="0" applyNumberFormat="1" applyFont="1" applyBorder="1" applyAlignment="1" applyProtection="1">
      <alignment horizontal="center"/>
    </xf>
    <xf numFmtId="0" fontId="49" fillId="0" borderId="4" xfId="0" applyFont="1" applyBorder="1" applyAlignment="1" applyProtection="1">
      <alignment horizontal="center" vertical="center" wrapText="1"/>
    </xf>
    <xf numFmtId="0" fontId="49" fillId="0" borderId="19" xfId="0" applyFont="1" applyBorder="1" applyAlignment="1" applyProtection="1">
      <alignment horizontal="center" vertical="center" wrapText="1"/>
    </xf>
    <xf numFmtId="0" fontId="49" fillId="0" borderId="22" xfId="0" applyFont="1" applyBorder="1" applyAlignment="1" applyProtection="1">
      <alignment horizontal="center" vertical="center" wrapText="1"/>
    </xf>
    <xf numFmtId="0" fontId="49" fillId="0" borderId="36" xfId="0" applyFont="1" applyBorder="1" applyAlignment="1" applyProtection="1">
      <alignment horizontal="center" vertical="center" wrapText="1"/>
    </xf>
    <xf numFmtId="165" fontId="6" fillId="0" borderId="17" xfId="0" applyNumberFormat="1" applyFont="1" applyBorder="1" applyAlignment="1" applyProtection="1">
      <alignment horizontal="center" vertical="center" wrapText="1"/>
    </xf>
    <xf numFmtId="165" fontId="6" fillId="0" borderId="33" xfId="0" applyNumberFormat="1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vertical="top" wrapText="1"/>
    </xf>
    <xf numFmtId="0" fontId="1" fillId="0" borderId="27" xfId="0" applyFont="1" applyBorder="1" applyAlignment="1" applyProtection="1">
      <alignment vertical="top" wrapText="1"/>
    </xf>
    <xf numFmtId="0" fontId="16" fillId="0" borderId="2" xfId="0" applyFont="1" applyBorder="1" applyAlignment="1" applyProtection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center" vertical="center" wrapText="1"/>
    </xf>
    <xf numFmtId="0" fontId="16" fillId="0" borderId="15" xfId="0" applyFont="1" applyBorder="1" applyAlignment="1" applyProtection="1">
      <alignment horizontal="center" vertical="center" wrapText="1"/>
    </xf>
    <xf numFmtId="0" fontId="16" fillId="0" borderId="0" xfId="0" applyFont="1" applyBorder="1" applyAlignment="1" applyProtection="1">
      <alignment horizontal="center" vertical="center" wrapText="1"/>
    </xf>
    <xf numFmtId="0" fontId="16" fillId="0" borderId="27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15" xfId="0" applyFont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11" fillId="0" borderId="27" xfId="0" applyFont="1" applyBorder="1" applyAlignment="1" applyProtection="1">
      <alignment horizontal="center" vertical="center" wrapText="1"/>
    </xf>
    <xf numFmtId="0" fontId="51" fillId="0" borderId="0" xfId="0" applyNumberFormat="1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39" xfId="0" applyFont="1" applyBorder="1" applyAlignment="1" applyProtection="1">
      <alignment horizontal="center" vertical="center" wrapText="1"/>
    </xf>
    <xf numFmtId="0" fontId="6" fillId="0" borderId="53" xfId="0" applyFont="1" applyBorder="1" applyAlignment="1" applyProtection="1">
      <alignment horizontal="center" vertical="center" wrapText="1"/>
    </xf>
    <xf numFmtId="0" fontId="6" fillId="0" borderId="26" xfId="0" applyFont="1" applyBorder="1" applyAlignment="1" applyProtection="1">
      <alignment horizontal="center" vertical="center" wrapText="1"/>
    </xf>
    <xf numFmtId="0" fontId="6" fillId="0" borderId="29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wrapText="1"/>
    </xf>
    <xf numFmtId="0" fontId="1" fillId="0" borderId="15" xfId="0" applyFont="1" applyBorder="1" applyAlignment="1" applyProtection="1">
      <alignment wrapText="1"/>
    </xf>
    <xf numFmtId="0" fontId="18" fillId="0" borderId="26" xfId="0" applyFont="1" applyBorder="1" applyAlignment="1" applyProtection="1">
      <alignment horizontal="center" vertical="center" wrapText="1"/>
    </xf>
    <xf numFmtId="0" fontId="18" fillId="0" borderId="28" xfId="0" applyFont="1" applyBorder="1" applyAlignment="1" applyProtection="1">
      <alignment horizontal="center" vertical="center" wrapText="1"/>
    </xf>
    <xf numFmtId="0" fontId="18" fillId="0" borderId="2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</xf>
    <xf numFmtId="0" fontId="49" fillId="0" borderId="6" xfId="0" applyFont="1" applyBorder="1" applyAlignment="1" applyProtection="1">
      <alignment horizontal="center" vertical="center" wrapText="1"/>
    </xf>
    <xf numFmtId="0" fontId="49" fillId="0" borderId="20" xfId="0" applyFont="1" applyBorder="1" applyAlignment="1" applyProtection="1">
      <alignment horizontal="center" vertical="center" wrapText="1"/>
    </xf>
    <xf numFmtId="165" fontId="6" fillId="0" borderId="19" xfId="0" applyNumberFormat="1" applyFont="1" applyBorder="1" applyAlignment="1" applyProtection="1">
      <alignment horizontal="center" vertical="center" wrapText="1"/>
    </xf>
    <xf numFmtId="165" fontId="6" fillId="0" borderId="20" xfId="0" applyNumberFormat="1" applyFont="1" applyBorder="1" applyAlignment="1" applyProtection="1">
      <alignment horizontal="center" vertical="center" wrapText="1"/>
    </xf>
    <xf numFmtId="0" fontId="99" fillId="0" borderId="26" xfId="0" applyFont="1" applyBorder="1" applyAlignment="1" applyProtection="1">
      <alignment horizontal="center"/>
    </xf>
    <xf numFmtId="0" fontId="99" fillId="0" borderId="28" xfId="0" applyFont="1" applyBorder="1" applyAlignment="1" applyProtection="1">
      <alignment horizontal="center"/>
    </xf>
    <xf numFmtId="0" fontId="95" fillId="0" borderId="0" xfId="0" applyFont="1" applyBorder="1" applyAlignment="1" applyProtection="1">
      <alignment horizontal="center"/>
    </xf>
    <xf numFmtId="0" fontId="95" fillId="0" borderId="27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vertical="center"/>
    </xf>
    <xf numFmtId="0" fontId="25" fillId="0" borderId="0" xfId="0" applyFont="1" applyFill="1" applyBorder="1" applyAlignment="1" applyProtection="1">
      <alignment vertical="center"/>
    </xf>
    <xf numFmtId="0" fontId="41" fillId="0" borderId="0" xfId="0" applyFont="1" applyFill="1" applyBorder="1" applyAlignment="1" applyProtection="1">
      <alignment horizontal="center" vertical="center"/>
    </xf>
    <xf numFmtId="0" fontId="41" fillId="0" borderId="0" xfId="0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vertical="center"/>
    </xf>
  </cellXfs>
  <cellStyles count="4">
    <cellStyle name="Millares 2" xfId="1"/>
    <cellStyle name="Millares 3" xfId="2"/>
    <cellStyle name="Normal" xfId="0" builtinId="0"/>
    <cellStyle name="Normal 2" xfId="3"/>
  </cellStyles>
  <dxfs count="157">
    <dxf>
      <font>
        <color theme="0"/>
      </font>
    </dxf>
    <dxf>
      <font>
        <b/>
        <i val="0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/>
        <name val="Cambria"/>
        <scheme val="none"/>
      </font>
      <fill>
        <patternFill>
          <bgColor indexed="9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ont>
        <color theme="0"/>
        <name val="Cambria"/>
        <scheme val="none"/>
      </font>
    </dxf>
    <dxf>
      <font>
        <color theme="0"/>
      </font>
    </dxf>
    <dxf>
      <font>
        <b/>
        <i val="0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/>
        <name val="Cambria"/>
        <scheme val="none"/>
      </font>
      <fill>
        <patternFill>
          <bgColor indexed="9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ont>
        <color theme="0"/>
        <name val="Cambria"/>
        <scheme val="none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  <name val="Cambria"/>
        <scheme val="none"/>
      </font>
    </dxf>
    <dxf>
      <font>
        <color theme="0"/>
      </font>
    </dxf>
    <dxf>
      <font>
        <b/>
        <i val="0"/>
      </font>
      <fill>
        <patternFill>
          <bgColor theme="0" tint="-0.24994659260841701"/>
        </patternFill>
      </fill>
    </dxf>
    <dxf>
      <font>
        <color theme="0"/>
        <name val="Cambria"/>
        <scheme val="none"/>
      </font>
      <fill>
        <patternFill>
          <bgColor indexed="9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  <name val="Cambria"/>
        <scheme val="none"/>
      </font>
    </dxf>
    <dxf>
      <font>
        <color theme="0"/>
      </font>
    </dxf>
    <dxf>
      <font>
        <b/>
        <i val="0"/>
      </font>
      <fill>
        <patternFill>
          <bgColor theme="0" tint="-0.24994659260841701"/>
        </patternFill>
      </fill>
    </dxf>
    <dxf>
      <font>
        <color theme="0"/>
        <name val="Cambria"/>
        <scheme val="none"/>
      </font>
      <fill>
        <patternFill>
          <bgColor indexed="9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8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8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8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8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8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8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 patternType="none">
          <bgColor indexed="65"/>
        </patternFill>
      </fill>
    </dxf>
    <dxf>
      <fill>
        <patternFill>
          <bgColor rgb="FF92D0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92D050"/>
        </patternFill>
      </fill>
    </dxf>
    <dxf>
      <font>
        <color theme="1"/>
      </font>
      <fill>
        <patternFill>
          <bgColor rgb="FFFFFFCC"/>
        </patternFill>
      </fill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color theme="1"/>
      </font>
      <fill>
        <patternFill>
          <bgColor rgb="FFFFCC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24994659260841701"/>
        </patternFill>
      </fill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F7C8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FFFFCC"/>
      <color rgb="FFFF7C80"/>
      <color rgb="FFFFCC66"/>
      <color rgb="FFFFFF99"/>
      <color rgb="FFFFCC99"/>
      <color rgb="FFFF5050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091129750511281E-2"/>
          <c:y val="7.9872329073995788E-2"/>
          <c:w val="0.93271315823260204"/>
          <c:h val="0.78913861125107831"/>
        </c:manualLayout>
      </c:layout>
      <c:scatterChart>
        <c:scatterStyle val="smoothMarker"/>
        <c:varyColors val="0"/>
        <c:ser>
          <c:idx val="2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Datos_antena_H!$H$20:$H$1460</c:f>
              <c:numCache>
                <c:formatCode>General</c:formatCode>
                <c:ptCount val="1441"/>
              </c:numCache>
            </c:numRef>
          </c:xVal>
          <c:yVal>
            <c:numRef>
              <c:f>Datos_antena_H!$K$20:$K$1460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812-4BA5-9EFE-85B1E47045DD}"/>
            </c:ext>
          </c:extLst>
        </c:ser>
        <c:ser>
          <c:idx val="0"/>
          <c:order val="1"/>
          <c:tx>
            <c:v>NORMA</c:v>
          </c:tx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Datos_antena_H!$G$10:$G$11</c:f>
              <c:numCache>
                <c:formatCode>General</c:formatCode>
                <c:ptCount val="2"/>
              </c:numCache>
            </c:numRef>
          </c:xVal>
          <c:yVal>
            <c:numLit>
              <c:formatCode>General</c:formatCode>
              <c:ptCount val="2"/>
              <c:pt idx="0">
                <c:v>-15</c:v>
              </c:pt>
              <c:pt idx="1">
                <c:v>-15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812-4BA5-9EFE-85B1E4704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80992"/>
        <c:axId val="-1430376640"/>
      </c:scatterChart>
      <c:valAx>
        <c:axId val="-143038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76640"/>
        <c:crossesAt val="-50"/>
        <c:crossBetween val="midCat"/>
      </c:valAx>
      <c:valAx>
        <c:axId val="-1430376640"/>
        <c:scaling>
          <c:orientation val="minMax"/>
          <c:max val="0"/>
          <c:min val="-50"/>
        </c:scaling>
        <c:delete val="0"/>
        <c:axPos val="l"/>
        <c:majorGridlines>
          <c:spPr>
            <a:ln w="3175">
              <a:solidFill>
                <a:srgbClr val="00008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809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88285703417501"/>
          <c:y val="8.3067092651757185E-2"/>
          <c:w val="8.902702379593852E-2"/>
          <c:h val="0.1246009743989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5560173856577948E-2"/>
          <c:y val="1.7502917152858809E-2"/>
          <c:w val="0.97302953849800766"/>
          <c:h val="0.96616102683780625"/>
        </c:manualLayout>
      </c:layout>
      <c:scatterChart>
        <c:scatterStyle val="smoothMarker"/>
        <c:varyColors val="0"/>
        <c:ser>
          <c:idx val="0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Datos_antena_H!$N$20:$N$1460</c:f>
              <c:numCache>
                <c:formatCode>0.00</c:formatCode>
                <c:ptCount val="1441"/>
              </c:numCache>
            </c:numRef>
          </c:xVal>
          <c:yVal>
            <c:numRef>
              <c:f>Datos_antena_H!$O$20:$O$1460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EFA-44FC-B0C1-AC462D5FFC84}"/>
            </c:ext>
          </c:extLst>
        </c:ser>
        <c:ser>
          <c:idx val="1"/>
          <c:order val="1"/>
          <c:tx>
            <c:v>MAX</c:v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Datos_antena_H!$P$20:$P$1460</c:f>
              <c:numCache>
                <c:formatCode>0.00</c:formatCode>
                <c:ptCount val="1441"/>
              </c:numCache>
            </c:numRef>
          </c:xVal>
          <c:yVal>
            <c:numRef>
              <c:f>Datos_antena_H!$Q$20:$Q$1460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EFA-44FC-B0C1-AC462D5FFC84}"/>
            </c:ext>
          </c:extLst>
        </c:ser>
        <c:ser>
          <c:idx val="2"/>
          <c:order val="2"/>
          <c:tx>
            <c:v>C1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xVal>
            <c:numRef>
              <c:f>Datos_antena_H!$R$20:$R$1460</c:f>
              <c:numCache>
                <c:formatCode>0.00</c:formatCode>
                <c:ptCount val="1441"/>
              </c:numCache>
            </c:numRef>
          </c:xVal>
          <c:yVal>
            <c:numRef>
              <c:f>Datos_antena_H!$S$20:$S$1460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EFA-44FC-B0C1-AC462D5FFC84}"/>
            </c:ext>
          </c:extLst>
        </c:ser>
        <c:ser>
          <c:idx val="3"/>
          <c:order val="3"/>
          <c:tx>
            <c:v>NORMA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Datos_antena_H!$T$20:$T$1460</c:f>
              <c:numCache>
                <c:formatCode>0.00</c:formatCode>
                <c:ptCount val="1441"/>
              </c:numCache>
            </c:numRef>
          </c:xVal>
          <c:yVal>
            <c:numRef>
              <c:f>Datos_antena_H!$U$20:$U$1460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EFA-44FC-B0C1-AC462D5FFC84}"/>
            </c:ext>
          </c:extLst>
        </c:ser>
        <c:ser>
          <c:idx val="4"/>
          <c:order val="4"/>
          <c:tx>
            <c:v>C3</c:v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Datos_antena_H!$V$20:$V$1460</c:f>
              <c:numCache>
                <c:formatCode>0.00</c:formatCode>
                <c:ptCount val="1441"/>
              </c:numCache>
            </c:numRef>
          </c:xVal>
          <c:yVal>
            <c:numRef>
              <c:f>Datos_antena_H!$W$20:$W$1460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3EFA-44FC-B0C1-AC462D5FFC84}"/>
            </c:ext>
          </c:extLst>
        </c:ser>
        <c:ser>
          <c:idx val="5"/>
          <c:order val="5"/>
          <c:tx>
            <c:v>30 dB</c:v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Datos_antena_H!$X$20:$X$1460</c:f>
              <c:numCache>
                <c:formatCode>0.00</c:formatCode>
                <c:ptCount val="1441"/>
              </c:numCache>
            </c:numRef>
          </c:xVal>
          <c:yVal>
            <c:numRef>
              <c:f>Datos_antena_H!$Y$20:$Y$1460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3EFA-44FC-B0C1-AC462D5FF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85344"/>
        <c:axId val="-1430387520"/>
      </c:scatterChart>
      <c:valAx>
        <c:axId val="-1430385344"/>
        <c:scaling>
          <c:orientation val="minMax"/>
          <c:max val="50"/>
          <c:min val="-50"/>
        </c:scaling>
        <c:delete val="0"/>
        <c:axPos val="b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87520"/>
        <c:crosses val="autoZero"/>
        <c:crossBetween val="midCat"/>
      </c:valAx>
      <c:valAx>
        <c:axId val="-1430387520"/>
        <c:scaling>
          <c:orientation val="minMax"/>
          <c:max val="50"/>
          <c:min val="-50"/>
        </c:scaling>
        <c:delete val="0"/>
        <c:axPos val="l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853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90045850077869"/>
          <c:y val="1.7502917152858809E-2"/>
          <c:w val="0.10165975103734437"/>
          <c:h val="0.169194865810968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 horizontalDpi="30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733015345332618E-2"/>
          <c:y val="7.1759421475833418E-2"/>
          <c:w val="0.8052360138027721"/>
          <c:h val="0.82176111690067299"/>
        </c:manualLayout>
      </c:layout>
      <c:scatterChart>
        <c:scatterStyle val="smoothMarker"/>
        <c:varyColors val="0"/>
        <c:ser>
          <c:idx val="2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Datos_antena_H!$H$20:$H$1460</c:f>
              <c:numCache>
                <c:formatCode>General</c:formatCode>
                <c:ptCount val="1441"/>
              </c:numCache>
            </c:numRef>
          </c:xVal>
          <c:yVal>
            <c:numRef>
              <c:f>Datos_antena_H!$K$20:$K$1460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601-4893-A335-8BF4531F5735}"/>
            </c:ext>
          </c:extLst>
        </c:ser>
        <c:ser>
          <c:idx val="0"/>
          <c:order val="1"/>
          <c:tx>
            <c:v>NORMA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Datos_antena_H!$G$10:$G$11</c:f>
              <c:numCache>
                <c:formatCode>General</c:formatCode>
                <c:ptCount val="2"/>
              </c:numCache>
            </c:numRef>
          </c:xVal>
          <c:yVal>
            <c:numLit>
              <c:formatCode>General</c:formatCode>
              <c:ptCount val="2"/>
              <c:pt idx="0">
                <c:v>-15</c:v>
              </c:pt>
              <c:pt idx="1">
                <c:v>-15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601-4893-A335-8BF4531F5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77184"/>
        <c:axId val="-1430375552"/>
      </c:scatterChart>
      <c:valAx>
        <c:axId val="-1430377184"/>
        <c:scaling>
          <c:orientation val="minMax"/>
          <c:max val="180"/>
          <c:min val="-180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75552"/>
        <c:crossesAt val="-30"/>
        <c:crossBetween val="midCat"/>
      </c:valAx>
      <c:valAx>
        <c:axId val="-1430375552"/>
        <c:scaling>
          <c:orientation val="minMax"/>
          <c:max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" sourceLinked="1"/>
        <c:majorTickMark val="out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77184"/>
        <c:crosses val="autoZero"/>
        <c:crossBetween val="midCat"/>
        <c:majorUnit val="15"/>
        <c:minorUnit val="3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71248162042572"/>
          <c:y val="0.43055652765626512"/>
          <c:w val="9.109947643979055E-2"/>
          <c:h val="0.104166909691844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936395759717315E-2"/>
          <c:y val="2.8462998102466792E-2"/>
          <c:w val="0.92756183745583043"/>
          <c:h val="0.94686907020872868"/>
        </c:manualLayout>
      </c:layout>
      <c:scatterChart>
        <c:scatterStyle val="smoothMarker"/>
        <c:varyColors val="0"/>
        <c:ser>
          <c:idx val="0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Datos_antena_H!$N$20:$N$1460</c:f>
              <c:numCache>
                <c:formatCode>0.00</c:formatCode>
                <c:ptCount val="1441"/>
              </c:numCache>
            </c:numRef>
          </c:xVal>
          <c:yVal>
            <c:numRef>
              <c:f>Datos_antena_H!$O$20:$O$1460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B33-4EA9-8FE3-A5B614254FFE}"/>
            </c:ext>
          </c:extLst>
        </c:ser>
        <c:ser>
          <c:idx val="1"/>
          <c:order val="1"/>
          <c:tx>
            <c:v>NORMA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Datos_antena_H!$T$20:$T$1460</c:f>
              <c:numCache>
                <c:formatCode>0.00</c:formatCode>
                <c:ptCount val="1441"/>
              </c:numCache>
            </c:numRef>
          </c:xVal>
          <c:yVal>
            <c:numRef>
              <c:f>Datos_antena_H!$U$20:$U$1460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B33-4EA9-8FE3-A5B614254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90784"/>
        <c:axId val="-1430386432"/>
      </c:scatterChart>
      <c:valAx>
        <c:axId val="-14303907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86432"/>
        <c:crosses val="autoZero"/>
        <c:crossBetween val="midCat"/>
      </c:valAx>
      <c:valAx>
        <c:axId val="-143038643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90784"/>
        <c:crosses val="autoZero"/>
        <c:crossBetween val="midCat"/>
        <c:majorUnit val="1"/>
        <c:minorUnit val="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091129750511281E-2"/>
          <c:y val="7.9872329073995788E-2"/>
          <c:w val="0.93271315823260204"/>
          <c:h val="0.78913861125107831"/>
        </c:manualLayout>
      </c:layout>
      <c:scatterChart>
        <c:scatterStyle val="smoothMarker"/>
        <c:varyColors val="0"/>
        <c:ser>
          <c:idx val="2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Datos_antena_V!$H$20:$H$1460</c:f>
              <c:numCache>
                <c:formatCode>General</c:formatCode>
                <c:ptCount val="1441"/>
              </c:numCache>
            </c:numRef>
          </c:xVal>
          <c:yVal>
            <c:numRef>
              <c:f>Datos_antena_V!$K$20:$K$1460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0C-41A1-A359-3C711F7CB040}"/>
            </c:ext>
          </c:extLst>
        </c:ser>
        <c:ser>
          <c:idx val="0"/>
          <c:order val="1"/>
          <c:tx>
            <c:v>NORMA</c:v>
          </c:tx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Datos_antena_V!$G$10:$G$11</c:f>
              <c:numCache>
                <c:formatCode>General</c:formatCode>
                <c:ptCount val="2"/>
              </c:numCache>
            </c:numRef>
          </c:xVal>
          <c:yVal>
            <c:numLit>
              <c:formatCode>General</c:formatCode>
              <c:ptCount val="2"/>
              <c:pt idx="0">
                <c:v>-15</c:v>
              </c:pt>
              <c:pt idx="1">
                <c:v>-15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0C-41A1-A359-3C711F7CB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90240"/>
        <c:axId val="-1430382624"/>
      </c:scatterChart>
      <c:valAx>
        <c:axId val="-143039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82624"/>
        <c:crossesAt val="-50"/>
        <c:crossBetween val="midCat"/>
      </c:valAx>
      <c:valAx>
        <c:axId val="-1430382624"/>
        <c:scaling>
          <c:orientation val="minMax"/>
          <c:max val="0"/>
          <c:min val="-50"/>
        </c:scaling>
        <c:delete val="0"/>
        <c:axPos val="l"/>
        <c:majorGridlines>
          <c:spPr>
            <a:ln w="3175">
              <a:solidFill>
                <a:srgbClr val="00008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902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88285703417501"/>
          <c:y val="8.3067092651757185E-2"/>
          <c:w val="8.902702379593852E-2"/>
          <c:h val="0.1246009743989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5560173856577948E-2"/>
          <c:y val="1.7502917152858809E-2"/>
          <c:w val="0.97302953849800766"/>
          <c:h val="0.96616102683780625"/>
        </c:manualLayout>
      </c:layout>
      <c:scatterChart>
        <c:scatterStyle val="smoothMarker"/>
        <c:varyColors val="0"/>
        <c:ser>
          <c:idx val="0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Datos_antena_V!$N$20:$N$1460</c:f>
              <c:numCache>
                <c:formatCode>0.00</c:formatCode>
                <c:ptCount val="1441"/>
              </c:numCache>
            </c:numRef>
          </c:xVal>
          <c:yVal>
            <c:numRef>
              <c:f>Datos_antena_V!$O$20:$O$1460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1AD-4C5C-BD9D-F14259D34798}"/>
            </c:ext>
          </c:extLst>
        </c:ser>
        <c:ser>
          <c:idx val="1"/>
          <c:order val="1"/>
          <c:tx>
            <c:v>MAX</c:v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Datos_antena_V!$P$20:$P$1460</c:f>
              <c:numCache>
                <c:formatCode>0.00</c:formatCode>
                <c:ptCount val="1441"/>
              </c:numCache>
            </c:numRef>
          </c:xVal>
          <c:yVal>
            <c:numRef>
              <c:f>Datos_antena_V!$Q$20:$Q$1460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1AD-4C5C-BD9D-F14259D34798}"/>
            </c:ext>
          </c:extLst>
        </c:ser>
        <c:ser>
          <c:idx val="2"/>
          <c:order val="2"/>
          <c:tx>
            <c:v>C1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xVal>
            <c:numRef>
              <c:f>Datos_antena_V!$R$20:$R$1460</c:f>
              <c:numCache>
                <c:formatCode>0.00</c:formatCode>
                <c:ptCount val="1441"/>
              </c:numCache>
            </c:numRef>
          </c:xVal>
          <c:yVal>
            <c:numRef>
              <c:f>Datos_antena_V!$S$20:$S$1460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1AD-4C5C-BD9D-F14259D34798}"/>
            </c:ext>
          </c:extLst>
        </c:ser>
        <c:ser>
          <c:idx val="3"/>
          <c:order val="3"/>
          <c:tx>
            <c:v>NORMA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Datos_antena_V!$T$20:$T$1460</c:f>
              <c:numCache>
                <c:formatCode>0.00</c:formatCode>
                <c:ptCount val="1441"/>
              </c:numCache>
            </c:numRef>
          </c:xVal>
          <c:yVal>
            <c:numRef>
              <c:f>Datos_antena_V!$U$20:$U$1460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D1AD-4C5C-BD9D-F14259D34798}"/>
            </c:ext>
          </c:extLst>
        </c:ser>
        <c:ser>
          <c:idx val="4"/>
          <c:order val="4"/>
          <c:tx>
            <c:v>C3</c:v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Datos_antena_V!$V$20:$V$1460</c:f>
              <c:numCache>
                <c:formatCode>0.00</c:formatCode>
                <c:ptCount val="1441"/>
              </c:numCache>
            </c:numRef>
          </c:xVal>
          <c:yVal>
            <c:numRef>
              <c:f>Datos_antena_V!$W$20:$W$1460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D1AD-4C5C-BD9D-F14259D34798}"/>
            </c:ext>
          </c:extLst>
        </c:ser>
        <c:ser>
          <c:idx val="5"/>
          <c:order val="5"/>
          <c:tx>
            <c:v>30 dB</c:v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Datos_antena_V!$X$20:$X$1460</c:f>
              <c:numCache>
                <c:formatCode>0.00</c:formatCode>
                <c:ptCount val="1441"/>
              </c:numCache>
            </c:numRef>
          </c:xVal>
          <c:yVal>
            <c:numRef>
              <c:f>Datos_antena_V!$Y$20:$Y$1460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D1AD-4C5C-BD9D-F14259D34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84800"/>
        <c:axId val="-1430380448"/>
      </c:scatterChart>
      <c:valAx>
        <c:axId val="-1430384800"/>
        <c:scaling>
          <c:orientation val="minMax"/>
          <c:max val="50"/>
          <c:min val="-50"/>
        </c:scaling>
        <c:delete val="0"/>
        <c:axPos val="b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80448"/>
        <c:crosses val="autoZero"/>
        <c:crossBetween val="midCat"/>
      </c:valAx>
      <c:valAx>
        <c:axId val="-1430380448"/>
        <c:scaling>
          <c:orientation val="minMax"/>
          <c:max val="50"/>
          <c:min val="-50"/>
        </c:scaling>
        <c:delete val="0"/>
        <c:axPos val="l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848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90045850077869"/>
          <c:y val="1.7502917152858809E-2"/>
          <c:w val="0.10165975103734437"/>
          <c:h val="0.169194865810968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 horizontalDpi="300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733015345332618E-2"/>
          <c:y val="7.1759421475833418E-2"/>
          <c:w val="0.8052360138027721"/>
          <c:h val="0.82176111690067299"/>
        </c:manualLayout>
      </c:layout>
      <c:scatterChart>
        <c:scatterStyle val="smoothMarker"/>
        <c:varyColors val="0"/>
        <c:ser>
          <c:idx val="2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Datos_antena_V!$H$20:$H$1460</c:f>
              <c:numCache>
                <c:formatCode>General</c:formatCode>
                <c:ptCount val="1441"/>
              </c:numCache>
            </c:numRef>
          </c:xVal>
          <c:yVal>
            <c:numRef>
              <c:f>Datos_antena_V!$K$20:$K$1460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B8A-4674-91FF-74080337CFA6}"/>
            </c:ext>
          </c:extLst>
        </c:ser>
        <c:ser>
          <c:idx val="0"/>
          <c:order val="1"/>
          <c:tx>
            <c:v>NORMA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Datos_antena_V!$G$10:$G$11</c:f>
              <c:numCache>
                <c:formatCode>General</c:formatCode>
                <c:ptCount val="2"/>
              </c:numCache>
            </c:numRef>
          </c:xVal>
          <c:yVal>
            <c:numLit>
              <c:formatCode>General</c:formatCode>
              <c:ptCount val="2"/>
              <c:pt idx="0">
                <c:v>-15</c:v>
              </c:pt>
              <c:pt idx="1">
                <c:v>-15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B8A-4674-91FF-74080337C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89696"/>
        <c:axId val="-1430379904"/>
      </c:scatterChart>
      <c:valAx>
        <c:axId val="-1430389696"/>
        <c:scaling>
          <c:orientation val="minMax"/>
          <c:max val="180"/>
          <c:min val="-180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79904"/>
        <c:crossesAt val="-30"/>
        <c:crossBetween val="midCat"/>
      </c:valAx>
      <c:valAx>
        <c:axId val="-1430379904"/>
        <c:scaling>
          <c:orientation val="minMax"/>
          <c:max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" sourceLinked="1"/>
        <c:majorTickMark val="out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1430389696"/>
        <c:crosses val="autoZero"/>
        <c:crossBetween val="midCat"/>
        <c:majorUnit val="15"/>
        <c:minorUnit val="3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71248162042572"/>
          <c:y val="0.43055652765626512"/>
          <c:w val="9.109947643979055E-2"/>
          <c:h val="0.104166909691844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936395759717315E-2"/>
          <c:y val="2.8462998102466792E-2"/>
          <c:w val="0.92756183745583043"/>
          <c:h val="0.94686907020872868"/>
        </c:manualLayout>
      </c:layout>
      <c:scatterChart>
        <c:scatterStyle val="smoothMarker"/>
        <c:varyColors val="0"/>
        <c:ser>
          <c:idx val="0"/>
          <c:order val="0"/>
          <c:tx>
            <c:v>DDR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Datos_antena_V!$N$20:$N$1460</c:f>
              <c:numCache>
                <c:formatCode>0.00</c:formatCode>
                <c:ptCount val="1441"/>
              </c:numCache>
            </c:numRef>
          </c:xVal>
          <c:yVal>
            <c:numRef>
              <c:f>Datos_antena_V!$O$20:$O$1460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BE0-4350-B447-BC948A3501A7}"/>
            </c:ext>
          </c:extLst>
        </c:ser>
        <c:ser>
          <c:idx val="1"/>
          <c:order val="1"/>
          <c:tx>
            <c:v>NORMA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Datos_antena_V!$T$20:$T$1460</c:f>
              <c:numCache>
                <c:formatCode>0.00</c:formatCode>
                <c:ptCount val="1441"/>
              </c:numCache>
            </c:numRef>
          </c:xVal>
          <c:yVal>
            <c:numRef>
              <c:f>Datos_antena_V!$U$20:$U$1460</c:f>
              <c:numCache>
                <c:formatCode>0.00</c:formatCode>
                <c:ptCount val="144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BE0-4350-B447-BC948A350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379360"/>
        <c:axId val="-1430378816"/>
      </c:scatterChart>
      <c:valAx>
        <c:axId val="-14303793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78816"/>
        <c:crosses val="autoZero"/>
        <c:crossBetween val="midCat"/>
      </c:valAx>
      <c:valAx>
        <c:axId val="-143037881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-1430379360"/>
        <c:crosses val="autoZero"/>
        <c:crossBetween val="midCat"/>
        <c:majorUnit val="1"/>
        <c:minorUnit val="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13" Type="http://schemas.openxmlformats.org/officeDocument/2006/relationships/image" Target="../media/image2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4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13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Relationship Id="rId1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9.emf"/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1943100</xdr:colOff>
          <xdr:row>29</xdr:row>
          <xdr:rowOff>0</xdr:rowOff>
        </xdr:from>
        <xdr:to>
          <xdr:col>10</xdr:col>
          <xdr:colOff>704850</xdr:colOff>
          <xdr:row>33</xdr:row>
          <xdr:rowOff>0</xdr:rowOff>
        </xdr:to>
        <xdr:sp macro="" textlink="">
          <xdr:nvSpPr>
            <xdr:cNvPr id="261214" name="Group Box 94" hidden="1">
              <a:extLst>
                <a:ext uri="{63B3BB69-23CF-44E3-9099-C40C66FF867C}">
                  <a14:compatExt spid="_x0000_s26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CARGA MANUAl DE ARCHIVOS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2</xdr:col>
          <xdr:colOff>0</xdr:colOff>
          <xdr:row>34</xdr:row>
          <xdr:rowOff>600075</xdr:rowOff>
        </xdr:to>
        <xdr:sp macro="" textlink="">
          <xdr:nvSpPr>
            <xdr:cNvPr id="261216" name="Group Box 96" hidden="1">
              <a:extLst>
                <a:ext uri="{63B3BB69-23CF-44E3-9099-C40C66FF867C}">
                  <a14:compatExt spid="_x0000_s26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CARGA AUTOMÁTICA DE ARCHIVOS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180975</xdr:colOff>
          <xdr:row>30</xdr:row>
          <xdr:rowOff>0</xdr:rowOff>
        </xdr:from>
        <xdr:to>
          <xdr:col>1</xdr:col>
          <xdr:colOff>1704975</xdr:colOff>
          <xdr:row>32</xdr:row>
          <xdr:rowOff>142875</xdr:rowOff>
        </xdr:to>
        <xdr:sp macro="" textlink="">
          <xdr:nvSpPr>
            <xdr:cNvPr id="261246" name="btn_buscarExp" hidden="1">
              <a:extLst>
                <a:ext uri="{63B3BB69-23CF-44E3-9099-C40C66FF867C}">
                  <a14:compatExt spid="_x0000_s26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180975</xdr:colOff>
          <xdr:row>33</xdr:row>
          <xdr:rowOff>123825</xdr:rowOff>
        </xdr:from>
        <xdr:to>
          <xdr:col>1</xdr:col>
          <xdr:colOff>1704975</xdr:colOff>
          <xdr:row>34</xdr:row>
          <xdr:rowOff>514350</xdr:rowOff>
        </xdr:to>
        <xdr:sp macro="" textlink="">
          <xdr:nvSpPr>
            <xdr:cNvPr id="261247" name="btn_cargDatosExp" hidden="1">
              <a:extLst>
                <a:ext uri="{63B3BB69-23CF-44E3-9099-C40C66FF867C}">
                  <a14:compatExt spid="_x0000_s26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2124075</xdr:colOff>
          <xdr:row>29</xdr:row>
          <xdr:rowOff>133350</xdr:rowOff>
        </xdr:from>
        <xdr:to>
          <xdr:col>3</xdr:col>
          <xdr:colOff>552450</xdr:colOff>
          <xdr:row>32</xdr:row>
          <xdr:rowOff>123825</xdr:rowOff>
        </xdr:to>
        <xdr:sp macro="" textlink="">
          <xdr:nvSpPr>
            <xdr:cNvPr id="261248" name="btn_cargar_SdV" hidden="1">
              <a:extLst>
                <a:ext uri="{63B3BB69-23CF-44E3-9099-C40C66FF867C}">
                  <a14:compatExt spid="_x0000_s26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0</xdr:colOff>
          <xdr:row>29</xdr:row>
          <xdr:rowOff>133350</xdr:rowOff>
        </xdr:from>
        <xdr:to>
          <xdr:col>6</xdr:col>
          <xdr:colOff>466725</xdr:colOff>
          <xdr:row>32</xdr:row>
          <xdr:rowOff>123825</xdr:rowOff>
        </xdr:to>
        <xdr:sp macro="" textlink="">
          <xdr:nvSpPr>
            <xdr:cNvPr id="261249" name="btn_cargar_DdR" hidden="1">
              <a:extLst>
                <a:ext uri="{63B3BB69-23CF-44E3-9099-C40C66FF867C}">
                  <a14:compatExt spid="_x0000_s26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685800</xdr:colOff>
          <xdr:row>29</xdr:row>
          <xdr:rowOff>133350</xdr:rowOff>
        </xdr:from>
        <xdr:to>
          <xdr:col>9</xdr:col>
          <xdr:colOff>104775</xdr:colOff>
          <xdr:row>32</xdr:row>
          <xdr:rowOff>123825</xdr:rowOff>
        </xdr:to>
        <xdr:sp macro="" textlink="">
          <xdr:nvSpPr>
            <xdr:cNvPr id="261250" name="btn_cargar_trafReal" hidden="1">
              <a:extLst>
                <a:ext uri="{63B3BB69-23CF-44E3-9099-C40C66FF867C}">
                  <a14:compatExt spid="_x0000_s26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333375</xdr:colOff>
          <xdr:row>29</xdr:row>
          <xdr:rowOff>133350</xdr:rowOff>
        </xdr:from>
        <xdr:to>
          <xdr:col>10</xdr:col>
          <xdr:colOff>552450</xdr:colOff>
          <xdr:row>32</xdr:row>
          <xdr:rowOff>123825</xdr:rowOff>
        </xdr:to>
        <xdr:sp macro="" textlink="">
          <xdr:nvSpPr>
            <xdr:cNvPr id="261251" name="bnt_adjuntar" hidden="1">
              <a:extLst>
                <a:ext uri="{63B3BB69-23CF-44E3-9099-C40C66FF867C}">
                  <a14:compatExt spid="_x0000_s26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295275</xdr:colOff>
          <xdr:row>2</xdr:row>
          <xdr:rowOff>76200</xdr:rowOff>
        </xdr:from>
        <xdr:to>
          <xdr:col>13</xdr:col>
          <xdr:colOff>600075</xdr:colOff>
          <xdr:row>4</xdr:row>
          <xdr:rowOff>123825</xdr:rowOff>
        </xdr:to>
        <xdr:sp macro="" textlink="">
          <xdr:nvSpPr>
            <xdr:cNvPr id="261253" name="btn_proteger" hidden="1">
              <a:extLst>
                <a:ext uri="{63B3BB69-23CF-44E3-9099-C40C66FF867C}">
                  <a14:compatExt spid="_x0000_s26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295275</xdr:colOff>
          <xdr:row>5</xdr:row>
          <xdr:rowOff>0</xdr:rowOff>
        </xdr:from>
        <xdr:to>
          <xdr:col>13</xdr:col>
          <xdr:colOff>600075</xdr:colOff>
          <xdr:row>6</xdr:row>
          <xdr:rowOff>133350</xdr:rowOff>
        </xdr:to>
        <xdr:sp macro="" textlink="">
          <xdr:nvSpPr>
            <xdr:cNvPr id="261254" name="btn_desproteger" hidden="1">
              <a:extLst>
                <a:ext uri="{63B3BB69-23CF-44E3-9099-C40C66FF867C}">
                  <a14:compatExt spid="_x0000_s26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409575</xdr:colOff>
          <xdr:row>15</xdr:row>
          <xdr:rowOff>66675</xdr:rowOff>
        </xdr:from>
        <xdr:to>
          <xdr:col>10</xdr:col>
          <xdr:colOff>447675</xdr:colOff>
          <xdr:row>17</xdr:row>
          <xdr:rowOff>114300</xdr:rowOff>
        </xdr:to>
        <xdr:sp macro="" textlink="">
          <xdr:nvSpPr>
            <xdr:cNvPr id="261255" name="btn_verRegistros" hidden="1">
              <a:extLst>
                <a:ext uri="{63B3BB69-23CF-44E3-9099-C40C66FF867C}">
                  <a14:compatExt spid="_x0000_s26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409575</xdr:colOff>
          <xdr:row>18</xdr:row>
          <xdr:rowOff>133350</xdr:rowOff>
        </xdr:from>
        <xdr:to>
          <xdr:col>10</xdr:col>
          <xdr:colOff>447675</xdr:colOff>
          <xdr:row>20</xdr:row>
          <xdr:rowOff>142875</xdr:rowOff>
        </xdr:to>
        <xdr:sp macro="" textlink="">
          <xdr:nvSpPr>
            <xdr:cNvPr id="261256" name="btn_abrirCarpeta" hidden="1">
              <a:extLst>
                <a:ext uri="{63B3BB69-23CF-44E3-9099-C40C66FF867C}">
                  <a14:compatExt spid="_x0000_s26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2657475</xdr:colOff>
          <xdr:row>34</xdr:row>
          <xdr:rowOff>114300</xdr:rowOff>
        </xdr:from>
        <xdr:to>
          <xdr:col>4</xdr:col>
          <xdr:colOff>476250</xdr:colOff>
          <xdr:row>34</xdr:row>
          <xdr:rowOff>571500</xdr:rowOff>
        </xdr:to>
        <xdr:sp macro="" textlink="">
          <xdr:nvSpPr>
            <xdr:cNvPr id="261257" name="btn_GenerarTabla" hidden="1">
              <a:extLst>
                <a:ext uri="{63B3BB69-23CF-44E3-9099-C40C66FF867C}">
                  <a14:compatExt spid="_x0000_s26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22</xdr:row>
          <xdr:rowOff>47625</xdr:rowOff>
        </xdr:from>
        <xdr:to>
          <xdr:col>10</xdr:col>
          <xdr:colOff>466725</xdr:colOff>
          <xdr:row>26</xdr:row>
          <xdr:rowOff>38100</xdr:rowOff>
        </xdr:to>
        <xdr:sp macro="" textlink="">
          <xdr:nvSpPr>
            <xdr:cNvPr id="261258" name="btn_VPEcarretera" hidden="1">
              <a:extLst>
                <a:ext uri="{63B3BB69-23CF-44E3-9099-C40C66FF867C}">
                  <a14:compatExt spid="_x0000_s26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0</xdr:rowOff>
        </xdr:from>
        <xdr:to>
          <xdr:col>2</xdr:col>
          <xdr:colOff>1943100</xdr:colOff>
          <xdr:row>34</xdr:row>
          <xdr:rowOff>600075</xdr:rowOff>
        </xdr:to>
        <xdr:sp macro="" textlink="">
          <xdr:nvSpPr>
            <xdr:cNvPr id="261260" name="Group Box 140" hidden="1">
              <a:extLst>
                <a:ext uri="{63B3BB69-23CF-44E3-9099-C40C66FF867C}">
                  <a14:compatExt spid="_x0000_s26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CARGA DESDE GESLAB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276225</xdr:colOff>
          <xdr:row>30</xdr:row>
          <xdr:rowOff>0</xdr:rowOff>
        </xdr:from>
        <xdr:to>
          <xdr:col>2</xdr:col>
          <xdr:colOff>1809750</xdr:colOff>
          <xdr:row>32</xdr:row>
          <xdr:rowOff>152400</xdr:rowOff>
        </xdr:to>
        <xdr:sp macro="" textlink="">
          <xdr:nvSpPr>
            <xdr:cNvPr id="261261" name="btn_buscarExpGESLAB" hidden="1">
              <a:extLst>
                <a:ext uri="{63B3BB69-23CF-44E3-9099-C40C66FF867C}">
                  <a14:compatExt spid="_x0000_s26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276225</xdr:colOff>
          <xdr:row>33</xdr:row>
          <xdr:rowOff>123825</xdr:rowOff>
        </xdr:from>
        <xdr:to>
          <xdr:col>2</xdr:col>
          <xdr:colOff>1809750</xdr:colOff>
          <xdr:row>34</xdr:row>
          <xdr:rowOff>523875</xdr:rowOff>
        </xdr:to>
        <xdr:sp macro="" textlink="">
          <xdr:nvSpPr>
            <xdr:cNvPr id="261262" name="btn_cargDatosExpGESLAB" hidden="1">
              <a:extLst>
                <a:ext uri="{63B3BB69-23CF-44E3-9099-C40C66FF867C}">
                  <a14:compatExt spid="_x0000_s26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276225</xdr:colOff>
          <xdr:row>1</xdr:row>
          <xdr:rowOff>66675</xdr:rowOff>
        </xdr:from>
        <xdr:to>
          <xdr:col>10</xdr:col>
          <xdr:colOff>523875</xdr:colOff>
          <xdr:row>3</xdr:row>
          <xdr:rowOff>104775</xdr:rowOff>
        </xdr:to>
        <xdr:sp macro="" textlink="">
          <xdr:nvSpPr>
            <xdr:cNvPr id="9703425" name="btn_Volver" hidden="1">
              <a:extLst>
                <a:ext uri="{63B3BB69-23CF-44E3-9099-C40C66FF867C}">
                  <a14:compatExt spid="_x0000_s9703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9525</xdr:rowOff>
    </xdr:from>
    <xdr:to>
      <xdr:col>7</xdr:col>
      <xdr:colOff>9525</xdr:colOff>
      <xdr:row>43</xdr:row>
      <xdr:rowOff>19050</xdr:rowOff>
    </xdr:to>
    <xdr:graphicFrame macro="">
      <xdr:nvGraphicFramePr>
        <xdr:cNvPr id="9843778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43</xdr:row>
      <xdr:rowOff>9525</xdr:rowOff>
    </xdr:from>
    <xdr:to>
      <xdr:col>7</xdr:col>
      <xdr:colOff>0</xdr:colOff>
      <xdr:row>76</xdr:row>
      <xdr:rowOff>0</xdr:rowOff>
    </xdr:to>
    <xdr:graphicFrame macro="">
      <xdr:nvGraphicFramePr>
        <xdr:cNvPr id="9843779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142875</xdr:rowOff>
    </xdr:from>
    <xdr:to>
      <xdr:col>7</xdr:col>
      <xdr:colOff>0</xdr:colOff>
      <xdr:row>43</xdr:row>
      <xdr:rowOff>190500</xdr:rowOff>
    </xdr:to>
    <xdr:graphicFrame macro="">
      <xdr:nvGraphicFramePr>
        <xdr:cNvPr id="8193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1600200</xdr:colOff>
      <xdr:row>13</xdr:row>
      <xdr:rowOff>0</xdr:rowOff>
    </xdr:from>
    <xdr:to>
      <xdr:col>5</xdr:col>
      <xdr:colOff>561975</xdr:colOff>
      <xdr:row>30</xdr:row>
      <xdr:rowOff>142875</xdr:rowOff>
    </xdr:to>
    <xdr:graphicFrame macro="">
      <xdr:nvGraphicFramePr>
        <xdr:cNvPr id="819322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</xdr:row>
      <xdr:rowOff>85725</xdr:rowOff>
    </xdr:from>
    <xdr:to>
      <xdr:col>0</xdr:col>
      <xdr:colOff>1400175</xdr:colOff>
      <xdr:row>2</xdr:row>
      <xdr:rowOff>485775</xdr:rowOff>
    </xdr:to>
    <xdr:pic>
      <xdr:nvPicPr>
        <xdr:cNvPr id="8193224" name="Picture 8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80975"/>
          <a:ext cx="11334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9525</xdr:rowOff>
    </xdr:from>
    <xdr:to>
      <xdr:col>7</xdr:col>
      <xdr:colOff>9525</xdr:colOff>
      <xdr:row>43</xdr:row>
      <xdr:rowOff>19050</xdr:rowOff>
    </xdr:to>
    <xdr:graphicFrame macro="">
      <xdr:nvGraphicFramePr>
        <xdr:cNvPr id="9802846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43</xdr:row>
      <xdr:rowOff>9525</xdr:rowOff>
    </xdr:from>
    <xdr:to>
      <xdr:col>7</xdr:col>
      <xdr:colOff>0</xdr:colOff>
      <xdr:row>76</xdr:row>
      <xdr:rowOff>0</xdr:rowOff>
    </xdr:to>
    <xdr:graphicFrame macro="">
      <xdr:nvGraphicFramePr>
        <xdr:cNvPr id="9802847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142875</xdr:rowOff>
    </xdr:from>
    <xdr:to>
      <xdr:col>7</xdr:col>
      <xdr:colOff>0</xdr:colOff>
      <xdr:row>43</xdr:row>
      <xdr:rowOff>190500</xdr:rowOff>
    </xdr:to>
    <xdr:graphicFrame macro="">
      <xdr:nvGraphicFramePr>
        <xdr:cNvPr id="640756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1600200</xdr:colOff>
      <xdr:row>13</xdr:row>
      <xdr:rowOff>0</xdr:rowOff>
    </xdr:from>
    <xdr:to>
      <xdr:col>5</xdr:col>
      <xdr:colOff>561975</xdr:colOff>
      <xdr:row>30</xdr:row>
      <xdr:rowOff>142875</xdr:rowOff>
    </xdr:to>
    <xdr:graphicFrame macro="">
      <xdr:nvGraphicFramePr>
        <xdr:cNvPr id="640756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</xdr:row>
      <xdr:rowOff>85725</xdr:rowOff>
    </xdr:from>
    <xdr:to>
      <xdr:col>0</xdr:col>
      <xdr:colOff>1400175</xdr:colOff>
      <xdr:row>2</xdr:row>
      <xdr:rowOff>485775</xdr:rowOff>
    </xdr:to>
    <xdr:pic>
      <xdr:nvPicPr>
        <xdr:cNvPr id="6407563" name="Picture 8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80975"/>
          <a:ext cx="11334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0</xdr:rowOff>
    </xdr:from>
    <xdr:to>
      <xdr:col>4</xdr:col>
      <xdr:colOff>666750</xdr:colOff>
      <xdr:row>3</xdr:row>
      <xdr:rowOff>647700</xdr:rowOff>
    </xdr:to>
    <xdr:pic>
      <xdr:nvPicPr>
        <xdr:cNvPr id="1803618" name="Picture 2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90500"/>
          <a:ext cx="20288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17</xdr:row>
          <xdr:rowOff>9525</xdr:rowOff>
        </xdr:from>
        <xdr:to>
          <xdr:col>16</xdr:col>
          <xdr:colOff>809625</xdr:colOff>
          <xdr:row>19</xdr:row>
          <xdr:rowOff>0</xdr:rowOff>
        </xdr:to>
        <xdr:sp macro="" textlink="">
          <xdr:nvSpPr>
            <xdr:cNvPr id="1803265" name="ComboBox1" hidden="1">
              <a:extLst>
                <a:ext uri="{63B3BB69-23CF-44E3-9099-C40C66FF867C}">
                  <a14:compatExt spid="_x0000_s1803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12</xdr:row>
          <xdr:rowOff>9525</xdr:rowOff>
        </xdr:from>
        <xdr:to>
          <xdr:col>16</xdr:col>
          <xdr:colOff>809625</xdr:colOff>
          <xdr:row>14</xdr:row>
          <xdr:rowOff>0</xdr:rowOff>
        </xdr:to>
        <xdr:sp macro="" textlink="">
          <xdr:nvSpPr>
            <xdr:cNvPr id="1803266" name="ComboBox2" hidden="1">
              <a:extLst>
                <a:ext uri="{63B3BB69-23CF-44E3-9099-C40C66FF867C}">
                  <a14:compatExt spid="_x0000_s1803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24</xdr:row>
          <xdr:rowOff>285750</xdr:rowOff>
        </xdr:from>
        <xdr:to>
          <xdr:col>16</xdr:col>
          <xdr:colOff>819150</xdr:colOff>
          <xdr:row>29</xdr:row>
          <xdr:rowOff>9525</xdr:rowOff>
        </xdr:to>
        <xdr:sp macro="" textlink="">
          <xdr:nvSpPr>
            <xdr:cNvPr id="1803267" name="btn_MostrarTodasHojas" hidden="1">
              <a:extLst>
                <a:ext uri="{63B3BB69-23CF-44E3-9099-C40C66FF867C}">
                  <a14:compatExt spid="_x0000_s1803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22</xdr:row>
          <xdr:rowOff>9525</xdr:rowOff>
        </xdr:from>
        <xdr:to>
          <xdr:col>16</xdr:col>
          <xdr:colOff>809625</xdr:colOff>
          <xdr:row>24</xdr:row>
          <xdr:rowOff>0</xdr:rowOff>
        </xdr:to>
        <xdr:sp macro="" textlink="">
          <xdr:nvSpPr>
            <xdr:cNvPr id="1803268" name="ComboBox3" hidden="1">
              <a:extLst>
                <a:ext uri="{63B3BB69-23CF-44E3-9099-C40C66FF867C}">
                  <a14:compatExt spid="_x0000_s1803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0</xdr:rowOff>
    </xdr:from>
    <xdr:to>
      <xdr:col>4</xdr:col>
      <xdr:colOff>666750</xdr:colOff>
      <xdr:row>3</xdr:row>
      <xdr:rowOff>647700</xdr:rowOff>
    </xdr:to>
    <xdr:pic>
      <xdr:nvPicPr>
        <xdr:cNvPr id="2136395" name="Picture 2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90500"/>
          <a:ext cx="20288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17</xdr:row>
          <xdr:rowOff>9525</xdr:rowOff>
        </xdr:from>
        <xdr:to>
          <xdr:col>16</xdr:col>
          <xdr:colOff>809625</xdr:colOff>
          <xdr:row>19</xdr:row>
          <xdr:rowOff>0</xdr:rowOff>
        </xdr:to>
        <xdr:sp macro="" textlink="">
          <xdr:nvSpPr>
            <xdr:cNvPr id="2136065" name="ComboBox1" hidden="1">
              <a:extLst>
                <a:ext uri="{63B3BB69-23CF-44E3-9099-C40C66FF867C}">
                  <a14:compatExt spid="_x0000_s2136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12</xdr:row>
          <xdr:rowOff>9525</xdr:rowOff>
        </xdr:from>
        <xdr:to>
          <xdr:col>16</xdr:col>
          <xdr:colOff>809625</xdr:colOff>
          <xdr:row>14</xdr:row>
          <xdr:rowOff>0</xdr:rowOff>
        </xdr:to>
        <xdr:sp macro="" textlink="">
          <xdr:nvSpPr>
            <xdr:cNvPr id="2136066" name="ComboBox2" hidden="1">
              <a:extLst>
                <a:ext uri="{63B3BB69-23CF-44E3-9099-C40C66FF867C}">
                  <a14:compatExt spid="_x0000_s2136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24</xdr:row>
          <xdr:rowOff>285750</xdr:rowOff>
        </xdr:from>
        <xdr:to>
          <xdr:col>16</xdr:col>
          <xdr:colOff>819150</xdr:colOff>
          <xdr:row>29</xdr:row>
          <xdr:rowOff>9525</xdr:rowOff>
        </xdr:to>
        <xdr:sp macro="" textlink="">
          <xdr:nvSpPr>
            <xdr:cNvPr id="2136067" name="btn_MostrarTodasHojas" hidden="1">
              <a:extLst>
                <a:ext uri="{63B3BB69-23CF-44E3-9099-C40C66FF867C}">
                  <a14:compatExt spid="_x0000_s2136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22</xdr:row>
          <xdr:rowOff>9525</xdr:rowOff>
        </xdr:from>
        <xdr:to>
          <xdr:col>16</xdr:col>
          <xdr:colOff>809625</xdr:colOff>
          <xdr:row>24</xdr:row>
          <xdr:rowOff>0</xdr:rowOff>
        </xdr:to>
        <xdr:sp macro="" textlink="">
          <xdr:nvSpPr>
            <xdr:cNvPr id="2136068" name="ComboBox3" hidden="1">
              <a:extLst>
                <a:ext uri="{63B3BB69-23CF-44E3-9099-C40C66FF867C}">
                  <a14:compatExt spid="_x0000_s2136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0</xdr:rowOff>
    </xdr:from>
    <xdr:to>
      <xdr:col>4</xdr:col>
      <xdr:colOff>666750</xdr:colOff>
      <xdr:row>3</xdr:row>
      <xdr:rowOff>647700</xdr:rowOff>
    </xdr:to>
    <xdr:pic>
      <xdr:nvPicPr>
        <xdr:cNvPr id="5217456" name="Picture 2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90500"/>
          <a:ext cx="20288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0</xdr:rowOff>
    </xdr:from>
    <xdr:to>
      <xdr:col>4</xdr:col>
      <xdr:colOff>666750</xdr:colOff>
      <xdr:row>3</xdr:row>
      <xdr:rowOff>647700</xdr:rowOff>
    </xdr:to>
    <xdr:pic>
      <xdr:nvPicPr>
        <xdr:cNvPr id="5218479" name="Picture 2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90500"/>
          <a:ext cx="20288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104775</xdr:rowOff>
    </xdr:from>
    <xdr:to>
      <xdr:col>2</xdr:col>
      <xdr:colOff>819150</xdr:colOff>
      <xdr:row>2</xdr:row>
      <xdr:rowOff>666750</xdr:rowOff>
    </xdr:to>
    <xdr:pic>
      <xdr:nvPicPr>
        <xdr:cNvPr id="3100941" name="Picture 10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95275"/>
          <a:ext cx="17811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104775</xdr:rowOff>
    </xdr:from>
    <xdr:to>
      <xdr:col>2</xdr:col>
      <xdr:colOff>819150</xdr:colOff>
      <xdr:row>2</xdr:row>
      <xdr:rowOff>666750</xdr:rowOff>
    </xdr:to>
    <xdr:pic>
      <xdr:nvPicPr>
        <xdr:cNvPr id="3102209" name="Picture 10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95275"/>
          <a:ext cx="17811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485775</xdr:colOff>
      <xdr:row>1</xdr:row>
      <xdr:rowOff>104775</xdr:rowOff>
    </xdr:from>
    <xdr:to>
      <xdr:col>2</xdr:col>
      <xdr:colOff>819150</xdr:colOff>
      <xdr:row>2</xdr:row>
      <xdr:rowOff>666750</xdr:rowOff>
    </xdr:to>
    <xdr:pic>
      <xdr:nvPicPr>
        <xdr:cNvPr id="3102210" name="Picture 10" descr="logo_vertical_b_n_reduci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95275"/>
          <a:ext cx="17811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Home\CALIDAD\Plantillas%20Nuevas\Plantillas%20Roadtest+U(v)%20Calculo%20de%20Incertidumbre\Incertidumbres%20Doppler%20Periodica%20(ver%201)%20(CEM-F0222-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INEMOMETROS\PROGRAMA\Copia%20de%20Incertidumbres%20Doppler%20%2025%20Modificaci&#243;n%20Est&#225;tic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INEMOMETROS\VERIFICACIONES\CINEMOMETROS\2022\220548001\220548001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INEMOMETROS\VERIFICACIONES\CINEMOMETROS\2019\JENOPTIK\MULTARADAR%20C%20TCV\60539\Reparaci&#243;n\Tr&#225;fico%20Real\Incertidumbres%20Doppler%2025%20Modificaci&#243;n%20Est&#225;tic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INEMOMETROS\VERIFICACIONES\CINEMOMETROS\2020\201185001\201185001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cuencia Emisión"/>
      <sheetName val="Sim. Err Vel. OM"/>
      <sheetName val="Sim. Err Vel. ITC Per"/>
      <sheetName val="Sim. Err Vel. ITC Rep_Mod Aleja"/>
      <sheetName val="Trafico real OM (RadarRef)"/>
      <sheetName val="Trafico real ITC (RadarRef)"/>
      <sheetName val="Trafico real OM (PYSIS)"/>
      <sheetName val="Trafico real ITC (PYSIS)"/>
      <sheetName val="Trafico real OM (GrabadorDopp)"/>
      <sheetName val="Trafico real ITC (GrabadorDopp)"/>
      <sheetName val="Informe"/>
      <sheetName val="Equipamiento"/>
      <sheetName val="Cambios"/>
    </sheetNames>
    <sheetDataSet>
      <sheetData sheetId="0"/>
      <sheetData sheetId="1">
        <row r="3">
          <cell r="D3">
            <v>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cuencia Emisión"/>
      <sheetName val="Sim. Err Vel. OM"/>
      <sheetName val="Sim. Err Vel. ITC Per"/>
      <sheetName val="Sim. Err Vel. ITC Rep_Mod Aleja"/>
      <sheetName val="Trafico real OM (RadarRef)"/>
      <sheetName val="Trafico real ITC (RadarRef)"/>
      <sheetName val="Trafico real OM (PISYS)"/>
      <sheetName val="Trafico real ITC (PISYS)"/>
      <sheetName val="Trafico real OM (GrabadorDopp)"/>
      <sheetName val="Trafico real ITC (GrabadorDopp)"/>
      <sheetName val="IntroducirDatos"/>
      <sheetName val="Trafico real OM (LISYS)"/>
      <sheetName val="Trafico real ITC (LISYS)"/>
      <sheetName val="Informe"/>
      <sheetName val="Equipamiento"/>
      <sheetName val="Cambios"/>
    </sheetNames>
    <sheetDataSet>
      <sheetData sheetId="0"/>
      <sheetData sheetId="1">
        <row r="3">
          <cell r="D3">
            <v>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Emp tiempo"/>
      <sheetName val="Cálculo recorrido"/>
      <sheetName val="Tablas mep"/>
      <sheetName val="Listas"/>
    </sheetNames>
    <sheetDataSet>
      <sheetData sheetId="0"/>
      <sheetData sheetId="1"/>
      <sheetData sheetId="2"/>
      <sheetData sheetId="3"/>
      <sheetData sheetId="4">
        <row r="1">
          <cell r="A1" t="str">
            <v>Conforme</v>
          </cell>
        </row>
        <row r="2">
          <cell r="A2" t="str">
            <v>No Conforme</v>
          </cell>
        </row>
        <row r="3">
          <cell r="A3" t="str">
            <v>No aplicable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cuencia Emisión"/>
      <sheetName val="Sim. Err Vel. OM"/>
      <sheetName val="Sim. Err Vel. ITC Per"/>
      <sheetName val="Sim. Err Vel. ITC Rep_Mod Aleja"/>
      <sheetName val="Trafico real (SistemaRef)"/>
      <sheetName val="Trafico real (GrabadorDopp)"/>
      <sheetName val="IntroducirDatos"/>
      <sheetName val="IntroducirDatosDoppler"/>
      <sheetName val="Informe"/>
      <sheetName val="InformeGrabDoppler"/>
      <sheetName val="Equipamiento"/>
      <sheetName val="Camb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cuencia Emisión"/>
      <sheetName val="Sim. Err Vel. OM"/>
      <sheetName val="Sim. Err Vel. ITC Per"/>
      <sheetName val="Sim. Err Vel. ITC Rep_Mod Aleja"/>
      <sheetName val="Trafico real (SistemaRef)"/>
      <sheetName val="Trafico real (GrabadorDopp)"/>
      <sheetName val="IntroducirDatos"/>
      <sheetName val="IntroducirDatosDoppler"/>
      <sheetName val="Informe"/>
      <sheetName val="InformeGrabDoppler"/>
      <sheetName val="Equipamiento"/>
      <sheetName val="EMP"/>
      <sheetName val="Camb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trlProp" Target="../ctrlProps/ctrlProp3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trlProp" Target="../ctrlProps/ctrlProp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8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5.emf"/><Relationship Id="rId4" Type="http://schemas.openxmlformats.org/officeDocument/2006/relationships/control" Target="../activeX/activeX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vmlDrawing" Target="../drawings/vmlDrawing3.vml"/><Relationship Id="rId7" Type="http://schemas.openxmlformats.org/officeDocument/2006/relationships/control" Target="../activeX/activeX1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17.xml"/><Relationship Id="rId5" Type="http://schemas.openxmlformats.org/officeDocument/2006/relationships/image" Target="../media/image17.emf"/><Relationship Id="rId10" Type="http://schemas.openxmlformats.org/officeDocument/2006/relationships/comments" Target="../comments1.xml"/><Relationship Id="rId4" Type="http://schemas.openxmlformats.org/officeDocument/2006/relationships/control" Target="../activeX/activeX16.xml"/><Relationship Id="rId9" Type="http://schemas.openxmlformats.org/officeDocument/2006/relationships/control" Target="../activeX/activeX1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vmlDrawing" Target="../drawings/vmlDrawing4.vml"/><Relationship Id="rId7" Type="http://schemas.openxmlformats.org/officeDocument/2006/relationships/control" Target="../activeX/activeX2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21.xml"/><Relationship Id="rId5" Type="http://schemas.openxmlformats.org/officeDocument/2006/relationships/image" Target="../media/image17.emf"/><Relationship Id="rId10" Type="http://schemas.openxmlformats.org/officeDocument/2006/relationships/comments" Target="../comments2.xml"/><Relationship Id="rId4" Type="http://schemas.openxmlformats.org/officeDocument/2006/relationships/control" Target="../activeX/activeX20.xml"/><Relationship Id="rId9" Type="http://schemas.openxmlformats.org/officeDocument/2006/relationships/control" Target="../activeX/activeX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B1:N43"/>
  <sheetViews>
    <sheetView showGridLines="0" showRowColHeaders="0" zoomScaleNormal="100" workbookViewId="0">
      <selection activeCell="C10" sqref="C10"/>
    </sheetView>
  </sheetViews>
  <sheetFormatPr baseColWidth="10" defaultColWidth="11.42578125" defaultRowHeight="12.75" zeroHeight="1" x14ac:dyDescent="0.2"/>
  <cols>
    <col min="1" max="1" width="4.85546875" style="283" customWidth="1"/>
    <col min="2" max="2" width="28.28515625" style="283" customWidth="1"/>
    <col min="3" max="3" width="43.85546875" style="283" customWidth="1"/>
    <col min="4" max="4" width="11.140625" style="283" bestFit="1" customWidth="1"/>
    <col min="5" max="5" width="9.85546875" style="283" customWidth="1"/>
    <col min="6" max="6" width="2.85546875" style="283" customWidth="1"/>
    <col min="7" max="8" width="12.7109375" style="282" customWidth="1"/>
    <col min="9" max="9" width="3" style="283" customWidth="1"/>
    <col min="10" max="10" width="16.42578125" style="283" customWidth="1"/>
    <col min="11" max="11" width="11.42578125" style="283" customWidth="1"/>
    <col min="12" max="12" width="2.140625" style="283" customWidth="1"/>
    <col min="13" max="13" width="25.140625" style="283" bestFit="1" customWidth="1"/>
    <col min="14" max="16384" width="11.42578125" style="283"/>
  </cols>
  <sheetData>
    <row r="1" spans="2:14" ht="5.25" customHeight="1" x14ac:dyDescent="0.2">
      <c r="B1" s="282"/>
      <c r="C1" s="282"/>
      <c r="D1" s="282"/>
    </row>
    <row r="2" spans="2:14" x14ac:dyDescent="0.2">
      <c r="B2" s="1062"/>
      <c r="C2" s="1062"/>
      <c r="D2" s="1062"/>
      <c r="E2" s="1062"/>
    </row>
    <row r="3" spans="2:14" ht="8.1" customHeight="1" thickBot="1" x14ac:dyDescent="0.25">
      <c r="B3" s="645"/>
      <c r="C3" s="645"/>
      <c r="D3" s="645"/>
      <c r="E3" s="645"/>
    </row>
    <row r="4" spans="2:14" x14ac:dyDescent="0.2">
      <c r="B4" s="646" t="s">
        <v>97</v>
      </c>
      <c r="C4" s="955"/>
      <c r="D4" s="658"/>
      <c r="E4" s="659"/>
      <c r="G4" s="1075" t="s">
        <v>365</v>
      </c>
      <c r="H4" s="1076"/>
      <c r="J4" s="630" t="s">
        <v>329</v>
      </c>
      <c r="K4" s="631" t="str">
        <f>IF(SdV_Alej!I7="","",SdV_Alej!$I$7)</f>
        <v/>
      </c>
      <c r="M4" s="621" t="str">
        <f>IF(SdV_Alej!I10="","",SdV_Alej!I10)</f>
        <v/>
      </c>
    </row>
    <row r="5" spans="2:14" ht="12.75" customHeight="1" x14ac:dyDescent="0.2">
      <c r="B5" s="647" t="s">
        <v>61</v>
      </c>
      <c r="C5" s="954"/>
      <c r="D5" s="658" t="str">
        <f>IF(C5="","",VLOOKUP($C$5,Listas!F7:G20,2,FALSE))</f>
        <v/>
      </c>
      <c r="E5" s="658" t="str">
        <f>IF(C5="","",VLOOKUP($C$5,Listas!F7:H20,3,FALSE))</f>
        <v/>
      </c>
      <c r="G5" s="1077"/>
      <c r="H5" s="1078"/>
      <c r="J5" s="394" t="s">
        <v>330</v>
      </c>
      <c r="K5" s="632" t="str">
        <f>IF(SdV_Aprox!I7="","",SdV_Aprox!I7)</f>
        <v/>
      </c>
      <c r="M5" s="622" t="str">
        <f>IF(SdV_Aprox!I10="","",SdV_Aprox!I10)</f>
        <v/>
      </c>
    </row>
    <row r="6" spans="2:14" ht="13.5" thickBot="1" x14ac:dyDescent="0.25">
      <c r="B6" s="647" t="s">
        <v>116</v>
      </c>
      <c r="C6" s="954"/>
      <c r="D6" s="657" t="str">
        <f>IF(C8="","","E.Tipo:")</f>
        <v/>
      </c>
      <c r="E6" s="657" t="str">
        <f>_xlfn.IFNA(IF(OR(C8="",C8="-"),"",Matrices!$AX$7),"NO LEÍDO/NO APLICABLE")</f>
        <v/>
      </c>
      <c r="F6" s="294"/>
      <c r="G6" s="1079" t="str">
        <f>IF(OR(D5="VPE",D5="VPE_R",D5="VPDI",D5="VP4"),"Precintado",IF(OR(D5="VREP",D5="VMOD",D5="VPP",D5="CCRE"),"Nuevos",""))</f>
        <v/>
      </c>
      <c r="H6" s="1080"/>
      <c r="J6" s="394" t="s">
        <v>507</v>
      </c>
      <c r="K6" s="632" t="str">
        <f>IF(R_antena_H!K6="","",R_antena_H!K6)</f>
        <v/>
      </c>
      <c r="M6" s="622" t="str">
        <f>IF(R_antena_H!K9="","",R_antena_H!K9)</f>
        <v/>
      </c>
    </row>
    <row r="7" spans="2:14" x14ac:dyDescent="0.2">
      <c r="B7" s="647" t="s">
        <v>4</v>
      </c>
      <c r="C7" s="1059"/>
      <c r="D7" s="662" t="str">
        <f>IF(C6="","","EMP aplica:")</f>
        <v/>
      </c>
      <c r="E7" s="662" t="str">
        <f>IF(C6="","",VLOOKUP($C$6,Listas!N7:O43,2,FALSE))</f>
        <v/>
      </c>
      <c r="G7" s="291" t="str">
        <f>CONCATENATE(G11,", ")</f>
        <v xml:space="preserve">, </v>
      </c>
      <c r="H7" s="290"/>
      <c r="J7" s="394" t="s">
        <v>508</v>
      </c>
      <c r="K7" s="632" t="str">
        <f>IF(R_antena_V!K6="","",R_antena_V!K6)</f>
        <v/>
      </c>
      <c r="M7" s="622" t="str">
        <f>IF(R_antena_V!K9="","",R_antena_V!K9)</f>
        <v/>
      </c>
    </row>
    <row r="8" spans="2:14" x14ac:dyDescent="0.2">
      <c r="B8" s="647" t="s">
        <v>5</v>
      </c>
      <c r="C8" s="954"/>
      <c r="D8" s="671" t="str">
        <f>IF(C6="","","Ensayos aplicables:")</f>
        <v/>
      </c>
      <c r="E8" s="662" t="str">
        <f>IF(C6="","",IF(C6="OM 1994","OM","ICT"))</f>
        <v/>
      </c>
      <c r="J8" s="394" t="s">
        <v>509</v>
      </c>
      <c r="K8" s="632" t="str">
        <f>IF('Traf. Real Estatico'!P6="",IF('Traf. Real Estatico GrabDopp'!P6="","",'Traf. Real Estatico GrabDopp'!P6),IF('Traf. Real Estatico'!P6="","",'Traf. Real Estatico'!P6))</f>
        <v/>
      </c>
      <c r="M8" s="622" t="str">
        <f>IF('Traf. Real Estatico'!R3="",IF('Traf. Real Estatico GrabDopp'!R3="","",'Traf. Real Estatico GrabDopp'!R3),IF('Traf. Real Estatico'!R3="","",'Traf. Real Estatico'!R3))</f>
        <v/>
      </c>
    </row>
    <row r="9" spans="2:14" x14ac:dyDescent="0.2">
      <c r="B9" s="647" t="s">
        <v>314</v>
      </c>
      <c r="C9" s="954"/>
      <c r="D9" s="658"/>
      <c r="E9" s="659"/>
      <c r="G9" s="1063" t="s">
        <v>291</v>
      </c>
      <c r="H9" s="1063"/>
      <c r="J9" s="633" t="s">
        <v>510</v>
      </c>
      <c r="K9" s="634" t="str">
        <f>IF('Traf. Real Movil'!P6="",IF('Traf. Real Movil GrabDopp'!P6="","",'Traf. Real Movil GrabDopp'!P6),IF('Traf. Real Movil'!P6="","",'Traf. Real Movil'!P6))</f>
        <v/>
      </c>
      <c r="M9" s="623" t="str">
        <f>IF('Traf. Real Movil'!R3="",IF('Traf. Real Movil GrabDopp'!R3="","",'Traf. Real Movil GrabDopp'!R3),IF('Traf. Real Movil'!R3="","",'Traf. Real Movil'!R3))</f>
        <v/>
      </c>
    </row>
    <row r="10" spans="2:14" x14ac:dyDescent="0.2">
      <c r="B10" s="647" t="s">
        <v>70</v>
      </c>
      <c r="C10" s="954"/>
      <c r="D10" s="658" t="str">
        <f>IF(C10="","",UPPER(VLOOKUP(C10,Listas!C7:D20,2,FALSE)))</f>
        <v/>
      </c>
      <c r="E10" s="658" t="str">
        <f>IF(C10="","",IF(D10="TRAMO","TRAMO",IF(D10="AERONAVE","AERONAVE","OTROS")))</f>
        <v/>
      </c>
      <c r="G10" s="1063"/>
      <c r="H10" s="1063"/>
      <c r="J10" s="635"/>
      <c r="K10" s="636"/>
    </row>
    <row r="11" spans="2:14" x14ac:dyDescent="0.2">
      <c r="B11" s="647" t="s">
        <v>399</v>
      </c>
      <c r="C11" s="954"/>
      <c r="D11" s="658" t="str">
        <f>_xlfn.IFNA(VLOOKUP(C11,Listas!L7:M16,2,FALSE),"")</f>
        <v/>
      </c>
      <c r="E11" s="658" t="str">
        <f>_xlfn.IFNA(VLOOKUP($C$11,Listas!J:K,2,FALSE),"")</f>
        <v/>
      </c>
      <c r="G11" s="1064"/>
      <c r="H11" s="1064"/>
      <c r="I11" s="294"/>
      <c r="J11" s="395" t="s">
        <v>331</v>
      </c>
      <c r="K11" s="608" t="str">
        <f>IF(AND(K4="",K5="",K6="",K7="",K8="",K9=""),"",MIN(K4:K9))</f>
        <v/>
      </c>
    </row>
    <row r="12" spans="2:14" ht="13.5" thickBot="1" x14ac:dyDescent="0.25">
      <c r="B12" s="648" t="s">
        <v>62</v>
      </c>
      <c r="C12" s="956"/>
      <c r="D12" s="658" t="str">
        <f>_xlfn.IFNA(VLOOKUP(C12,Listas!J7:K21,2,FALSE),"")</f>
        <v/>
      </c>
      <c r="E12" s="658" t="str">
        <f>_xlfn.IFNA(VLOOKUP($C$12,Listas!J:K,2,FALSE),"")</f>
        <v/>
      </c>
      <c r="G12" s="1064"/>
      <c r="H12" s="1064"/>
      <c r="I12" s="294"/>
      <c r="J12" s="396" t="s">
        <v>332</v>
      </c>
      <c r="K12" s="609" t="str">
        <f>IF(AND(K4="",K5="",K6="",K7="",K8="",K9=""),"",MAX(K4:K9))</f>
        <v/>
      </c>
    </row>
    <row r="13" spans="2:14" ht="8.25" customHeight="1" thickBot="1" x14ac:dyDescent="0.25">
      <c r="B13" s="649"/>
      <c r="C13" s="649"/>
      <c r="D13" s="649"/>
      <c r="E13" s="649"/>
      <c r="I13" s="294"/>
    </row>
    <row r="14" spans="2:14" ht="12" customHeight="1" x14ac:dyDescent="0.2">
      <c r="B14" s="650" t="s">
        <v>98</v>
      </c>
      <c r="C14" s="650" t="str">
        <f>IF(OR(C5="",C6="",C7="",C8="",C10="",C11=""),"",CONCATENATE(UPPER(E5), "; ",UPPER(E8),"; ",UPPER(D10),"; ",UPPER(D11)))</f>
        <v/>
      </c>
      <c r="D14" s="651"/>
      <c r="E14" s="645"/>
      <c r="G14" s="1071" t="str">
        <f>IF(AND(G16="",G17="",G18="",G19="",G20="",G21="",G22="",G23="",G24="",G25="",G26="",G27="",H16="",H17="",H18="",H19="",H20="",H21="",H22="",H23="",H24="",H25=""),"","Precintos:")</f>
        <v/>
      </c>
      <c r="H14" s="1072"/>
      <c r="I14" s="294"/>
    </row>
    <row r="15" spans="2:14" ht="12" customHeight="1" thickBot="1" x14ac:dyDescent="0.25">
      <c r="B15" s="650" t="s">
        <v>202</v>
      </c>
      <c r="C15" s="650" t="str">
        <f>CONCATENATE(E5,"; ",E7,"; ",E10)</f>
        <v xml:space="preserve">; ; </v>
      </c>
      <c r="D15" s="651"/>
      <c r="E15" s="645"/>
      <c r="G15" s="1073"/>
      <c r="H15" s="1074"/>
      <c r="I15" s="294"/>
      <c r="M15" s="518" t="s">
        <v>419</v>
      </c>
    </row>
    <row r="16" spans="2:14" ht="12.75" customHeight="1" thickBot="1" x14ac:dyDescent="0.25">
      <c r="B16" s="649"/>
      <c r="C16" s="649"/>
      <c r="D16" s="649"/>
      <c r="E16" s="645"/>
      <c r="F16" s="922"/>
      <c r="G16" s="962"/>
      <c r="H16" s="966" t="s">
        <v>351</v>
      </c>
      <c r="I16" s="294"/>
      <c r="M16" s="519" t="str">
        <f>_xlfn.IFNA(IF(C8="","",VLOOKUP(C8,Listas!R7:T60,2,FALSE)),"NO LEÍDO/NO APLICABLE")</f>
        <v/>
      </c>
      <c r="N16" s="294"/>
    </row>
    <row r="17" spans="2:14" ht="12.75" customHeight="1" x14ac:dyDescent="0.2">
      <c r="B17" s="453" t="s">
        <v>165</v>
      </c>
      <c r="C17" s="652" t="e">
        <f>IF(Matrices!B84="N","NO APLICABLE","")</f>
        <v>#N/A</v>
      </c>
      <c r="D17" s="649"/>
      <c r="E17" s="649"/>
      <c r="F17" s="294" t="str">
        <f>IF(G16="","",CHAR(10))</f>
        <v/>
      </c>
      <c r="G17" s="963"/>
      <c r="H17" s="967" t="s">
        <v>351</v>
      </c>
      <c r="I17" s="294" t="str">
        <f t="shared" ref="I17:I25" si="0">IF(H16="","",CHAR(10))</f>
        <v/>
      </c>
      <c r="M17" s="518" t="s">
        <v>420</v>
      </c>
    </row>
    <row r="18" spans="2:14" ht="12.75" customHeight="1" x14ac:dyDescent="0.2">
      <c r="B18" s="454" t="s">
        <v>166</v>
      </c>
      <c r="C18" s="653" t="e">
        <f>IF(Matrices!B85="N","NO APLICABLE","")</f>
        <v>#N/A</v>
      </c>
      <c r="D18" s="649"/>
      <c r="E18" s="649"/>
      <c r="F18" s="294" t="str">
        <f>IF(G17="","",CHAR(10))</f>
        <v/>
      </c>
      <c r="G18" s="963"/>
      <c r="H18" s="967" t="s">
        <v>351</v>
      </c>
      <c r="I18" s="294" t="str">
        <f t="shared" si="0"/>
        <v/>
      </c>
      <c r="M18" s="520" t="str">
        <f>_xlfn.IFNA(IF(C8="","",VLOOKUP(C8,Listas!R7:T60,3,FALSE)),"NO LEÍDO/NO APLICABLE")</f>
        <v/>
      </c>
      <c r="N18" s="294"/>
    </row>
    <row r="19" spans="2:14" ht="12.75" customHeight="1" x14ac:dyDescent="0.2">
      <c r="B19" s="454" t="s">
        <v>168</v>
      </c>
      <c r="C19" s="653" t="e">
        <f>IF(Matrices!B86="N","NO APLICABLE","")</f>
        <v>#N/A</v>
      </c>
      <c r="D19" s="649"/>
      <c r="E19" s="649"/>
      <c r="F19" s="294" t="str">
        <f>IF(G18="","",CHAR(10))</f>
        <v/>
      </c>
      <c r="G19" s="963"/>
      <c r="H19" s="967" t="s">
        <v>351</v>
      </c>
      <c r="I19" s="294" t="str">
        <f t="shared" si="0"/>
        <v/>
      </c>
      <c r="M19" s="520" t="s">
        <v>442</v>
      </c>
    </row>
    <row r="20" spans="2:14" ht="12.75" customHeight="1" x14ac:dyDescent="0.2">
      <c r="B20" s="454" t="s">
        <v>167</v>
      </c>
      <c r="C20" s="653" t="e">
        <f>IF(Matrices!B87="N","NO APLICABLE","")</f>
        <v>#N/A</v>
      </c>
      <c r="D20" s="654" t="s">
        <v>444</v>
      </c>
      <c r="E20" s="649"/>
      <c r="F20" s="294" t="str">
        <f>IF(G19="","",CHAR(10))</f>
        <v/>
      </c>
      <c r="G20" s="963" t="s">
        <v>351</v>
      </c>
      <c r="H20" s="967" t="s">
        <v>351</v>
      </c>
      <c r="I20" s="294" t="str">
        <f t="shared" si="0"/>
        <v/>
      </c>
      <c r="M20" s="521"/>
    </row>
    <row r="21" spans="2:14" ht="12.75" customHeight="1" x14ac:dyDescent="0.2">
      <c r="B21" s="454" t="s">
        <v>209</v>
      </c>
      <c r="C21" s="653" t="e">
        <f>IF(Matrices!B88="N","NO APLICABLE","")</f>
        <v>#N/A</v>
      </c>
      <c r="D21" s="655">
        <v>1</v>
      </c>
      <c r="E21" s="649"/>
      <c r="F21" s="294" t="str">
        <f>IF(G20="","",CHAR(10))</f>
        <v/>
      </c>
      <c r="G21" s="963" t="s">
        <v>351</v>
      </c>
      <c r="H21" s="967" t="s">
        <v>351</v>
      </c>
      <c r="I21" s="294" t="str">
        <f t="shared" si="0"/>
        <v/>
      </c>
    </row>
    <row r="22" spans="2:14" ht="12.75" customHeight="1" thickBot="1" x14ac:dyDescent="0.25">
      <c r="B22" s="455" t="s">
        <v>241</v>
      </c>
      <c r="C22" s="656" t="e">
        <f>IF(Matrices!B89="N","NO APLICABLE","")</f>
        <v>#N/A</v>
      </c>
      <c r="D22" s="649"/>
      <c r="E22" s="649"/>
      <c r="F22" s="294" t="str">
        <f t="shared" ref="F22:F27" si="1">IF(G21="","",CHAR(10))</f>
        <v/>
      </c>
      <c r="G22" s="963" t="s">
        <v>351</v>
      </c>
      <c r="H22" s="967" t="s">
        <v>351</v>
      </c>
      <c r="I22" s="294" t="str">
        <f t="shared" si="0"/>
        <v/>
      </c>
    </row>
    <row r="23" spans="2:14" ht="12.75" customHeight="1" thickBot="1" x14ac:dyDescent="0.25">
      <c r="F23" s="294" t="str">
        <f t="shared" si="1"/>
        <v/>
      </c>
      <c r="G23" s="963" t="s">
        <v>351</v>
      </c>
      <c r="H23" s="967" t="s">
        <v>351</v>
      </c>
      <c r="I23" s="294" t="str">
        <f t="shared" si="0"/>
        <v/>
      </c>
    </row>
    <row r="24" spans="2:14" ht="12.75" customHeight="1" x14ac:dyDescent="0.2">
      <c r="B24" s="1065" t="s">
        <v>605</v>
      </c>
      <c r="C24" s="1066"/>
      <c r="F24" s="294" t="str">
        <f t="shared" si="1"/>
        <v/>
      </c>
      <c r="G24" s="963" t="s">
        <v>351</v>
      </c>
      <c r="H24" s="967"/>
      <c r="I24" s="294" t="str">
        <f t="shared" si="0"/>
        <v/>
      </c>
      <c r="J24" s="398"/>
      <c r="K24" s="398"/>
    </row>
    <row r="25" spans="2:14" ht="12.75" customHeight="1" thickBot="1" x14ac:dyDescent="0.25">
      <c r="B25" s="1067"/>
      <c r="C25" s="1068"/>
      <c r="D25" s="466" t="s">
        <v>350</v>
      </c>
      <c r="F25" s="294" t="str">
        <f t="shared" si="1"/>
        <v/>
      </c>
      <c r="G25" s="963" t="s">
        <v>351</v>
      </c>
      <c r="H25" s="968"/>
      <c r="I25" s="294" t="str">
        <f t="shared" si="0"/>
        <v/>
      </c>
      <c r="J25" s="398"/>
      <c r="K25" s="398"/>
    </row>
    <row r="26" spans="2:14" ht="12.75" customHeight="1" x14ac:dyDescent="0.2">
      <c r="B26" s="1067"/>
      <c r="C26" s="1068"/>
      <c r="D26" s="286" t="s">
        <v>350</v>
      </c>
      <c r="F26" s="294" t="str">
        <f t="shared" si="1"/>
        <v/>
      </c>
      <c r="G26" s="964" t="s">
        <v>351</v>
      </c>
      <c r="H26" s="961" t="s">
        <v>62</v>
      </c>
    </row>
    <row r="27" spans="2:14" ht="13.5" thickBot="1" x14ac:dyDescent="0.25">
      <c r="B27" s="1067"/>
      <c r="C27" s="1068"/>
      <c r="D27" s="286" t="s">
        <v>350</v>
      </c>
      <c r="F27" s="294" t="str">
        <f t="shared" si="1"/>
        <v/>
      </c>
      <c r="G27" s="965" t="s">
        <v>351</v>
      </c>
      <c r="H27" s="960" t="s">
        <v>351</v>
      </c>
    </row>
    <row r="28" spans="2:14" ht="13.5" thickBot="1" x14ac:dyDescent="0.25">
      <c r="B28" s="1069"/>
      <c r="C28" s="1070"/>
      <c r="D28" s="285" t="s">
        <v>350</v>
      </c>
      <c r="E28" s="285"/>
      <c r="F28" s="287"/>
      <c r="G28" s="921" t="s">
        <v>538</v>
      </c>
      <c r="J28" s="289"/>
      <c r="K28" s="289"/>
      <c r="L28" s="289"/>
      <c r="M28" s="289"/>
      <c r="N28" s="289"/>
    </row>
    <row r="29" spans="2:14" ht="21" customHeight="1" x14ac:dyDescent="0.2">
      <c r="B29" s="289"/>
      <c r="D29" s="289"/>
      <c r="E29" s="289"/>
      <c r="F29" s="288"/>
      <c r="G29" s="293"/>
      <c r="H29" s="293"/>
      <c r="I29" s="284"/>
      <c r="J29" s="289"/>
      <c r="K29" s="289"/>
      <c r="L29" s="289"/>
      <c r="M29" s="289"/>
      <c r="N29" s="289"/>
    </row>
    <row r="30" spans="2:14" x14ac:dyDescent="0.2">
      <c r="B30" s="289"/>
      <c r="D30" s="289"/>
      <c r="E30" s="289"/>
      <c r="F30" s="288"/>
      <c r="G30" s="293"/>
      <c r="H30" s="293"/>
      <c r="I30" s="284"/>
      <c r="J30" s="289"/>
      <c r="K30" s="289"/>
      <c r="L30" s="1007"/>
      <c r="M30" s="1008"/>
      <c r="N30" s="1009"/>
    </row>
    <row r="31" spans="2:14" x14ac:dyDescent="0.2">
      <c r="B31" s="676"/>
      <c r="C31" s="289"/>
      <c r="D31" s="289"/>
      <c r="E31" s="289"/>
      <c r="F31" s="288"/>
      <c r="G31" s="293"/>
      <c r="H31" s="293"/>
      <c r="I31" s="284"/>
      <c r="J31" s="289"/>
      <c r="K31" s="289"/>
      <c r="L31" s="1010"/>
      <c r="M31" s="1011" t="s">
        <v>645</v>
      </c>
      <c r="N31" s="1012"/>
    </row>
    <row r="32" spans="2:14" x14ac:dyDescent="0.2">
      <c r="B32" s="677"/>
      <c r="C32" s="289"/>
      <c r="D32" s="289"/>
      <c r="E32" s="289"/>
      <c r="F32" s="288"/>
      <c r="G32" s="293"/>
      <c r="H32" s="293"/>
      <c r="I32" s="284"/>
      <c r="J32" s="289"/>
      <c r="K32" s="289"/>
      <c r="L32" s="1010"/>
      <c r="M32" s="1011" t="s">
        <v>647</v>
      </c>
      <c r="N32" s="1013" t="s">
        <v>646</v>
      </c>
    </row>
    <row r="33" spans="2:14" x14ac:dyDescent="0.2">
      <c r="B33" s="285"/>
      <c r="C33" s="285"/>
      <c r="D33" s="285"/>
      <c r="E33" s="285"/>
      <c r="F33" s="287"/>
      <c r="G33" s="292"/>
      <c r="H33" s="292"/>
      <c r="I33" s="285"/>
      <c r="J33" s="285"/>
      <c r="K33" s="285"/>
      <c r="L33" s="1014"/>
      <c r="M33" s="1015"/>
      <c r="N33" s="1016"/>
    </row>
    <row r="34" spans="2:14" x14ac:dyDescent="0.2">
      <c r="B34" s="478"/>
      <c r="C34" s="476"/>
      <c r="D34" s="285"/>
      <c r="E34" s="285"/>
      <c r="F34" s="287"/>
      <c r="G34" s="292"/>
      <c r="H34" s="292"/>
      <c r="I34" s="285"/>
    </row>
    <row r="35" spans="2:14" ht="51" customHeight="1" x14ac:dyDescent="0.2">
      <c r="B35" s="478"/>
      <c r="C35" s="476"/>
      <c r="D35" s="285"/>
      <c r="E35" s="285"/>
      <c r="F35" s="287"/>
      <c r="G35" s="292"/>
      <c r="H35" s="292"/>
    </row>
    <row r="36" spans="2:14" x14ac:dyDescent="0.2">
      <c r="C36" s="477"/>
    </row>
    <row r="37" spans="2:14" hidden="1" x14ac:dyDescent="0.2">
      <c r="C37" s="477"/>
    </row>
    <row r="38" spans="2:14" hidden="1" x14ac:dyDescent="0.2">
      <c r="C38" s="477"/>
    </row>
    <row r="39" spans="2:14" hidden="1" x14ac:dyDescent="0.2"/>
    <row r="40" spans="2:14" hidden="1" x14ac:dyDescent="0.2"/>
    <row r="41" spans="2:14" hidden="1" x14ac:dyDescent="0.2"/>
    <row r="42" spans="2:14" hidden="1" x14ac:dyDescent="0.2"/>
    <row r="43" spans="2:14" hidden="1" x14ac:dyDescent="0.2">
      <c r="C43" s="479"/>
    </row>
  </sheetData>
  <sheetProtection password="831F" sheet="1" objects="1" scenarios="1" formatCells="0" formatColumns="0" formatRows="0" insertColumns="0" insertRows="0" insertHyperlinks="0" deleteColumns="0" deleteRows="0" selectLockedCells="1" sort="0" autoFilter="0" pivotTables="0"/>
  <mergeCells count="8">
    <mergeCell ref="B2:E2"/>
    <mergeCell ref="G9:H10"/>
    <mergeCell ref="G11:H12"/>
    <mergeCell ref="B24:C24"/>
    <mergeCell ref="B25:C28"/>
    <mergeCell ref="G14:H15"/>
    <mergeCell ref="G4:H5"/>
    <mergeCell ref="G6:H6"/>
  </mergeCells>
  <conditionalFormatting sqref="C19:C21">
    <cfRule type="cellIs" dxfId="156" priority="35" stopIfTrue="1" operator="equal">
      <formula>"NO APLICABLE"</formula>
    </cfRule>
  </conditionalFormatting>
  <conditionalFormatting sqref="C21:C22">
    <cfRule type="cellIs" dxfId="155" priority="34" stopIfTrue="1" operator="equal">
      <formula>"NO APLICABLE"</formula>
    </cfRule>
  </conditionalFormatting>
  <conditionalFormatting sqref="B2:E3">
    <cfRule type="cellIs" dxfId="154" priority="29" stopIfTrue="1" operator="equal">
      <formula>"ERROR: COMPROBAR DATOS DEL EQUIPO"</formula>
    </cfRule>
  </conditionalFormatting>
  <conditionalFormatting sqref="B2:E2">
    <cfRule type="cellIs" dxfId="153" priority="27" stopIfTrue="1" operator="equal">
      <formula>""""""</formula>
    </cfRule>
  </conditionalFormatting>
  <conditionalFormatting sqref="C17:C22">
    <cfRule type="cellIs" dxfId="152" priority="26" stopIfTrue="1" operator="equal">
      <formula>"NO APLICABLE"</formula>
    </cfRule>
  </conditionalFormatting>
  <conditionalFormatting sqref="G9:H10">
    <cfRule type="expression" dxfId="151" priority="25" stopIfTrue="1">
      <formula>$D$5="VMOD"</formula>
    </cfRule>
  </conditionalFormatting>
  <conditionalFormatting sqref="G11:H12">
    <cfRule type="expression" dxfId="150" priority="24" stopIfTrue="1">
      <formula>$D$5="VMOD"</formula>
    </cfRule>
  </conditionalFormatting>
  <conditionalFormatting sqref="C17:C22">
    <cfRule type="cellIs" dxfId="149" priority="16" stopIfTrue="1" operator="equal">
      <formula>"CARGADO"</formula>
    </cfRule>
  </conditionalFormatting>
  <conditionalFormatting sqref="C35">
    <cfRule type="expression" dxfId="148" priority="12">
      <formula>AND($C$4&lt;&gt;"",OR($C$17="CARGADO",$C$17="NO APLICABLE"),OR($C$18="CARGADO",$C$18="NO APLICABLE"),OR($C$19="CARGADO",$C$19="NO APLICABLE"),OR($C$20="CARGADO",$C$20="NO APLICABLE"),OR($C$21="CARGADO",$C$21="NO APLICABLE"),OR($C$22="CARGADO",$C$22="NO APLICABLE"))</formula>
    </cfRule>
  </conditionalFormatting>
  <conditionalFormatting sqref="D6:E6">
    <cfRule type="containsBlanks" dxfId="147" priority="11" stopIfTrue="1">
      <formula>LEN(TRIM(D6))=0</formula>
    </cfRule>
  </conditionalFormatting>
  <conditionalFormatting sqref="M20">
    <cfRule type="expression" dxfId="146" priority="10">
      <formula>"Y($C$17=""""CARGADO"""";$M$9&lt;&gt;$M$7)"</formula>
    </cfRule>
  </conditionalFormatting>
  <conditionalFormatting sqref="F6">
    <cfRule type="expression" dxfId="145" priority="8">
      <formula>$F$6="ERROR"</formula>
    </cfRule>
  </conditionalFormatting>
  <conditionalFormatting sqref="N16">
    <cfRule type="expression" dxfId="144" priority="7">
      <formula>$N$16="ERROR"</formula>
    </cfRule>
  </conditionalFormatting>
  <conditionalFormatting sqref="N18">
    <cfRule type="expression" dxfId="143" priority="6">
      <formula>$N$18="ERROR"</formula>
    </cfRule>
  </conditionalFormatting>
  <conditionalFormatting sqref="K4:K9">
    <cfRule type="expression" dxfId="142" priority="1">
      <formula>AND($C$4&lt;&gt;"",$K$4="",$K$5="",$K$6="",$K$7="",$K$8="",$K$9="")</formula>
    </cfRule>
  </conditionalFormatting>
  <dataValidations count="7">
    <dataValidation type="list" allowBlank="1" showInputMessage="1" showErrorMessage="1" sqref="C10">
      <formula1>m_tipos</formula1>
    </dataValidation>
    <dataValidation type="list" allowBlank="1" showInputMessage="1" showErrorMessage="1" sqref="C5">
      <formula1>m_actividades</formula1>
    </dataValidation>
    <dataValidation type="list" allowBlank="1" showInputMessage="1" showErrorMessage="1" sqref="C7">
      <formula1>m_marcas</formula1>
    </dataValidation>
    <dataValidation type="list" allowBlank="1" showInputMessage="1" showErrorMessage="1" sqref="C12">
      <formula1>Instalacion</formula1>
    </dataValidation>
    <dataValidation type="list" allowBlank="1" showInputMessage="1" showErrorMessage="1" sqref="C6">
      <formula1>m_normas</formula1>
    </dataValidation>
    <dataValidation type="list" allowBlank="1" showInputMessage="1" showErrorMessage="1" sqref="G6:H6">
      <formula1>m_precintos</formula1>
    </dataValidation>
    <dataValidation type="list" allowBlank="1" showInputMessage="1" showErrorMessage="1" sqref="C11">
      <formula1>Modalidad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61262" r:id="rId4" name="btn_cargDatosExpGESLAB">
          <controlPr defaultSize="0" autoLine="0" r:id="rId5">
            <anchor>
              <from>
                <xdr:col>2</xdr:col>
                <xdr:colOff>276225</xdr:colOff>
                <xdr:row>33</xdr:row>
                <xdr:rowOff>123825</xdr:rowOff>
              </from>
              <to>
                <xdr:col>2</xdr:col>
                <xdr:colOff>1800225</xdr:colOff>
                <xdr:row>34</xdr:row>
                <xdr:rowOff>514350</xdr:rowOff>
              </to>
            </anchor>
          </controlPr>
        </control>
      </mc:Choice>
      <mc:Fallback>
        <control shapeId="261262" r:id="rId4" name="btn_cargDatosExpGESLAB"/>
      </mc:Fallback>
    </mc:AlternateContent>
    <mc:AlternateContent xmlns:mc="http://schemas.openxmlformats.org/markup-compatibility/2006">
      <mc:Choice Requires="x14">
        <control shapeId="261261" r:id="rId6" name="btn_buscarExpGESLAB">
          <controlPr defaultSize="0" autoLine="0" r:id="rId7">
            <anchor>
              <from>
                <xdr:col>2</xdr:col>
                <xdr:colOff>276225</xdr:colOff>
                <xdr:row>30</xdr:row>
                <xdr:rowOff>0</xdr:rowOff>
              </from>
              <to>
                <xdr:col>2</xdr:col>
                <xdr:colOff>1800225</xdr:colOff>
                <xdr:row>32</xdr:row>
                <xdr:rowOff>142875</xdr:rowOff>
              </to>
            </anchor>
          </controlPr>
        </control>
      </mc:Choice>
      <mc:Fallback>
        <control shapeId="261261" r:id="rId6" name="btn_buscarExpGESLAB"/>
      </mc:Fallback>
    </mc:AlternateContent>
    <mc:AlternateContent xmlns:mc="http://schemas.openxmlformats.org/markup-compatibility/2006">
      <mc:Choice Requires="x14">
        <control shapeId="261256" r:id="rId8" name="btn_abrirCarpeta">
          <controlPr defaultSize="0" autoLine="0" autoPict="0" r:id="rId9">
            <anchor>
              <from>
                <xdr:col>9</xdr:col>
                <xdr:colOff>409575</xdr:colOff>
                <xdr:row>18</xdr:row>
                <xdr:rowOff>133350</xdr:rowOff>
              </from>
              <to>
                <xdr:col>10</xdr:col>
                <xdr:colOff>447675</xdr:colOff>
                <xdr:row>20</xdr:row>
                <xdr:rowOff>142875</xdr:rowOff>
              </to>
            </anchor>
          </controlPr>
        </control>
      </mc:Choice>
      <mc:Fallback>
        <control shapeId="261256" r:id="rId8" name="btn_abrirCarpeta"/>
      </mc:Fallback>
    </mc:AlternateContent>
    <mc:AlternateContent xmlns:mc="http://schemas.openxmlformats.org/markup-compatibility/2006">
      <mc:Choice Requires="x14">
        <control shapeId="261255" r:id="rId10" name="btn_verRegistros">
          <controlPr defaultSize="0" autoLine="0" autoPict="0" r:id="rId11">
            <anchor>
              <from>
                <xdr:col>9</xdr:col>
                <xdr:colOff>409575</xdr:colOff>
                <xdr:row>15</xdr:row>
                <xdr:rowOff>66675</xdr:rowOff>
              </from>
              <to>
                <xdr:col>10</xdr:col>
                <xdr:colOff>447675</xdr:colOff>
                <xdr:row>17</xdr:row>
                <xdr:rowOff>114300</xdr:rowOff>
              </to>
            </anchor>
          </controlPr>
        </control>
      </mc:Choice>
      <mc:Fallback>
        <control shapeId="261255" r:id="rId10" name="btn_verRegistros"/>
      </mc:Fallback>
    </mc:AlternateContent>
    <mc:AlternateContent xmlns:mc="http://schemas.openxmlformats.org/markup-compatibility/2006">
      <mc:Choice Requires="x14">
        <control shapeId="261254" r:id="rId12" name="btn_desproteger">
          <controlPr defaultSize="0" autoLine="0" autoPict="0" r:id="rId13">
            <anchor>
              <from>
                <xdr:col>13</xdr:col>
                <xdr:colOff>295275</xdr:colOff>
                <xdr:row>5</xdr:row>
                <xdr:rowOff>0</xdr:rowOff>
              </from>
              <to>
                <xdr:col>13</xdr:col>
                <xdr:colOff>600075</xdr:colOff>
                <xdr:row>6</xdr:row>
                <xdr:rowOff>133350</xdr:rowOff>
              </to>
            </anchor>
          </controlPr>
        </control>
      </mc:Choice>
      <mc:Fallback>
        <control shapeId="261254" r:id="rId12" name="btn_desproteger"/>
      </mc:Fallback>
    </mc:AlternateContent>
    <mc:AlternateContent xmlns:mc="http://schemas.openxmlformats.org/markup-compatibility/2006">
      <mc:Choice Requires="x14">
        <control shapeId="261253" r:id="rId14" name="btn_proteger">
          <controlPr defaultSize="0" autoLine="0" autoPict="0" r:id="rId15">
            <anchor>
              <from>
                <xdr:col>13</xdr:col>
                <xdr:colOff>295275</xdr:colOff>
                <xdr:row>2</xdr:row>
                <xdr:rowOff>76200</xdr:rowOff>
              </from>
              <to>
                <xdr:col>13</xdr:col>
                <xdr:colOff>600075</xdr:colOff>
                <xdr:row>4</xdr:row>
                <xdr:rowOff>123825</xdr:rowOff>
              </to>
            </anchor>
          </controlPr>
        </control>
      </mc:Choice>
      <mc:Fallback>
        <control shapeId="261253" r:id="rId14" name="btn_proteger"/>
      </mc:Fallback>
    </mc:AlternateContent>
    <mc:AlternateContent xmlns:mc="http://schemas.openxmlformats.org/markup-compatibility/2006">
      <mc:Choice Requires="x14">
        <control shapeId="261251" r:id="rId16" name="bnt_adjuntar">
          <controlPr defaultSize="0" autoLine="0" r:id="rId17">
            <anchor>
              <from>
                <xdr:col>9</xdr:col>
                <xdr:colOff>333375</xdr:colOff>
                <xdr:row>29</xdr:row>
                <xdr:rowOff>133350</xdr:rowOff>
              </from>
              <to>
                <xdr:col>10</xdr:col>
                <xdr:colOff>542925</xdr:colOff>
                <xdr:row>32</xdr:row>
                <xdr:rowOff>114300</xdr:rowOff>
              </to>
            </anchor>
          </controlPr>
        </control>
      </mc:Choice>
      <mc:Fallback>
        <control shapeId="261251" r:id="rId16" name="bnt_adjuntar"/>
      </mc:Fallback>
    </mc:AlternateContent>
    <mc:AlternateContent xmlns:mc="http://schemas.openxmlformats.org/markup-compatibility/2006">
      <mc:Choice Requires="x14">
        <control shapeId="261250" r:id="rId18" name="btn_cargar_trafReal">
          <controlPr defaultSize="0" autoLine="0" r:id="rId19">
            <anchor>
              <from>
                <xdr:col>6</xdr:col>
                <xdr:colOff>685800</xdr:colOff>
                <xdr:row>29</xdr:row>
                <xdr:rowOff>133350</xdr:rowOff>
              </from>
              <to>
                <xdr:col>9</xdr:col>
                <xdr:colOff>95250</xdr:colOff>
                <xdr:row>32</xdr:row>
                <xdr:rowOff>114300</xdr:rowOff>
              </to>
            </anchor>
          </controlPr>
        </control>
      </mc:Choice>
      <mc:Fallback>
        <control shapeId="261250" r:id="rId18" name="btn_cargar_trafReal"/>
      </mc:Fallback>
    </mc:AlternateContent>
    <mc:AlternateContent xmlns:mc="http://schemas.openxmlformats.org/markup-compatibility/2006">
      <mc:Choice Requires="x14">
        <control shapeId="261249" r:id="rId20" name="btn_cargar_DdR">
          <controlPr defaultSize="0" autoLine="0" r:id="rId21">
            <anchor>
              <from>
                <xdr:col>4</xdr:col>
                <xdr:colOff>0</xdr:colOff>
                <xdr:row>29</xdr:row>
                <xdr:rowOff>133350</xdr:rowOff>
              </from>
              <to>
                <xdr:col>6</xdr:col>
                <xdr:colOff>457200</xdr:colOff>
                <xdr:row>32</xdr:row>
                <xdr:rowOff>114300</xdr:rowOff>
              </to>
            </anchor>
          </controlPr>
        </control>
      </mc:Choice>
      <mc:Fallback>
        <control shapeId="261249" r:id="rId20" name="btn_cargar_DdR"/>
      </mc:Fallback>
    </mc:AlternateContent>
    <mc:AlternateContent xmlns:mc="http://schemas.openxmlformats.org/markup-compatibility/2006">
      <mc:Choice Requires="x14">
        <control shapeId="261248" r:id="rId22" name="btn_cargar_SdV">
          <controlPr defaultSize="0" autoLine="0" r:id="rId23">
            <anchor>
              <from>
                <xdr:col>2</xdr:col>
                <xdr:colOff>2124075</xdr:colOff>
                <xdr:row>29</xdr:row>
                <xdr:rowOff>133350</xdr:rowOff>
              </from>
              <to>
                <xdr:col>3</xdr:col>
                <xdr:colOff>542925</xdr:colOff>
                <xdr:row>32</xdr:row>
                <xdr:rowOff>114300</xdr:rowOff>
              </to>
            </anchor>
          </controlPr>
        </control>
      </mc:Choice>
      <mc:Fallback>
        <control shapeId="261248" r:id="rId22" name="btn_cargar_SdV"/>
      </mc:Fallback>
    </mc:AlternateContent>
    <mc:AlternateContent xmlns:mc="http://schemas.openxmlformats.org/markup-compatibility/2006">
      <mc:Choice Requires="x14">
        <control shapeId="261247" r:id="rId24" name="btn_cargDatosExp">
          <controlPr defaultSize="0" autoLine="0" autoPict="0" r:id="rId25">
            <anchor>
              <from>
                <xdr:col>1</xdr:col>
                <xdr:colOff>180975</xdr:colOff>
                <xdr:row>33</xdr:row>
                <xdr:rowOff>123825</xdr:rowOff>
              </from>
              <to>
                <xdr:col>1</xdr:col>
                <xdr:colOff>1704975</xdr:colOff>
                <xdr:row>34</xdr:row>
                <xdr:rowOff>514350</xdr:rowOff>
              </to>
            </anchor>
          </controlPr>
        </control>
      </mc:Choice>
      <mc:Fallback>
        <control shapeId="261247" r:id="rId24" name="btn_cargDatosExp"/>
      </mc:Fallback>
    </mc:AlternateContent>
    <mc:AlternateContent xmlns:mc="http://schemas.openxmlformats.org/markup-compatibility/2006">
      <mc:Choice Requires="x14">
        <control shapeId="261246" r:id="rId26" name="btn_buscarExp">
          <controlPr defaultSize="0" autoLine="0" autoPict="0" r:id="rId27">
            <anchor>
              <from>
                <xdr:col>1</xdr:col>
                <xdr:colOff>180975</xdr:colOff>
                <xdr:row>30</xdr:row>
                <xdr:rowOff>0</xdr:rowOff>
              </from>
              <to>
                <xdr:col>1</xdr:col>
                <xdr:colOff>1704975</xdr:colOff>
                <xdr:row>32</xdr:row>
                <xdr:rowOff>142875</xdr:rowOff>
              </to>
            </anchor>
          </controlPr>
        </control>
      </mc:Choice>
      <mc:Fallback>
        <control shapeId="261246" r:id="rId26" name="btn_buscarExp"/>
      </mc:Fallback>
    </mc:AlternateContent>
    <mc:AlternateContent xmlns:mc="http://schemas.openxmlformats.org/markup-compatibility/2006">
      <mc:Choice Requires="x14">
        <control shapeId="261257" r:id="rId28" name="btn_GenerarTabla">
          <controlPr defaultSize="0" autoLine="0" r:id="rId29">
            <anchor>
              <from>
                <xdr:col>2</xdr:col>
                <xdr:colOff>2657475</xdr:colOff>
                <xdr:row>34</xdr:row>
                <xdr:rowOff>114300</xdr:rowOff>
              </from>
              <to>
                <xdr:col>4</xdr:col>
                <xdr:colOff>466725</xdr:colOff>
                <xdr:row>34</xdr:row>
                <xdr:rowOff>561975</xdr:rowOff>
              </to>
            </anchor>
          </controlPr>
        </control>
      </mc:Choice>
      <mc:Fallback>
        <control shapeId="261257" r:id="rId28" name="btn_GenerarTabla"/>
      </mc:Fallback>
    </mc:AlternateContent>
    <mc:AlternateContent xmlns:mc="http://schemas.openxmlformats.org/markup-compatibility/2006">
      <mc:Choice Requires="x14">
        <control shapeId="261258" r:id="rId30" name="btn_VPEcarretera">
          <controlPr defaultSize="0" autoLine="0" r:id="rId31">
            <anchor moveWithCells="1">
              <from>
                <xdr:col>9</xdr:col>
                <xdr:colOff>438150</xdr:colOff>
                <xdr:row>22</xdr:row>
                <xdr:rowOff>47625</xdr:rowOff>
              </from>
              <to>
                <xdr:col>10</xdr:col>
                <xdr:colOff>466725</xdr:colOff>
                <xdr:row>26</xdr:row>
                <xdr:rowOff>28575</xdr:rowOff>
              </to>
            </anchor>
          </controlPr>
        </control>
      </mc:Choice>
      <mc:Fallback>
        <control shapeId="261258" r:id="rId30" name="btn_VPEcarretera"/>
      </mc:Fallback>
    </mc:AlternateContent>
    <mc:AlternateContent xmlns:mc="http://schemas.openxmlformats.org/markup-compatibility/2006">
      <mc:Choice Requires="x14">
        <control shapeId="261214" r:id="rId32" name="Group Box 94">
          <controlPr defaultSize="0" autoFill="0" autoPict="0">
            <anchor moveWithCells="1">
              <from>
                <xdr:col>2</xdr:col>
                <xdr:colOff>1943100</xdr:colOff>
                <xdr:row>29</xdr:row>
                <xdr:rowOff>0</xdr:rowOff>
              </from>
              <to>
                <xdr:col>10</xdr:col>
                <xdr:colOff>704850</xdr:colOff>
                <xdr:row>33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61216" r:id="rId33" name="Group Box 96">
          <controlPr defaultSize="0" autoFill="0" autoPict="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2</xdr:col>
                <xdr:colOff>0</xdr:colOff>
                <xdr:row>34</xdr:row>
                <xdr:rowOff>600075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61260" r:id="rId34" name="Group Box 140">
          <controlPr defaultSize="0" autoFill="0" autoPict="0" macro="[0]!Cuadrodegrupo140_Haga_clic_en">
            <anchor moveWithCells="1">
              <from>
                <xdr:col>2</xdr:col>
                <xdr:colOff>57150</xdr:colOff>
                <xdr:row>29</xdr:row>
                <xdr:rowOff>0</xdr:rowOff>
              </from>
              <to>
                <xdr:col>2</xdr:col>
                <xdr:colOff>1943100</xdr:colOff>
                <xdr:row>34</xdr:row>
                <xdr:rowOff>600075</xdr:rowOff>
              </to>
            </anchor>
          </controlPr>
        </control>
      </mc:Choice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AFF207B9-C8CD-4F17-9462-20CC6D7E95DF}">
            <xm:f>AND($C$6&lt;&gt;Listas!$N$7,$C$6&lt;&gt;Listas!$N$8,$C$6&lt;&gt;Listas!$N$9,$C$6&lt;&gt;Listas!$N$10,$C$6&lt;&gt;"")</xm:f>
            <x14:dxf>
              <fill>
                <patternFill>
                  <bgColor rgb="FFFF7C80"/>
                </patternFill>
              </fill>
            </x14:dxf>
          </x14:cfRule>
          <xm:sqref>C6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Listas!$O$7:$O$10</xm:f>
          </x14:formula1>
          <xm:sqref>E7</xm:sqref>
        </x14:dataValidation>
        <x14:dataValidation type="list" allowBlank="1" showInputMessage="1" showErrorMessage="1">
          <x14:formula1>
            <xm:f>Listas!$R$7:$R$44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/>
  <dimension ref="A1:I2"/>
  <sheetViews>
    <sheetView workbookViewId="0"/>
  </sheetViews>
  <sheetFormatPr baseColWidth="10" defaultRowHeight="12.75" x14ac:dyDescent="0.2"/>
  <cols>
    <col min="1" max="1" width="11.28515625" style="1" bestFit="1" customWidth="1"/>
    <col min="2" max="2" width="26" style="1" customWidth="1"/>
    <col min="3" max="3" width="8.5703125" style="1" customWidth="1"/>
    <col min="4" max="4" width="15.140625" style="1" customWidth="1"/>
    <col min="5" max="5" width="10.5703125" style="1" customWidth="1"/>
    <col min="6" max="6" width="13.5703125" style="1" customWidth="1"/>
    <col min="7" max="7" width="27.42578125" style="1" bestFit="1" customWidth="1"/>
    <col min="8" max="8" width="19.140625" style="1" customWidth="1"/>
    <col min="9" max="9" width="16.7109375" style="1" customWidth="1"/>
  </cols>
  <sheetData>
    <row r="1" spans="1:9" x14ac:dyDescent="0.2">
      <c r="A1" s="192" t="s">
        <v>350</v>
      </c>
    </row>
    <row r="2" spans="1:9" x14ac:dyDescent="0.2">
      <c r="A2" s="486" t="s">
        <v>391</v>
      </c>
      <c r="B2" s="490" t="s">
        <v>392</v>
      </c>
      <c r="C2" s="491" t="s">
        <v>116</v>
      </c>
      <c r="D2" s="489" t="s">
        <v>4</v>
      </c>
      <c r="E2" s="493" t="s">
        <v>5</v>
      </c>
      <c r="F2" s="494" t="s">
        <v>314</v>
      </c>
      <c r="G2" s="487" t="s">
        <v>70</v>
      </c>
      <c r="H2" s="492" t="s">
        <v>62</v>
      </c>
      <c r="I2" s="488" t="s">
        <v>198</v>
      </c>
    </row>
  </sheetData>
  <sheetProtection autoFilter="0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703425" r:id="rId4" name="btn_Volver">
          <controlPr defaultSize="0" autoLine="0" r:id="rId5">
            <anchor moveWithCells="1">
              <from>
                <xdr:col>9</xdr:col>
                <xdr:colOff>276225</xdr:colOff>
                <xdr:row>1</xdr:row>
                <xdr:rowOff>66675</xdr:rowOff>
              </from>
              <to>
                <xdr:col>10</xdr:col>
                <xdr:colOff>523875</xdr:colOff>
                <xdr:row>3</xdr:row>
                <xdr:rowOff>95250</xdr:rowOff>
              </to>
            </anchor>
          </controlPr>
        </control>
      </mc:Choice>
      <mc:Fallback>
        <control shapeId="9703425" r:id="rId4" name="btn_Volv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C1:O35"/>
  <sheetViews>
    <sheetView workbookViewId="0"/>
  </sheetViews>
  <sheetFormatPr baseColWidth="10" defaultRowHeight="12.75" x14ac:dyDescent="0.2"/>
  <cols>
    <col min="1" max="1" width="2.85546875" customWidth="1"/>
    <col min="2" max="2" width="3.28515625" customWidth="1"/>
    <col min="3" max="3" width="20" bestFit="1" customWidth="1"/>
    <col min="5" max="6" width="14" bestFit="1" customWidth="1"/>
    <col min="11" max="11" width="5" customWidth="1"/>
    <col min="12" max="12" width="27.28515625" style="538" customWidth="1"/>
    <col min="13" max="13" width="2.7109375" style="538" customWidth="1"/>
    <col min="14" max="14" width="14.42578125" bestFit="1" customWidth="1"/>
  </cols>
  <sheetData>
    <row r="1" spans="3:15" ht="13.5" thickBot="1" x14ac:dyDescent="0.25"/>
    <row r="2" spans="3:15" ht="13.5" thickBot="1" x14ac:dyDescent="0.25">
      <c r="C2" s="465" t="s">
        <v>369</v>
      </c>
      <c r="L2" s="561" t="s">
        <v>445</v>
      </c>
      <c r="M2" s="562"/>
      <c r="N2" s="563"/>
      <c r="O2" s="564"/>
    </row>
    <row r="3" spans="3:15" ht="13.5" thickBot="1" x14ac:dyDescent="0.25">
      <c r="L3" s="557" t="s">
        <v>119</v>
      </c>
      <c r="M3" s="558"/>
      <c r="N3" s="549" t="s">
        <v>448</v>
      </c>
      <c r="O3" s="550" t="s">
        <v>449</v>
      </c>
    </row>
    <row r="4" spans="3:15" x14ac:dyDescent="0.2">
      <c r="C4" s="1082" t="s">
        <v>191</v>
      </c>
      <c r="D4" s="1083"/>
      <c r="E4" s="1086" t="s">
        <v>368</v>
      </c>
      <c r="F4" s="1087"/>
      <c r="G4" s="1087"/>
      <c r="H4" s="1087"/>
      <c r="I4" s="1087"/>
      <c r="J4" s="1088"/>
      <c r="L4" s="541" t="s">
        <v>241</v>
      </c>
      <c r="M4" s="542"/>
      <c r="N4" s="570"/>
      <c r="O4" s="571"/>
    </row>
    <row r="5" spans="3:15" ht="13.5" thickBot="1" x14ac:dyDescent="0.25">
      <c r="C5" s="408" t="s">
        <v>189</v>
      </c>
      <c r="D5" s="642">
        <f>SdV_Alej!$F$51</f>
        <v>0</v>
      </c>
      <c r="E5" s="457"/>
      <c r="F5" s="458" t="s">
        <v>124</v>
      </c>
      <c r="G5" s="458" t="s">
        <v>131</v>
      </c>
      <c r="H5" s="458" t="s">
        <v>132</v>
      </c>
      <c r="I5" s="458" t="s">
        <v>129</v>
      </c>
      <c r="J5" s="459" t="s">
        <v>120</v>
      </c>
      <c r="L5" s="555" t="s">
        <v>450</v>
      </c>
      <c r="M5" s="556"/>
      <c r="N5" s="572"/>
      <c r="O5" s="573"/>
    </row>
    <row r="6" spans="3:15" x14ac:dyDescent="0.2">
      <c r="C6" s="408" t="s">
        <v>190</v>
      </c>
      <c r="D6" s="401">
        <f>SdV_Alej!$G$51</f>
        <v>0</v>
      </c>
      <c r="E6" s="460" t="s">
        <v>307</v>
      </c>
      <c r="F6" s="461" t="s">
        <v>316</v>
      </c>
      <c r="G6" s="461" t="s">
        <v>385</v>
      </c>
      <c r="H6" s="461" t="s">
        <v>380</v>
      </c>
      <c r="I6" s="461" t="s">
        <v>462</v>
      </c>
      <c r="J6" s="612"/>
      <c r="L6" s="540"/>
      <c r="M6" s="539"/>
      <c r="N6" s="574" t="s">
        <v>185</v>
      </c>
      <c r="O6" s="575" t="s">
        <v>185</v>
      </c>
    </row>
    <row r="7" spans="3:15" ht="13.5" thickBot="1" x14ac:dyDescent="0.25">
      <c r="C7" s="408" t="s">
        <v>192</v>
      </c>
      <c r="D7" s="642">
        <f>SdV_Aprox!$F$51</f>
        <v>0</v>
      </c>
      <c r="E7" s="460" t="s">
        <v>303</v>
      </c>
      <c r="F7" s="461" t="s">
        <v>317</v>
      </c>
      <c r="G7" s="461" t="s">
        <v>386</v>
      </c>
      <c r="H7" s="461" t="s">
        <v>381</v>
      </c>
      <c r="I7" s="461" t="s">
        <v>463</v>
      </c>
      <c r="J7" s="612"/>
      <c r="L7" s="559" t="s">
        <v>118</v>
      </c>
      <c r="M7" s="560"/>
      <c r="N7" s="576" t="s">
        <v>185</v>
      </c>
      <c r="O7" s="577" t="s">
        <v>185</v>
      </c>
    </row>
    <row r="8" spans="3:15" x14ac:dyDescent="0.2">
      <c r="C8" s="409" t="s">
        <v>193</v>
      </c>
      <c r="D8" s="643">
        <f>SdV_Aprox!$G$51</f>
        <v>0</v>
      </c>
      <c r="E8" s="460" t="s">
        <v>304</v>
      </c>
      <c r="F8" s="461" t="s">
        <v>318</v>
      </c>
      <c r="G8" s="461" t="s">
        <v>387</v>
      </c>
      <c r="H8" s="461" t="s">
        <v>382</v>
      </c>
      <c r="I8" s="461" t="s">
        <v>464</v>
      </c>
      <c r="J8" s="612"/>
      <c r="L8" s="553" t="s">
        <v>446</v>
      </c>
      <c r="M8" s="554">
        <v>1</v>
      </c>
      <c r="N8" s="578"/>
      <c r="O8" s="579"/>
    </row>
    <row r="9" spans="3:15" x14ac:dyDescent="0.2">
      <c r="C9" s="1081" t="s">
        <v>288</v>
      </c>
      <c r="D9" s="1081"/>
      <c r="E9" s="460" t="s">
        <v>305</v>
      </c>
      <c r="F9" s="461" t="s">
        <v>319</v>
      </c>
      <c r="G9" s="461" t="s">
        <v>388</v>
      </c>
      <c r="H9" s="461" t="s">
        <v>383</v>
      </c>
      <c r="I9" s="461" t="s">
        <v>465</v>
      </c>
      <c r="J9" s="612"/>
      <c r="L9" s="543"/>
      <c r="M9" s="544">
        <v>2</v>
      </c>
      <c r="N9" s="580"/>
      <c r="O9" s="581"/>
    </row>
    <row r="10" spans="3:15" x14ac:dyDescent="0.2">
      <c r="C10" s="410" t="s">
        <v>195</v>
      </c>
      <c r="D10" s="644">
        <f>IF(ABS(D5)=ABS(D7),IF(D5&gt;0,D5,D7),IF(ABS(D5)&gt;ABS(D7),D5,D7))</f>
        <v>0</v>
      </c>
      <c r="E10" s="460" t="s">
        <v>308</v>
      </c>
      <c r="F10" s="461" t="s">
        <v>327</v>
      </c>
      <c r="G10" s="461" t="s">
        <v>323</v>
      </c>
      <c r="H10" s="461" t="s">
        <v>322</v>
      </c>
      <c r="I10" s="461" t="s">
        <v>466</v>
      </c>
      <c r="J10" s="612"/>
      <c r="L10" s="543"/>
      <c r="M10" s="544">
        <v>3</v>
      </c>
      <c r="N10" s="580"/>
      <c r="O10" s="581"/>
    </row>
    <row r="11" spans="3:15" x14ac:dyDescent="0.2">
      <c r="C11" s="411" t="s">
        <v>194</v>
      </c>
      <c r="D11" s="643">
        <f>IF(ABS(D6)=ABS(D8),IF(D6&gt;0,D6,D8),IF(ABS(D6)&gt;ABS(D8),D6,D8))</f>
        <v>0</v>
      </c>
      <c r="E11" s="460" t="s">
        <v>309</v>
      </c>
      <c r="F11" s="461" t="s">
        <v>320</v>
      </c>
      <c r="G11" s="461" t="s">
        <v>389</v>
      </c>
      <c r="H11" s="461" t="s">
        <v>384</v>
      </c>
      <c r="I11" s="461" t="s">
        <v>467</v>
      </c>
      <c r="J11" s="612"/>
      <c r="L11" s="543"/>
      <c r="M11" s="544">
        <v>4</v>
      </c>
      <c r="N11" s="580"/>
      <c r="O11" s="581"/>
    </row>
    <row r="12" spans="3:15" x14ac:dyDescent="0.2">
      <c r="E12" s="460" t="s">
        <v>306</v>
      </c>
      <c r="F12" s="461" t="s">
        <v>321</v>
      </c>
      <c r="G12" s="461" t="s">
        <v>321</v>
      </c>
      <c r="H12" s="461" t="s">
        <v>321</v>
      </c>
      <c r="I12" s="461" t="s">
        <v>321</v>
      </c>
      <c r="J12" s="612"/>
      <c r="L12" s="543"/>
      <c r="M12" s="544">
        <v>5</v>
      </c>
      <c r="N12" s="580"/>
      <c r="O12" s="581"/>
    </row>
    <row r="13" spans="3:15" x14ac:dyDescent="0.2">
      <c r="E13" s="460" t="s">
        <v>470</v>
      </c>
      <c r="F13" s="461" t="s">
        <v>473</v>
      </c>
      <c r="G13" s="461" t="s">
        <v>471</v>
      </c>
      <c r="H13" s="461" t="s">
        <v>472</v>
      </c>
      <c r="I13" s="641" t="s">
        <v>475</v>
      </c>
      <c r="J13" s="612"/>
      <c r="L13" s="543"/>
      <c r="M13" s="544">
        <v>6</v>
      </c>
      <c r="N13" s="580"/>
      <c r="O13" s="581"/>
    </row>
    <row r="14" spans="3:15" x14ac:dyDescent="0.2">
      <c r="E14" s="460" t="s">
        <v>474</v>
      </c>
      <c r="F14" s="461" t="s">
        <v>477</v>
      </c>
      <c r="G14" s="610"/>
      <c r="H14" s="610"/>
      <c r="I14" s="610"/>
      <c r="J14" s="612"/>
      <c r="L14" s="543"/>
      <c r="M14" s="544">
        <v>7</v>
      </c>
      <c r="N14" s="580"/>
      <c r="O14" s="581"/>
    </row>
    <row r="15" spans="3:15" x14ac:dyDescent="0.2">
      <c r="C15" s="1084" t="s">
        <v>315</v>
      </c>
      <c r="D15" s="1085"/>
      <c r="E15" s="462" t="s">
        <v>476</v>
      </c>
      <c r="F15" s="463" t="s">
        <v>479</v>
      </c>
      <c r="G15" s="463" t="s">
        <v>479</v>
      </c>
      <c r="H15" s="463" t="s">
        <v>479</v>
      </c>
      <c r="I15" s="463" t="s">
        <v>479</v>
      </c>
      <c r="J15" s="464" t="s">
        <v>479</v>
      </c>
      <c r="L15" s="543"/>
      <c r="M15" s="544">
        <v>8</v>
      </c>
      <c r="N15" s="580"/>
      <c r="O15" s="581"/>
    </row>
    <row r="16" spans="3:15" x14ac:dyDescent="0.2">
      <c r="C16" s="394" t="s">
        <v>307</v>
      </c>
      <c r="D16" s="399" t="e">
        <f>HLOOKUP(Datos_Generales!$D$10,Calculos!$F$5:$J$15,ROW()-14,FALSE)</f>
        <v>#N/A</v>
      </c>
      <c r="F16" s="611"/>
      <c r="G16" s="611"/>
      <c r="H16" s="610"/>
      <c r="I16" s="610"/>
      <c r="J16" s="610"/>
      <c r="L16" s="543"/>
      <c r="M16" s="544">
        <v>9</v>
      </c>
      <c r="N16" s="580"/>
      <c r="O16" s="581"/>
    </row>
    <row r="17" spans="3:15" x14ac:dyDescent="0.2">
      <c r="C17" s="394" t="s">
        <v>303</v>
      </c>
      <c r="D17" s="399" t="e">
        <f>HLOOKUP(Datos_Generales!$D$10,Calculos!$F$5:$J$15,ROW()-14,FALSE)</f>
        <v>#N/A</v>
      </c>
      <c r="L17" s="543"/>
      <c r="M17" s="544">
        <v>10</v>
      </c>
      <c r="N17" s="580"/>
      <c r="O17" s="581"/>
    </row>
    <row r="18" spans="3:15" x14ac:dyDescent="0.2">
      <c r="C18" s="394" t="s">
        <v>304</v>
      </c>
      <c r="D18" s="399" t="e">
        <f>HLOOKUP(Datos_Generales!$D$10,Calculos!$F$5:$J$15,ROW()-14,FALSE)</f>
        <v>#N/A</v>
      </c>
      <c r="L18" s="545" t="s">
        <v>451</v>
      </c>
      <c r="M18" s="544"/>
      <c r="N18" s="582" t="str">
        <f>IF(N8="","",MAX(N8:N17))</f>
        <v/>
      </c>
      <c r="O18" s="583" t="str">
        <f>IF(O8="","",MAX(O8:O17))</f>
        <v/>
      </c>
    </row>
    <row r="19" spans="3:15" x14ac:dyDescent="0.2">
      <c r="C19" s="394" t="s">
        <v>305</v>
      </c>
      <c r="D19" s="399" t="e">
        <f>HLOOKUP(Datos_Generales!$D$10,Calculos!$F$5:$J$15,ROW()-14,FALSE)</f>
        <v>#N/A</v>
      </c>
      <c r="L19" s="545" t="s">
        <v>453</v>
      </c>
      <c r="M19" s="546"/>
      <c r="N19" s="582" t="str">
        <f>IF(N8="","",MIN(N8:N17))</f>
        <v/>
      </c>
      <c r="O19" s="583" t="str">
        <f>IF(O8="","",MIN(O8:O17))</f>
        <v/>
      </c>
    </row>
    <row r="20" spans="3:15" ht="13.5" thickBot="1" x14ac:dyDescent="0.25">
      <c r="C20" s="394" t="s">
        <v>308</v>
      </c>
      <c r="D20" s="399" t="e">
        <f>HLOOKUP(Datos_Generales!$D$10,Calculos!$F$5:$J$15,ROW()-14,FALSE)</f>
        <v>#N/A</v>
      </c>
      <c r="L20" s="547" t="s">
        <v>452</v>
      </c>
      <c r="M20" s="548"/>
      <c r="N20" s="584" t="str">
        <f>IF(N8="","",IF(N18&gt;=ABS(N19),N18,N19))</f>
        <v/>
      </c>
      <c r="O20" s="585" t="str">
        <f>IF(O8="","",IF(O18&gt;=ABS(O19),O18,O19))</f>
        <v/>
      </c>
    </row>
    <row r="21" spans="3:15" x14ac:dyDescent="0.2">
      <c r="C21" s="394" t="s">
        <v>309</v>
      </c>
      <c r="D21" s="399" t="e">
        <f>HLOOKUP(Datos_Generales!$D$10,Calculos!$F$5:$J$15,ROW()-14,FALSE)</f>
        <v>#N/A</v>
      </c>
      <c r="L21" s="540"/>
      <c r="M21" s="539"/>
      <c r="N21" s="586" t="s">
        <v>185</v>
      </c>
      <c r="O21" s="587" t="s">
        <v>185</v>
      </c>
    </row>
    <row r="22" spans="3:15" ht="13.5" thickBot="1" x14ac:dyDescent="0.25">
      <c r="C22" s="394" t="s">
        <v>306</v>
      </c>
      <c r="D22" s="399" t="e">
        <f>HLOOKUP(Datos_Generales!$D$10,Calculos!$F$5:$J$15,ROW()-14,FALSE)</f>
        <v>#N/A</v>
      </c>
      <c r="L22" s="559" t="s">
        <v>118</v>
      </c>
      <c r="M22" s="560"/>
      <c r="N22" s="576" t="s">
        <v>185</v>
      </c>
      <c r="O22" s="577" t="s">
        <v>185</v>
      </c>
    </row>
    <row r="23" spans="3:15" x14ac:dyDescent="0.2">
      <c r="C23" s="394" t="s">
        <v>470</v>
      </c>
      <c r="D23" s="399" t="e">
        <f>HLOOKUP(Datos_Generales!$D$10,Calculos!$F$5:$J$15,ROW()-14,FALSE)</f>
        <v>#N/A</v>
      </c>
      <c r="L23" s="553" t="s">
        <v>447</v>
      </c>
      <c r="M23" s="554">
        <v>1</v>
      </c>
      <c r="N23" s="588"/>
      <c r="O23" s="589"/>
    </row>
    <row r="24" spans="3:15" x14ac:dyDescent="0.2">
      <c r="C24" s="394" t="s">
        <v>474</v>
      </c>
      <c r="D24" s="399" t="e">
        <f>HLOOKUP(Datos_Generales!$D$10,Calculos!$F$5:$J$15,ROW()-14,FALSE)</f>
        <v>#N/A</v>
      </c>
      <c r="L24" s="543"/>
      <c r="M24" s="544">
        <v>2</v>
      </c>
      <c r="N24" s="590"/>
      <c r="O24" s="591"/>
    </row>
    <row r="25" spans="3:15" x14ac:dyDescent="0.2">
      <c r="C25" s="394" t="s">
        <v>476</v>
      </c>
      <c r="D25" s="399" t="e">
        <f>HLOOKUP(Datos_Generales!$D$10,Calculos!$F$5:$J$15,ROW()-14,FALSE)</f>
        <v>#N/A</v>
      </c>
      <c r="L25" s="543"/>
      <c r="M25" s="544">
        <v>3</v>
      </c>
      <c r="N25" s="590"/>
      <c r="O25" s="591"/>
    </row>
    <row r="26" spans="3:15" x14ac:dyDescent="0.2">
      <c r="L26" s="543"/>
      <c r="M26" s="544">
        <v>4</v>
      </c>
      <c r="N26" s="590"/>
      <c r="O26" s="591"/>
    </row>
    <row r="27" spans="3:15" x14ac:dyDescent="0.2">
      <c r="L27" s="543"/>
      <c r="M27" s="544">
        <v>5</v>
      </c>
      <c r="N27" s="590"/>
      <c r="O27" s="591"/>
    </row>
    <row r="28" spans="3:15" x14ac:dyDescent="0.2">
      <c r="L28" s="543"/>
      <c r="M28" s="544">
        <v>6</v>
      </c>
      <c r="N28" s="590"/>
      <c r="O28" s="591"/>
    </row>
    <row r="29" spans="3:15" x14ac:dyDescent="0.2">
      <c r="L29" s="543"/>
      <c r="M29" s="544">
        <v>7</v>
      </c>
      <c r="N29" s="590"/>
      <c r="O29" s="591"/>
    </row>
    <row r="30" spans="3:15" x14ac:dyDescent="0.2">
      <c r="L30" s="543"/>
      <c r="M30" s="544">
        <v>8</v>
      </c>
      <c r="N30" s="590"/>
      <c r="O30" s="591"/>
    </row>
    <row r="31" spans="3:15" x14ac:dyDescent="0.2">
      <c r="L31" s="543"/>
      <c r="M31" s="544">
        <v>9</v>
      </c>
      <c r="N31" s="590"/>
      <c r="O31" s="591"/>
    </row>
    <row r="32" spans="3:15" x14ac:dyDescent="0.2">
      <c r="L32" s="543"/>
      <c r="M32" s="544">
        <v>10</v>
      </c>
      <c r="N32" s="590"/>
      <c r="O32" s="591"/>
    </row>
    <row r="33" spans="12:15" x14ac:dyDescent="0.2">
      <c r="L33" s="545" t="s">
        <v>454</v>
      </c>
      <c r="M33" s="565"/>
      <c r="N33" s="592" t="str">
        <f>IF(N23="","",MAX(N23:N32))</f>
        <v/>
      </c>
      <c r="O33" s="593" t="str">
        <f>IF(O23="","",MAX(O23:O32))</f>
        <v/>
      </c>
    </row>
    <row r="34" spans="12:15" x14ac:dyDescent="0.2">
      <c r="L34" s="545" t="s">
        <v>455</v>
      </c>
      <c r="M34" s="565"/>
      <c r="N34" s="592" t="str">
        <f>IF(N23="","",MIN(N23:N32))</f>
        <v/>
      </c>
      <c r="O34" s="593" t="str">
        <f>IF(O23="","",MIN(O23:O32))</f>
        <v/>
      </c>
    </row>
    <row r="35" spans="12:15" ht="13.5" thickBot="1" x14ac:dyDescent="0.25">
      <c r="L35" s="547" t="s">
        <v>456</v>
      </c>
      <c r="M35" s="566"/>
      <c r="N35" s="594" t="str">
        <f>IF(N23="","",IF(N33&gt;=ABS(N34),N33,N34))</f>
        <v/>
      </c>
      <c r="O35" s="595" t="str">
        <f>IF(O23="","",IF(O33&gt;=ABS(O34),O33,O34))</f>
        <v/>
      </c>
    </row>
  </sheetData>
  <sheetProtection password="831F" sheet="1" objects="1" scenarios="1"/>
  <mergeCells count="4">
    <mergeCell ref="C9:D9"/>
    <mergeCell ref="C4:D4"/>
    <mergeCell ref="C15:D15"/>
    <mergeCell ref="E4:J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BB89"/>
  <sheetViews>
    <sheetView zoomScaleNormal="100" workbookViewId="0">
      <pane xSplit="5" ySplit="10" topLeftCell="F47" activePane="bottomRight" state="frozen"/>
      <selection pane="topRight" activeCell="E1" sqref="E1"/>
      <selection pane="bottomLeft" activeCell="A11" sqref="A11"/>
      <selection pane="bottomRight" activeCell="G67" sqref="G67"/>
    </sheetView>
  </sheetViews>
  <sheetFormatPr baseColWidth="10" defaultColWidth="11.42578125" defaultRowHeight="12.75" x14ac:dyDescent="0.2"/>
  <cols>
    <col min="1" max="1" width="8" style="18" customWidth="1"/>
    <col min="2" max="2" width="7.28515625" style="1" bestFit="1" customWidth="1"/>
    <col min="3" max="3" width="2.85546875" style="18" customWidth="1"/>
    <col min="4" max="4" width="11.42578125" style="18"/>
    <col min="5" max="5" width="50.28515625" style="18" customWidth="1"/>
    <col min="6" max="6" width="3.42578125" style="18" customWidth="1"/>
    <col min="7" max="11" width="9.7109375" style="1" customWidth="1"/>
    <col min="12" max="12" width="11.42578125" style="1" customWidth="1"/>
    <col min="13" max="21" width="9.7109375" style="1" customWidth="1"/>
    <col min="22" max="22" width="11.85546875" style="1" customWidth="1"/>
    <col min="23" max="29" width="9.7109375" style="1" customWidth="1"/>
    <col min="30" max="30" width="11.5703125" style="1" customWidth="1"/>
    <col min="31" max="41" width="9.7109375" style="1" customWidth="1"/>
    <col min="42" max="45" width="11.42578125" style="19"/>
    <col min="46" max="46" width="22.85546875" style="971" bestFit="1" customWidth="1"/>
    <col min="47" max="47" width="4.85546875" style="19" customWidth="1"/>
    <col min="48" max="48" width="21.7109375" style="971" bestFit="1" customWidth="1"/>
    <col min="49" max="49" width="29.28515625" style="18" bestFit="1" customWidth="1"/>
    <col min="50" max="50" width="14.28515625" style="1" customWidth="1"/>
    <col min="51" max="51" width="13" style="18" bestFit="1" customWidth="1"/>
    <col min="52" max="16384" width="11.42578125" style="18"/>
  </cols>
  <sheetData>
    <row r="1" spans="1:53" ht="13.5" thickBot="1" x14ac:dyDescent="0.25"/>
    <row r="2" spans="1:53" ht="21" customHeight="1" thickBot="1" x14ac:dyDescent="0.25">
      <c r="D2" s="227" t="s">
        <v>176</v>
      </c>
      <c r="E2" s="1127" t="str">
        <f>Datos_Generales!$C$14</f>
        <v/>
      </c>
      <c r="F2" s="1127"/>
      <c r="G2" s="1128"/>
      <c r="J2" s="1111" t="s">
        <v>175</v>
      </c>
      <c r="K2" s="1112"/>
      <c r="L2" s="1113"/>
      <c r="M2" s="1096" t="s">
        <v>129</v>
      </c>
      <c r="N2" s="1097"/>
      <c r="O2" s="1102" t="s">
        <v>130</v>
      </c>
      <c r="P2" s="1103"/>
      <c r="Q2" s="1120" t="s">
        <v>164</v>
      </c>
      <c r="R2" s="1121"/>
      <c r="S2" s="226"/>
    </row>
    <row r="3" spans="1:53" ht="12.75" customHeight="1" x14ac:dyDescent="0.2">
      <c r="J3" s="1114"/>
      <c r="K3" s="1115"/>
      <c r="L3" s="1116"/>
      <c r="M3" s="1098"/>
      <c r="N3" s="1099"/>
      <c r="O3" s="1104"/>
      <c r="P3" s="1105"/>
      <c r="Q3" s="1122"/>
      <c r="R3" s="1123"/>
      <c r="S3" s="226"/>
      <c r="T3" s="226"/>
    </row>
    <row r="4" spans="1:53" ht="12.75" customHeight="1" thickBot="1" x14ac:dyDescent="0.25">
      <c r="J4" s="1117"/>
      <c r="K4" s="1118"/>
      <c r="L4" s="1119"/>
      <c r="M4" s="1100"/>
      <c r="N4" s="1101"/>
      <c r="O4" s="1106"/>
      <c r="P4" s="1107"/>
      <c r="Q4" s="1124"/>
      <c r="R4" s="1125"/>
      <c r="S4" s="226"/>
      <c r="T4" s="226"/>
    </row>
    <row r="6" spans="1:53" ht="15" customHeight="1" x14ac:dyDescent="0.2">
      <c r="D6" s="1110" t="s">
        <v>61</v>
      </c>
      <c r="E6" s="1110"/>
      <c r="F6" s="1110"/>
      <c r="G6" s="198" t="s">
        <v>94</v>
      </c>
      <c r="H6" s="198" t="s">
        <v>94</v>
      </c>
      <c r="I6" s="198" t="s">
        <v>94</v>
      </c>
      <c r="J6" s="198" t="s">
        <v>94</v>
      </c>
      <c r="K6" s="198" t="s">
        <v>94</v>
      </c>
      <c r="L6" s="198" t="s">
        <v>94</v>
      </c>
      <c r="M6" s="198" t="s">
        <v>94</v>
      </c>
      <c r="N6" s="198" t="s">
        <v>94</v>
      </c>
      <c r="O6" s="198" t="s">
        <v>94</v>
      </c>
      <c r="P6" s="198" t="s">
        <v>94</v>
      </c>
      <c r="Q6" s="197" t="s">
        <v>93</v>
      </c>
      <c r="R6" s="197" t="s">
        <v>93</v>
      </c>
      <c r="S6" s="197" t="s">
        <v>93</v>
      </c>
      <c r="T6" s="197" t="s">
        <v>93</v>
      </c>
      <c r="U6" s="197" t="s">
        <v>93</v>
      </c>
      <c r="V6" s="197" t="s">
        <v>93</v>
      </c>
      <c r="W6" s="197" t="s">
        <v>93</v>
      </c>
      <c r="X6" s="197" t="s">
        <v>93</v>
      </c>
      <c r="Y6" s="199" t="s">
        <v>95</v>
      </c>
      <c r="Z6" s="199" t="s">
        <v>95</v>
      </c>
      <c r="AA6" s="199" t="s">
        <v>95</v>
      </c>
      <c r="AB6" s="199" t="s">
        <v>95</v>
      </c>
      <c r="AC6" s="199" t="s">
        <v>95</v>
      </c>
      <c r="AD6" s="199" t="s">
        <v>95</v>
      </c>
      <c r="AE6" s="200" t="s">
        <v>96</v>
      </c>
      <c r="AF6" s="200" t="s">
        <v>96</v>
      </c>
      <c r="AG6" s="200" t="s">
        <v>96</v>
      </c>
      <c r="AH6" s="200" t="s">
        <v>96</v>
      </c>
      <c r="AI6" s="200" t="s">
        <v>96</v>
      </c>
      <c r="AJ6" s="200" t="s">
        <v>96</v>
      </c>
      <c r="AK6" s="198" t="s">
        <v>643</v>
      </c>
      <c r="AL6" s="694" t="s">
        <v>640</v>
      </c>
      <c r="AM6" s="201" t="s">
        <v>521</v>
      </c>
      <c r="AN6" s="198" t="s">
        <v>585</v>
      </c>
      <c r="AO6" s="198" t="s">
        <v>585</v>
      </c>
      <c r="AP6" s="198" t="s">
        <v>585</v>
      </c>
      <c r="AQ6" s="198" t="s">
        <v>585</v>
      </c>
      <c r="AT6" s="991" t="s">
        <v>390</v>
      </c>
      <c r="AV6" s="1095" t="s">
        <v>393</v>
      </c>
      <c r="AW6" s="1095"/>
      <c r="AX6" s="500" t="s">
        <v>394</v>
      </c>
      <c r="AY6" s="504" t="s">
        <v>413</v>
      </c>
      <c r="AZ6" s="504" t="s">
        <v>414</v>
      </c>
    </row>
    <row r="7" spans="1:53" ht="12.75" customHeight="1" x14ac:dyDescent="0.2">
      <c r="D7" s="1110" t="s">
        <v>116</v>
      </c>
      <c r="E7" s="1110"/>
      <c r="F7" s="1110"/>
      <c r="G7" s="201" t="s">
        <v>526</v>
      </c>
      <c r="H7" s="201" t="s">
        <v>526</v>
      </c>
      <c r="I7" s="201" t="s">
        <v>526</v>
      </c>
      <c r="J7" s="201" t="s">
        <v>526</v>
      </c>
      <c r="K7" s="201" t="s">
        <v>526</v>
      </c>
      <c r="L7" s="201" t="s">
        <v>526</v>
      </c>
      <c r="M7" s="202" t="s">
        <v>115</v>
      </c>
      <c r="N7" s="202" t="s">
        <v>115</v>
      </c>
      <c r="O7" s="202" t="s">
        <v>115</v>
      </c>
      <c r="P7" s="202" t="s">
        <v>115</v>
      </c>
      <c r="Q7" s="201" t="s">
        <v>526</v>
      </c>
      <c r="R7" s="201" t="s">
        <v>526</v>
      </c>
      <c r="S7" s="201" t="s">
        <v>526</v>
      </c>
      <c r="T7" s="201" t="s">
        <v>526</v>
      </c>
      <c r="U7" s="201" t="s">
        <v>526</v>
      </c>
      <c r="V7" s="201" t="s">
        <v>526</v>
      </c>
      <c r="W7" s="202" t="s">
        <v>115</v>
      </c>
      <c r="X7" s="202" t="s">
        <v>115</v>
      </c>
      <c r="Y7" s="201" t="s">
        <v>526</v>
      </c>
      <c r="Z7" s="201" t="s">
        <v>526</v>
      </c>
      <c r="AA7" s="201" t="s">
        <v>526</v>
      </c>
      <c r="AB7" s="201" t="s">
        <v>526</v>
      </c>
      <c r="AC7" s="201" t="s">
        <v>526</v>
      </c>
      <c r="AD7" s="201" t="s">
        <v>526</v>
      </c>
      <c r="AE7" s="201" t="s">
        <v>526</v>
      </c>
      <c r="AF7" s="201" t="s">
        <v>526</v>
      </c>
      <c r="AG7" s="201" t="s">
        <v>526</v>
      </c>
      <c r="AH7" s="201" t="s">
        <v>526</v>
      </c>
      <c r="AI7" s="201" t="s">
        <v>526</v>
      </c>
      <c r="AJ7" s="201" t="s">
        <v>526</v>
      </c>
      <c r="AK7" s="201" t="s">
        <v>526</v>
      </c>
      <c r="AL7" s="201" t="s">
        <v>526</v>
      </c>
      <c r="AM7" s="201" t="s">
        <v>526</v>
      </c>
      <c r="AN7" s="201" t="s">
        <v>526</v>
      </c>
      <c r="AO7" s="202" t="s">
        <v>115</v>
      </c>
      <c r="AP7" s="201" t="s">
        <v>526</v>
      </c>
      <c r="AQ7" s="986" t="s">
        <v>526</v>
      </c>
      <c r="AT7" s="1108" t="str">
        <f t="array" ref="AT7">IF(OR(AT11:AT55=Datos_Generales!$C$8),"SI","NO")</f>
        <v>SI</v>
      </c>
      <c r="AV7" s="1091" t="str">
        <f>IF(Datos_Generales!$C$8="","",VLOOKUP(Datos_Generales!$C$8,Matrices!AV11:AW114,2,FALSE))</f>
        <v/>
      </c>
      <c r="AW7" s="1092"/>
      <c r="AX7" s="1090" t="str">
        <f>IF(Datos_Generales!$C$8="","",VLOOKUP(Datos_Generales!$C$8,Matrices!AV11:AX114,3,FALSE))</f>
        <v/>
      </c>
      <c r="AY7" s="1089" t="str">
        <f>IF(Datos_Generales!$C$8="","",VLOOKUP(Datos_Generales!$C$8,AV11:AZ114,4,FALSE))</f>
        <v/>
      </c>
      <c r="AZ7" s="1090" t="str">
        <f>IF(Datos_Generales!$C$8="","",VLOOKUP(Datos_Generales!$C$8,AV11:AZ114,5,FALSE))</f>
        <v/>
      </c>
    </row>
    <row r="8" spans="1:53" ht="12.75" customHeight="1" x14ac:dyDescent="0.2">
      <c r="D8" s="1110" t="s">
        <v>70</v>
      </c>
      <c r="E8" s="1110"/>
      <c r="F8" s="1110"/>
      <c r="G8" s="192" t="s">
        <v>124</v>
      </c>
      <c r="H8" s="192" t="s">
        <v>124</v>
      </c>
      <c r="I8" s="192" t="s">
        <v>131</v>
      </c>
      <c r="J8" s="192" t="s">
        <v>132</v>
      </c>
      <c r="K8" s="192" t="s">
        <v>129</v>
      </c>
      <c r="L8" s="192" t="s">
        <v>130</v>
      </c>
      <c r="M8" s="192" t="s">
        <v>124</v>
      </c>
      <c r="N8" s="192" t="s">
        <v>124</v>
      </c>
      <c r="O8" s="192" t="s">
        <v>131</v>
      </c>
      <c r="P8" s="192" t="s">
        <v>132</v>
      </c>
      <c r="Q8" s="1" t="s">
        <v>124</v>
      </c>
      <c r="R8" s="1" t="s">
        <v>124</v>
      </c>
      <c r="S8" s="1" t="s">
        <v>131</v>
      </c>
      <c r="T8" s="1" t="s">
        <v>132</v>
      </c>
      <c r="U8" s="1" t="s">
        <v>129</v>
      </c>
      <c r="V8" s="1" t="s">
        <v>130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131</v>
      </c>
      <c r="AB8" s="1" t="s">
        <v>132</v>
      </c>
      <c r="AC8" s="1" t="s">
        <v>129</v>
      </c>
      <c r="AD8" s="1" t="s">
        <v>130</v>
      </c>
      <c r="AE8" s="1" t="s">
        <v>124</v>
      </c>
      <c r="AF8" s="1" t="s">
        <v>124</v>
      </c>
      <c r="AG8" s="1" t="s">
        <v>131</v>
      </c>
      <c r="AH8" s="1" t="s">
        <v>132</v>
      </c>
      <c r="AI8" s="1" t="s">
        <v>129</v>
      </c>
      <c r="AJ8" s="1" t="s">
        <v>130</v>
      </c>
      <c r="AK8" s="522" t="s">
        <v>120</v>
      </c>
      <c r="AL8" s="522" t="s">
        <v>120</v>
      </c>
      <c r="AM8" s="522" t="s">
        <v>519</v>
      </c>
      <c r="AN8" s="1" t="s">
        <v>124</v>
      </c>
      <c r="AO8" s="1" t="s">
        <v>124</v>
      </c>
      <c r="AP8" s="522" t="s">
        <v>120</v>
      </c>
      <c r="AQ8" s="987" t="s">
        <v>129</v>
      </c>
      <c r="AT8" s="1109"/>
      <c r="AV8" s="1093"/>
      <c r="AW8" s="1094"/>
      <c r="AX8" s="1090"/>
      <c r="AY8" s="1089"/>
      <c r="AZ8" s="1090"/>
    </row>
    <row r="9" spans="1:53" x14ac:dyDescent="0.2">
      <c r="D9" s="1110" t="s">
        <v>62</v>
      </c>
      <c r="E9" s="1110"/>
      <c r="F9" s="1110"/>
      <c r="G9" s="192" t="s">
        <v>249</v>
      </c>
      <c r="H9" s="192" t="s">
        <v>250</v>
      </c>
      <c r="I9" s="192" t="s">
        <v>249</v>
      </c>
      <c r="J9" s="192" t="s">
        <v>249</v>
      </c>
      <c r="K9" s="192" t="s">
        <v>249</v>
      </c>
      <c r="L9" s="192" t="s">
        <v>250</v>
      </c>
      <c r="M9" s="192" t="s">
        <v>249</v>
      </c>
      <c r="N9" s="192" t="s">
        <v>250</v>
      </c>
      <c r="O9" s="192" t="s">
        <v>249</v>
      </c>
      <c r="P9" s="192" t="s">
        <v>249</v>
      </c>
      <c r="Q9" s="1" t="s">
        <v>249</v>
      </c>
      <c r="R9" s="1" t="s">
        <v>250</v>
      </c>
      <c r="S9" s="1" t="s">
        <v>249</v>
      </c>
      <c r="T9" s="1" t="s">
        <v>249</v>
      </c>
      <c r="U9" s="1" t="s">
        <v>249</v>
      </c>
      <c r="V9" s="1" t="s">
        <v>250</v>
      </c>
      <c r="W9" s="1" t="s">
        <v>249</v>
      </c>
      <c r="X9" s="1" t="s">
        <v>250</v>
      </c>
      <c r="Y9" s="1" t="s">
        <v>249</v>
      </c>
      <c r="Z9" s="1" t="s">
        <v>250</v>
      </c>
      <c r="AA9" s="1" t="s">
        <v>249</v>
      </c>
      <c r="AB9" s="1" t="s">
        <v>249</v>
      </c>
      <c r="AC9" s="1" t="s">
        <v>249</v>
      </c>
      <c r="AD9" s="1" t="s">
        <v>250</v>
      </c>
      <c r="AE9" s="1" t="s">
        <v>249</v>
      </c>
      <c r="AF9" s="1" t="s">
        <v>250</v>
      </c>
      <c r="AG9" s="1" t="s">
        <v>249</v>
      </c>
      <c r="AH9" s="1" t="s">
        <v>249</v>
      </c>
      <c r="AI9" s="1" t="s">
        <v>249</v>
      </c>
      <c r="AJ9" s="1" t="s">
        <v>250</v>
      </c>
      <c r="AK9" s="1" t="s">
        <v>249</v>
      </c>
      <c r="AL9" s="192" t="s">
        <v>249</v>
      </c>
      <c r="AM9" s="192" t="s">
        <v>250</v>
      </c>
      <c r="AN9" s="1" t="s">
        <v>249</v>
      </c>
      <c r="AO9" s="1" t="s">
        <v>249</v>
      </c>
      <c r="AP9" s="1" t="s">
        <v>249</v>
      </c>
      <c r="AQ9" s="988" t="s">
        <v>249</v>
      </c>
      <c r="AY9" s="505"/>
    </row>
    <row r="10" spans="1:53" x14ac:dyDescent="0.2">
      <c r="A10" s="18" t="s">
        <v>181</v>
      </c>
      <c r="F10" s="194"/>
      <c r="G10" s="1" t="str">
        <f>CONCATENATE(G6,"; ",G7,"; ",G8,"; ",G9)</f>
        <v>VPE; ICT; DOPPLER; ESTATICO</v>
      </c>
      <c r="H10" s="1" t="str">
        <f t="shared" ref="H10:AI10" si="0">CONCATENATE(H6,"; ",H7,"; ",H8,"; ",H9)</f>
        <v>VPE; ICT; DOPPLER; MOVIL</v>
      </c>
      <c r="I10" s="1" t="str">
        <f t="shared" si="0"/>
        <v>VPE; ICT; B_LASER; ESTATICO</v>
      </c>
      <c r="J10" s="1" t="str">
        <f t="shared" si="0"/>
        <v>VPE; ICT; P_LASER; ESTATICO</v>
      </c>
      <c r="K10" s="1" t="str">
        <f t="shared" si="0"/>
        <v>VPE; ICT; TRAMO; ESTATICO</v>
      </c>
      <c r="L10" s="1" t="str">
        <f t="shared" si="0"/>
        <v>VPE; ICT; AERONAVE; MOVIL</v>
      </c>
      <c r="M10" s="1" t="str">
        <f t="shared" si="0"/>
        <v>VPE; OM; DOPPLER; ESTATICO</v>
      </c>
      <c r="N10" s="1" t="str">
        <f t="shared" si="0"/>
        <v>VPE; OM; DOPPLER; MOVIL</v>
      </c>
      <c r="O10" s="1" t="str">
        <f t="shared" si="0"/>
        <v>VPE; OM; B_LASER; ESTATICO</v>
      </c>
      <c r="P10" s="1" t="str">
        <f t="shared" si="0"/>
        <v>VPE; OM; P_LASER; ESTATICO</v>
      </c>
      <c r="Q10" s="1" t="str">
        <f t="shared" si="0"/>
        <v>VRM; ICT; DOPPLER; ESTATICO</v>
      </c>
      <c r="R10" s="1" t="str">
        <f t="shared" si="0"/>
        <v>VRM; ICT; DOPPLER; MOVIL</v>
      </c>
      <c r="S10" s="1" t="str">
        <f t="shared" si="0"/>
        <v>VRM; ICT; B_LASER; ESTATICO</v>
      </c>
      <c r="T10" s="1" t="str">
        <f t="shared" si="0"/>
        <v>VRM; ICT; P_LASER; ESTATICO</v>
      </c>
      <c r="U10" s="1" t="str">
        <f t="shared" si="0"/>
        <v>VRM; ICT; TRAMO; ESTATICO</v>
      </c>
      <c r="V10" s="1" t="str">
        <f t="shared" si="0"/>
        <v>VRM; ICT; AERONAVE; MOVIL</v>
      </c>
      <c r="W10" s="1" t="str">
        <f t="shared" si="0"/>
        <v>VRM; OM; DOPPLER; ESTATICO</v>
      </c>
      <c r="X10" s="1" t="str">
        <f t="shared" si="0"/>
        <v>VRM; OM; DOPPLER; MOVIL</v>
      </c>
      <c r="Y10" s="1" t="str">
        <f t="shared" si="0"/>
        <v>VPP; ICT; DOPPLER; ESTATICO</v>
      </c>
      <c r="Z10" s="1" t="str">
        <f t="shared" si="0"/>
        <v>VPP; ICT; DOPPLER; MOVIL</v>
      </c>
      <c r="AA10" s="1" t="str">
        <f t="shared" si="0"/>
        <v>VPP; ICT; B_LASER; ESTATICO</v>
      </c>
      <c r="AB10" s="1" t="str">
        <f t="shared" si="0"/>
        <v>VPP; ICT; P_LASER; ESTATICO</v>
      </c>
      <c r="AC10" s="1" t="str">
        <f t="shared" si="0"/>
        <v>VPP; ICT; TRAMO; ESTATICO</v>
      </c>
      <c r="AD10" s="1" t="str">
        <f t="shared" si="0"/>
        <v>VPP; ICT; AERONAVE; MOVIL</v>
      </c>
      <c r="AE10" s="1" t="str">
        <f t="shared" si="0"/>
        <v>VPDI; ICT; DOPPLER; ESTATICO</v>
      </c>
      <c r="AF10" s="1" t="str">
        <f t="shared" si="0"/>
        <v>VPDI; ICT; DOPPLER; MOVIL</v>
      </c>
      <c r="AG10" s="1" t="str">
        <f t="shared" si="0"/>
        <v>VPDI; ICT; B_LASER; ESTATICO</v>
      </c>
      <c r="AH10" s="1" t="str">
        <f t="shared" si="0"/>
        <v>VPDI; ICT; P_LASER; ESTATICO</v>
      </c>
      <c r="AI10" s="1" t="str">
        <f t="shared" si="0"/>
        <v>VPDI; ICT; TRAMO; ESTATICO</v>
      </c>
      <c r="AJ10" s="1" t="str">
        <f t="shared" ref="AJ10:AQ10" si="1">CONCATENATE(AJ6,"; ",AJ7,"; ",AJ8,"; ",AJ9)</f>
        <v>VPDI; ICT; AERONAVE; MOVIL</v>
      </c>
      <c r="AK10" s="1" t="str">
        <f t="shared" si="1"/>
        <v>RC; ICT; CABINA; ESTATICO</v>
      </c>
      <c r="AL10" s="1" t="str">
        <f t="shared" si="1"/>
        <v>CE; ICT; CABINA; ESTATICO</v>
      </c>
      <c r="AM10" s="1" t="str">
        <f t="shared" si="1"/>
        <v>IE; ICT; RPAS; MOVIL</v>
      </c>
      <c r="AN10" s="1" t="str">
        <f t="shared" si="1"/>
        <v>VPE_R; ICT; DOPPLER; ESTATICO</v>
      </c>
      <c r="AO10" s="1" t="str">
        <f t="shared" si="1"/>
        <v>VPE_R; OM; DOPPLER; ESTATICO</v>
      </c>
      <c r="AP10" s="1" t="str">
        <f t="shared" si="1"/>
        <v>VPE_R; ICT; CABINA; ESTATICO</v>
      </c>
      <c r="AQ10" s="1" t="str">
        <f t="shared" si="1"/>
        <v>VPE_R; ICT; TRAMO; ESTATICO</v>
      </c>
      <c r="AY10" s="505"/>
      <c r="BA10" s="981" t="s">
        <v>617</v>
      </c>
    </row>
    <row r="11" spans="1:53" x14ac:dyDescent="0.2">
      <c r="A11" s="704" t="s">
        <v>182</v>
      </c>
      <c r="B11" s="1" t="e">
        <f>HLOOKUP(Datos_Generales!$C$14,Matrices!$G$10:$AS$93,ROW()-9,FALSE)</f>
        <v>#N/A</v>
      </c>
      <c r="D11" s="701" t="s">
        <v>560</v>
      </c>
      <c r="E11" s="702"/>
      <c r="F11" s="194"/>
      <c r="G11" s="192" t="s">
        <v>67</v>
      </c>
      <c r="H11" s="192" t="s">
        <v>67</v>
      </c>
      <c r="I11" s="192" t="s">
        <v>67</v>
      </c>
      <c r="J11" s="192" t="s">
        <v>67</v>
      </c>
      <c r="K11" s="192" t="s">
        <v>67</v>
      </c>
      <c r="L11" s="192" t="s">
        <v>67</v>
      </c>
      <c r="M11" s="192" t="s">
        <v>67</v>
      </c>
      <c r="N11" s="192" t="s">
        <v>67</v>
      </c>
      <c r="O11" s="192" t="s">
        <v>67</v>
      </c>
      <c r="P11" s="192" t="s">
        <v>67</v>
      </c>
      <c r="Q11" s="192" t="s">
        <v>67</v>
      </c>
      <c r="R11" s="192" t="s">
        <v>67</v>
      </c>
      <c r="S11" s="192" t="s">
        <v>67</v>
      </c>
      <c r="T11" s="192" t="s">
        <v>67</v>
      </c>
      <c r="U11" s="192" t="s">
        <v>67</v>
      </c>
      <c r="V11" s="192" t="s">
        <v>67</v>
      </c>
      <c r="W11" s="192" t="s">
        <v>67</v>
      </c>
      <c r="X11" s="192" t="s">
        <v>67</v>
      </c>
      <c r="Y11" s="192" t="s">
        <v>67</v>
      </c>
      <c r="Z11" s="192" t="s">
        <v>67</v>
      </c>
      <c r="AA11" s="192" t="s">
        <v>67</v>
      </c>
      <c r="AB11" s="192" t="s">
        <v>67</v>
      </c>
      <c r="AC11" s="192" t="s">
        <v>67</v>
      </c>
      <c r="AD11" s="192" t="s">
        <v>67</v>
      </c>
      <c r="AE11" s="192" t="s">
        <v>67</v>
      </c>
      <c r="AF11" s="192" t="s">
        <v>67</v>
      </c>
      <c r="AG11" s="192" t="s">
        <v>67</v>
      </c>
      <c r="AH11" s="192" t="s">
        <v>67</v>
      </c>
      <c r="AI11" s="192" t="s">
        <v>67</v>
      </c>
      <c r="AJ11" s="192" t="s">
        <v>67</v>
      </c>
      <c r="AK11" s="192" t="s">
        <v>67</v>
      </c>
      <c r="AL11" s="192" t="s">
        <v>69</v>
      </c>
      <c r="AM11" s="192" t="s">
        <v>67</v>
      </c>
      <c r="AN11" s="192" t="s">
        <v>67</v>
      </c>
      <c r="AO11" s="192" t="s">
        <v>67</v>
      </c>
      <c r="AP11" s="917" t="s">
        <v>67</v>
      </c>
      <c r="AQ11" s="983" t="s">
        <v>67</v>
      </c>
      <c r="AT11" s="992" t="s">
        <v>65</v>
      </c>
      <c r="AV11" s="957" t="s">
        <v>396</v>
      </c>
      <c r="AW11" s="496" t="s">
        <v>63</v>
      </c>
      <c r="AX11" s="501" t="s">
        <v>572</v>
      </c>
      <c r="AY11" s="599">
        <v>24.1</v>
      </c>
      <c r="AZ11" s="599">
        <v>0.125</v>
      </c>
      <c r="BA11" s="192" t="s">
        <v>67</v>
      </c>
    </row>
    <row r="12" spans="1:53" x14ac:dyDescent="0.2">
      <c r="A12" s="1" t="s">
        <v>182</v>
      </c>
      <c r="B12" s="1" t="e">
        <f>HLOOKUP(Datos_Generales!$C$14,Matrices!$G$10:$AS$93,ROW()-9,FALSE)</f>
        <v>#N/A</v>
      </c>
      <c r="D12" s="1126" t="s">
        <v>32</v>
      </c>
      <c r="E12" s="1126"/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  <c r="W12" s="1" t="s">
        <v>67</v>
      </c>
      <c r="X12" s="1" t="s">
        <v>67</v>
      </c>
      <c r="Y12" s="1" t="s">
        <v>67</v>
      </c>
      <c r="Z12" s="1" t="s">
        <v>67</v>
      </c>
      <c r="AA12" s="1" t="s">
        <v>67</v>
      </c>
      <c r="AB12" s="1" t="s">
        <v>67</v>
      </c>
      <c r="AC12" s="1" t="s">
        <v>67</v>
      </c>
      <c r="AD12" s="1" t="s">
        <v>67</v>
      </c>
      <c r="AE12" s="192" t="s">
        <v>69</v>
      </c>
      <c r="AF12" s="192" t="s">
        <v>69</v>
      </c>
      <c r="AG12" s="192" t="s">
        <v>69</v>
      </c>
      <c r="AH12" s="192" t="s">
        <v>69</v>
      </c>
      <c r="AI12" s="192" t="s">
        <v>69</v>
      </c>
      <c r="AJ12" s="192" t="s">
        <v>69</v>
      </c>
      <c r="AK12" s="1" t="s">
        <v>69</v>
      </c>
      <c r="AL12" s="1" t="s">
        <v>69</v>
      </c>
      <c r="AM12" s="192" t="s">
        <v>69</v>
      </c>
      <c r="AN12" s="192" t="s">
        <v>67</v>
      </c>
      <c r="AO12" s="192" t="s">
        <v>67</v>
      </c>
      <c r="AP12" s="917" t="s">
        <v>69</v>
      </c>
      <c r="AQ12" s="983" t="s">
        <v>67</v>
      </c>
      <c r="AT12" s="1003" t="s">
        <v>607</v>
      </c>
      <c r="AV12" s="958" t="s">
        <v>395</v>
      </c>
      <c r="AW12" s="497" t="s">
        <v>63</v>
      </c>
      <c r="AX12" s="502" t="s">
        <v>572</v>
      </c>
      <c r="AY12" s="600">
        <v>24.1</v>
      </c>
      <c r="AZ12" s="600">
        <v>0.125</v>
      </c>
      <c r="BA12" s="192" t="s">
        <v>67</v>
      </c>
    </row>
    <row r="13" spans="1:53" ht="13.5" customHeight="1" x14ac:dyDescent="0.2">
      <c r="A13" s="1" t="s">
        <v>182</v>
      </c>
      <c r="B13" s="1" t="e">
        <f>HLOOKUP(Datos_Generales!$C$14,Matrices!$G$10:$AS$93,ROW()-9,FALSE)</f>
        <v>#N/A</v>
      </c>
      <c r="D13" s="1134" t="s">
        <v>68</v>
      </c>
      <c r="E13" s="1134"/>
      <c r="G13" s="1" t="s">
        <v>67</v>
      </c>
      <c r="H13" s="1" t="s">
        <v>67</v>
      </c>
      <c r="I13" s="1" t="s">
        <v>67</v>
      </c>
      <c r="J13" s="192" t="s">
        <v>67</v>
      </c>
      <c r="K13" s="192" t="s">
        <v>67</v>
      </c>
      <c r="L13" s="192" t="s">
        <v>67</v>
      </c>
      <c r="M13" s="192" t="s">
        <v>67</v>
      </c>
      <c r="N13" s="192" t="s">
        <v>67</v>
      </c>
      <c r="O13" s="192" t="s">
        <v>67</v>
      </c>
      <c r="P13" s="192" t="s">
        <v>67</v>
      </c>
      <c r="Q13" s="192" t="s">
        <v>67</v>
      </c>
      <c r="R13" s="192" t="s">
        <v>67</v>
      </c>
      <c r="S13" s="192" t="s">
        <v>67</v>
      </c>
      <c r="T13" s="192" t="s">
        <v>67</v>
      </c>
      <c r="U13" s="192" t="s">
        <v>67</v>
      </c>
      <c r="V13" s="192" t="s">
        <v>67</v>
      </c>
      <c r="W13" s="192" t="s">
        <v>67</v>
      </c>
      <c r="X13" s="192" t="s">
        <v>67</v>
      </c>
      <c r="Y13" s="192" t="s">
        <v>67</v>
      </c>
      <c r="Z13" s="192" t="s">
        <v>67</v>
      </c>
      <c r="AA13" s="192" t="s">
        <v>67</v>
      </c>
      <c r="AB13" s="192" t="s">
        <v>67</v>
      </c>
      <c r="AC13" s="192" t="s">
        <v>67</v>
      </c>
      <c r="AD13" s="192" t="s">
        <v>67</v>
      </c>
      <c r="AE13" s="192" t="s">
        <v>67</v>
      </c>
      <c r="AF13" s="192" t="s">
        <v>67</v>
      </c>
      <c r="AG13" s="192" t="s">
        <v>67</v>
      </c>
      <c r="AH13" s="192" t="s">
        <v>67</v>
      </c>
      <c r="AI13" s="192" t="s">
        <v>67</v>
      </c>
      <c r="AJ13" s="192" t="s">
        <v>67</v>
      </c>
      <c r="AK13" s="1" t="s">
        <v>67</v>
      </c>
      <c r="AL13" s="192" t="s">
        <v>69</v>
      </c>
      <c r="AM13" s="192" t="s">
        <v>69</v>
      </c>
      <c r="AN13" s="192" t="s">
        <v>67</v>
      </c>
      <c r="AO13" s="192" t="s">
        <v>67</v>
      </c>
      <c r="AP13" s="917" t="s">
        <v>67</v>
      </c>
      <c r="AQ13" s="983" t="s">
        <v>67</v>
      </c>
      <c r="AT13" s="993" t="s">
        <v>109</v>
      </c>
      <c r="AV13" s="958" t="s">
        <v>106</v>
      </c>
      <c r="AW13" s="498" t="s">
        <v>88</v>
      </c>
      <c r="AX13" s="502" t="s">
        <v>573</v>
      </c>
      <c r="AY13" s="600"/>
      <c r="AZ13" s="600"/>
      <c r="BA13" s="983" t="s">
        <v>69</v>
      </c>
    </row>
    <row r="14" spans="1:53" ht="13.5" customHeight="1" x14ac:dyDescent="0.2">
      <c r="A14" s="1" t="s">
        <v>182</v>
      </c>
      <c r="B14" s="1" t="e">
        <f>HLOOKUP(Datos_Generales!$C$14,Matrices!$G$10:$AS$93,ROW()-9,FALSE)</f>
        <v>#N/A</v>
      </c>
      <c r="D14" s="1135" t="s">
        <v>412</v>
      </c>
      <c r="E14" s="1134"/>
      <c r="G14" s="192" t="s">
        <v>67</v>
      </c>
      <c r="H14" s="192" t="s">
        <v>67</v>
      </c>
      <c r="I14" s="1" t="s">
        <v>67</v>
      </c>
      <c r="J14" s="192" t="s">
        <v>67</v>
      </c>
      <c r="K14" s="192" t="s">
        <v>67</v>
      </c>
      <c r="L14" s="192" t="s">
        <v>67</v>
      </c>
      <c r="M14" s="192" t="s">
        <v>67</v>
      </c>
      <c r="N14" s="192" t="s">
        <v>67</v>
      </c>
      <c r="O14" s="192" t="s">
        <v>67</v>
      </c>
      <c r="P14" s="192" t="s">
        <v>67</v>
      </c>
      <c r="Q14" s="192" t="s">
        <v>67</v>
      </c>
      <c r="R14" s="192" t="s">
        <v>67</v>
      </c>
      <c r="S14" s="192" t="s">
        <v>67</v>
      </c>
      <c r="T14" s="192" t="s">
        <v>67</v>
      </c>
      <c r="U14" s="192" t="s">
        <v>67</v>
      </c>
      <c r="V14" s="192" t="s">
        <v>67</v>
      </c>
      <c r="W14" s="192" t="s">
        <v>67</v>
      </c>
      <c r="X14" s="192" t="s">
        <v>67</v>
      </c>
      <c r="Y14" s="192" t="s">
        <v>67</v>
      </c>
      <c r="Z14" s="192" t="s">
        <v>67</v>
      </c>
      <c r="AA14" s="192" t="s">
        <v>67</v>
      </c>
      <c r="AB14" s="192" t="s">
        <v>67</v>
      </c>
      <c r="AC14" s="192" t="s">
        <v>67</v>
      </c>
      <c r="AD14" s="192" t="s">
        <v>67</v>
      </c>
      <c r="AE14" s="192" t="s">
        <v>67</v>
      </c>
      <c r="AF14" s="192" t="s">
        <v>67</v>
      </c>
      <c r="AG14" s="192" t="s">
        <v>67</v>
      </c>
      <c r="AH14" s="192" t="s">
        <v>67</v>
      </c>
      <c r="AI14" s="192" t="s">
        <v>67</v>
      </c>
      <c r="AJ14" s="192" t="s">
        <v>67</v>
      </c>
      <c r="AK14" s="192" t="s">
        <v>69</v>
      </c>
      <c r="AL14" s="192" t="s">
        <v>69</v>
      </c>
      <c r="AM14" s="192" t="s">
        <v>69</v>
      </c>
      <c r="AN14" s="192" t="s">
        <v>67</v>
      </c>
      <c r="AO14" s="192" t="s">
        <v>67</v>
      </c>
      <c r="AP14" s="917" t="s">
        <v>69</v>
      </c>
      <c r="AQ14" s="983" t="s">
        <v>67</v>
      </c>
      <c r="AT14" s="993" t="s">
        <v>343</v>
      </c>
      <c r="AV14" s="958" t="s">
        <v>490</v>
      </c>
      <c r="AW14" s="498" t="s">
        <v>88</v>
      </c>
      <c r="AX14" s="502" t="s">
        <v>572</v>
      </c>
      <c r="AY14" s="600"/>
      <c r="AZ14" s="600"/>
      <c r="BA14" s="983" t="s">
        <v>69</v>
      </c>
    </row>
    <row r="15" spans="1:53" ht="13.5" customHeight="1" x14ac:dyDescent="0.2">
      <c r="A15" s="694" t="s">
        <v>540</v>
      </c>
      <c r="B15" s="1" t="e">
        <f>HLOOKUP(Datos_Generales!$C$14,Matrices!$G$10:$AS$93,ROW()-9,FALSE)</f>
        <v>#N/A</v>
      </c>
      <c r="D15" s="698" t="s">
        <v>548</v>
      </c>
      <c r="E15" s="699"/>
      <c r="G15" s="192" t="s">
        <v>69</v>
      </c>
      <c r="H15" s="192" t="s">
        <v>69</v>
      </c>
      <c r="I15" s="192" t="s">
        <v>69</v>
      </c>
      <c r="J15" s="192" t="s">
        <v>69</v>
      </c>
      <c r="K15" s="192" t="s">
        <v>69</v>
      </c>
      <c r="L15" s="192" t="s">
        <v>69</v>
      </c>
      <c r="M15" s="192" t="s">
        <v>69</v>
      </c>
      <c r="N15" s="192" t="s">
        <v>69</v>
      </c>
      <c r="O15" s="192" t="s">
        <v>69</v>
      </c>
      <c r="P15" s="192" t="s">
        <v>69</v>
      </c>
      <c r="Q15" s="192" t="s">
        <v>69</v>
      </c>
      <c r="R15" s="192" t="s">
        <v>69</v>
      </c>
      <c r="S15" s="192" t="s">
        <v>69</v>
      </c>
      <c r="T15" s="192" t="s">
        <v>69</v>
      </c>
      <c r="U15" s="192" t="s">
        <v>69</v>
      </c>
      <c r="V15" s="192" t="s">
        <v>69</v>
      </c>
      <c r="W15" s="192" t="s">
        <v>69</v>
      </c>
      <c r="X15" s="192" t="s">
        <v>69</v>
      </c>
      <c r="Y15" s="192" t="s">
        <v>69</v>
      </c>
      <c r="Z15" s="192" t="s">
        <v>69</v>
      </c>
      <c r="AA15" s="192" t="s">
        <v>69</v>
      </c>
      <c r="AB15" s="192" t="s">
        <v>69</v>
      </c>
      <c r="AC15" s="192" t="s">
        <v>69</v>
      </c>
      <c r="AD15" s="192" t="s">
        <v>69</v>
      </c>
      <c r="AE15" s="192" t="s">
        <v>69</v>
      </c>
      <c r="AF15" s="192" t="s">
        <v>69</v>
      </c>
      <c r="AG15" s="192" t="s">
        <v>69</v>
      </c>
      <c r="AH15" s="192" t="s">
        <v>69</v>
      </c>
      <c r="AI15" s="192" t="s">
        <v>69</v>
      </c>
      <c r="AJ15" s="192" t="s">
        <v>69</v>
      </c>
      <c r="AK15" s="192" t="s">
        <v>69</v>
      </c>
      <c r="AL15" s="192" t="s">
        <v>69</v>
      </c>
      <c r="AM15" s="192" t="s">
        <v>69</v>
      </c>
      <c r="AN15" s="192" t="s">
        <v>69</v>
      </c>
      <c r="AO15" s="192" t="s">
        <v>69</v>
      </c>
      <c r="AP15" s="917" t="s">
        <v>69</v>
      </c>
      <c r="AQ15" s="983" t="s">
        <v>69</v>
      </c>
      <c r="AT15" s="993"/>
      <c r="AV15" s="958"/>
      <c r="AW15" s="498"/>
      <c r="AX15" s="502"/>
      <c r="AY15" s="600"/>
      <c r="AZ15" s="600"/>
      <c r="BA15" s="1"/>
    </row>
    <row r="16" spans="1:53" ht="13.5" customHeight="1" x14ac:dyDescent="0.2">
      <c r="A16" s="694" t="s">
        <v>540</v>
      </c>
      <c r="B16" s="1" t="e">
        <f>HLOOKUP(Datos_Generales!$C$14,Matrices!$G$10:$AS$93,ROW()-9,FALSE)</f>
        <v>#N/A</v>
      </c>
      <c r="D16" s="698" t="s">
        <v>549</v>
      </c>
      <c r="E16" s="699"/>
      <c r="G16" s="192" t="s">
        <v>69</v>
      </c>
      <c r="H16" s="192" t="s">
        <v>69</v>
      </c>
      <c r="I16" s="192" t="s">
        <v>69</v>
      </c>
      <c r="J16" s="192" t="s">
        <v>69</v>
      </c>
      <c r="K16" s="192" t="s">
        <v>69</v>
      </c>
      <c r="L16" s="192" t="s">
        <v>69</v>
      </c>
      <c r="M16" s="192" t="s">
        <v>69</v>
      </c>
      <c r="N16" s="192" t="s">
        <v>69</v>
      </c>
      <c r="O16" s="192" t="s">
        <v>69</v>
      </c>
      <c r="P16" s="192" t="s">
        <v>69</v>
      </c>
      <c r="Q16" s="192" t="s">
        <v>69</v>
      </c>
      <c r="R16" s="192" t="s">
        <v>69</v>
      </c>
      <c r="S16" s="192" t="s">
        <v>69</v>
      </c>
      <c r="T16" s="192" t="s">
        <v>69</v>
      </c>
      <c r="U16" s="192" t="s">
        <v>69</v>
      </c>
      <c r="V16" s="192" t="s">
        <v>69</v>
      </c>
      <c r="W16" s="192" t="s">
        <v>69</v>
      </c>
      <c r="X16" s="192" t="s">
        <v>69</v>
      </c>
      <c r="Y16" s="192" t="s">
        <v>69</v>
      </c>
      <c r="Z16" s="192" t="s">
        <v>69</v>
      </c>
      <c r="AA16" s="192" t="s">
        <v>69</v>
      </c>
      <c r="AB16" s="192" t="s">
        <v>69</v>
      </c>
      <c r="AC16" s="192" t="s">
        <v>69</v>
      </c>
      <c r="AD16" s="192" t="s">
        <v>69</v>
      </c>
      <c r="AE16" s="192" t="s">
        <v>69</v>
      </c>
      <c r="AF16" s="192" t="s">
        <v>69</v>
      </c>
      <c r="AG16" s="192" t="s">
        <v>69</v>
      </c>
      <c r="AH16" s="192" t="s">
        <v>69</v>
      </c>
      <c r="AI16" s="192" t="s">
        <v>69</v>
      </c>
      <c r="AJ16" s="192" t="s">
        <v>69</v>
      </c>
      <c r="AK16" s="192" t="s">
        <v>69</v>
      </c>
      <c r="AL16" s="192" t="s">
        <v>69</v>
      </c>
      <c r="AM16" s="192" t="s">
        <v>69</v>
      </c>
      <c r="AN16" s="192" t="s">
        <v>69</v>
      </c>
      <c r="AO16" s="192" t="s">
        <v>69</v>
      </c>
      <c r="AP16" s="917" t="s">
        <v>69</v>
      </c>
      <c r="AQ16" s="983" t="s">
        <v>69</v>
      </c>
      <c r="AT16" s="993"/>
      <c r="AV16" s="958"/>
      <c r="AW16" s="498"/>
      <c r="AX16" s="502"/>
      <c r="AY16" s="600"/>
      <c r="AZ16" s="600"/>
      <c r="BA16" s="1"/>
    </row>
    <row r="17" spans="1:53" ht="13.5" customHeight="1" x14ac:dyDescent="0.2">
      <c r="A17" s="694" t="s">
        <v>540</v>
      </c>
      <c r="B17" s="1" t="e">
        <f>HLOOKUP(Datos_Generales!$C$14,Matrices!$G$10:$AS$93,ROW()-9,FALSE)</f>
        <v>#N/A</v>
      </c>
      <c r="D17" s="698" t="s">
        <v>550</v>
      </c>
      <c r="E17" s="699"/>
      <c r="G17" s="192" t="s">
        <v>69</v>
      </c>
      <c r="H17" s="192" t="s">
        <v>69</v>
      </c>
      <c r="I17" s="192" t="s">
        <v>69</v>
      </c>
      <c r="J17" s="192" t="s">
        <v>69</v>
      </c>
      <c r="K17" s="192" t="s">
        <v>69</v>
      </c>
      <c r="L17" s="192" t="s">
        <v>69</v>
      </c>
      <c r="M17" s="192" t="s">
        <v>69</v>
      </c>
      <c r="N17" s="192" t="s">
        <v>69</v>
      </c>
      <c r="O17" s="192" t="s">
        <v>69</v>
      </c>
      <c r="P17" s="192" t="s">
        <v>69</v>
      </c>
      <c r="Q17" s="192" t="s">
        <v>69</v>
      </c>
      <c r="R17" s="192" t="s">
        <v>69</v>
      </c>
      <c r="S17" s="192" t="s">
        <v>69</v>
      </c>
      <c r="T17" s="192" t="s">
        <v>69</v>
      </c>
      <c r="U17" s="192" t="s">
        <v>69</v>
      </c>
      <c r="V17" s="192" t="s">
        <v>69</v>
      </c>
      <c r="W17" s="192" t="s">
        <v>69</v>
      </c>
      <c r="X17" s="192" t="s">
        <v>69</v>
      </c>
      <c r="Y17" s="192" t="s">
        <v>69</v>
      </c>
      <c r="Z17" s="192" t="s">
        <v>69</v>
      </c>
      <c r="AA17" s="192" t="s">
        <v>69</v>
      </c>
      <c r="AB17" s="192" t="s">
        <v>69</v>
      </c>
      <c r="AC17" s="192" t="s">
        <v>69</v>
      </c>
      <c r="AD17" s="192" t="s">
        <v>69</v>
      </c>
      <c r="AE17" s="192" t="s">
        <v>69</v>
      </c>
      <c r="AF17" s="192" t="s">
        <v>69</v>
      </c>
      <c r="AG17" s="192" t="s">
        <v>69</v>
      </c>
      <c r="AH17" s="192" t="s">
        <v>69</v>
      </c>
      <c r="AI17" s="192" t="s">
        <v>69</v>
      </c>
      <c r="AJ17" s="192" t="s">
        <v>69</v>
      </c>
      <c r="AK17" s="192" t="s">
        <v>69</v>
      </c>
      <c r="AL17" s="192" t="s">
        <v>69</v>
      </c>
      <c r="AM17" s="192" t="s">
        <v>69</v>
      </c>
      <c r="AN17" s="192" t="s">
        <v>69</v>
      </c>
      <c r="AO17" s="192" t="s">
        <v>69</v>
      </c>
      <c r="AP17" s="917" t="s">
        <v>69</v>
      </c>
      <c r="AQ17" s="983" t="s">
        <v>69</v>
      </c>
      <c r="AT17" s="993"/>
      <c r="AV17" s="958"/>
      <c r="AW17" s="498"/>
      <c r="AX17" s="502"/>
      <c r="AY17" s="600"/>
      <c r="AZ17" s="600"/>
      <c r="BA17" s="1"/>
    </row>
    <row r="18" spans="1:53" ht="13.5" customHeight="1" x14ac:dyDescent="0.2">
      <c r="A18" s="694" t="s">
        <v>540</v>
      </c>
      <c r="B18" s="1" t="e">
        <f>HLOOKUP(Datos_Generales!$C$14,Matrices!$G$10:$AS$93,ROW()-9,FALSE)</f>
        <v>#N/A</v>
      </c>
      <c r="D18" s="698" t="s">
        <v>551</v>
      </c>
      <c r="E18" s="699"/>
      <c r="G18" s="192" t="s">
        <v>69</v>
      </c>
      <c r="H18" s="192" t="s">
        <v>69</v>
      </c>
      <c r="I18" s="192" t="s">
        <v>69</v>
      </c>
      <c r="J18" s="192" t="s">
        <v>69</v>
      </c>
      <c r="K18" s="192" t="s">
        <v>69</v>
      </c>
      <c r="L18" s="192" t="s">
        <v>69</v>
      </c>
      <c r="M18" s="192" t="s">
        <v>69</v>
      </c>
      <c r="N18" s="192" t="s">
        <v>69</v>
      </c>
      <c r="O18" s="192" t="s">
        <v>69</v>
      </c>
      <c r="P18" s="192" t="s">
        <v>69</v>
      </c>
      <c r="Q18" s="192" t="s">
        <v>69</v>
      </c>
      <c r="R18" s="192" t="s">
        <v>69</v>
      </c>
      <c r="S18" s="192" t="s">
        <v>69</v>
      </c>
      <c r="T18" s="192" t="s">
        <v>69</v>
      </c>
      <c r="U18" s="192" t="s">
        <v>69</v>
      </c>
      <c r="V18" s="192" t="s">
        <v>69</v>
      </c>
      <c r="W18" s="192" t="s">
        <v>69</v>
      </c>
      <c r="X18" s="192" t="s">
        <v>69</v>
      </c>
      <c r="Y18" s="192" t="s">
        <v>69</v>
      </c>
      <c r="Z18" s="192" t="s">
        <v>69</v>
      </c>
      <c r="AA18" s="192" t="s">
        <v>69</v>
      </c>
      <c r="AB18" s="192" t="s">
        <v>69</v>
      </c>
      <c r="AC18" s="192" t="s">
        <v>69</v>
      </c>
      <c r="AD18" s="192" t="s">
        <v>69</v>
      </c>
      <c r="AE18" s="192" t="s">
        <v>69</v>
      </c>
      <c r="AF18" s="192" t="s">
        <v>69</v>
      </c>
      <c r="AG18" s="192" t="s">
        <v>69</v>
      </c>
      <c r="AH18" s="192" t="s">
        <v>69</v>
      </c>
      <c r="AI18" s="192" t="s">
        <v>69</v>
      </c>
      <c r="AJ18" s="192" t="s">
        <v>69</v>
      </c>
      <c r="AK18" s="192" t="s">
        <v>69</v>
      </c>
      <c r="AL18" s="192" t="s">
        <v>69</v>
      </c>
      <c r="AM18" s="192" t="s">
        <v>69</v>
      </c>
      <c r="AN18" s="192" t="s">
        <v>69</v>
      </c>
      <c r="AO18" s="192" t="s">
        <v>69</v>
      </c>
      <c r="AP18" s="917" t="s">
        <v>69</v>
      </c>
      <c r="AQ18" s="983" t="s">
        <v>69</v>
      </c>
      <c r="AT18" s="993"/>
      <c r="AV18" s="958"/>
      <c r="AW18" s="498"/>
      <c r="AX18" s="502"/>
      <c r="AY18" s="600"/>
      <c r="AZ18" s="600"/>
      <c r="BA18" s="1"/>
    </row>
    <row r="19" spans="1:53" ht="13.5" customHeight="1" x14ac:dyDescent="0.2">
      <c r="A19" s="1" t="s">
        <v>182</v>
      </c>
      <c r="B19" s="1" t="e">
        <f>HLOOKUP(Datos_Generales!$C$14,Matrices!$G$10:$AS$93,ROW()-9,FALSE)</f>
        <v>#N/A</v>
      </c>
      <c r="D19" s="1134" t="s">
        <v>162</v>
      </c>
      <c r="E19" s="1134"/>
      <c r="G19" s="1" t="s">
        <v>67</v>
      </c>
      <c r="H19" s="1" t="s">
        <v>67</v>
      </c>
      <c r="I19" s="1" t="s">
        <v>67</v>
      </c>
      <c r="J19" s="192" t="s">
        <v>67</v>
      </c>
      <c r="K19" s="192" t="s">
        <v>67</v>
      </c>
      <c r="L19" s="192" t="s">
        <v>67</v>
      </c>
      <c r="M19" s="192" t="s">
        <v>67</v>
      </c>
      <c r="N19" s="192" t="s">
        <v>67</v>
      </c>
      <c r="O19" s="192" t="s">
        <v>67</v>
      </c>
      <c r="P19" s="192" t="s">
        <v>67</v>
      </c>
      <c r="Q19" s="192" t="s">
        <v>67</v>
      </c>
      <c r="R19" s="192" t="s">
        <v>67</v>
      </c>
      <c r="S19" s="192" t="s">
        <v>67</v>
      </c>
      <c r="T19" s="192" t="s">
        <v>67</v>
      </c>
      <c r="U19" s="192" t="s">
        <v>67</v>
      </c>
      <c r="V19" s="192" t="s">
        <v>67</v>
      </c>
      <c r="W19" s="192" t="s">
        <v>67</v>
      </c>
      <c r="X19" s="192" t="s">
        <v>67</v>
      </c>
      <c r="Y19" s="192" t="s">
        <v>67</v>
      </c>
      <c r="Z19" s="192" t="s">
        <v>67</v>
      </c>
      <c r="AA19" s="192" t="s">
        <v>67</v>
      </c>
      <c r="AB19" s="192" t="s">
        <v>67</v>
      </c>
      <c r="AC19" s="192" t="s">
        <v>67</v>
      </c>
      <c r="AD19" s="192" t="s">
        <v>67</v>
      </c>
      <c r="AE19" s="192" t="s">
        <v>67</v>
      </c>
      <c r="AF19" s="192" t="s">
        <v>67</v>
      </c>
      <c r="AG19" s="192" t="s">
        <v>67</v>
      </c>
      <c r="AH19" s="192" t="s">
        <v>67</v>
      </c>
      <c r="AI19" s="192" t="s">
        <v>67</v>
      </c>
      <c r="AJ19" s="192" t="s">
        <v>67</v>
      </c>
      <c r="AK19" s="1" t="s">
        <v>67</v>
      </c>
      <c r="AL19" s="192" t="s">
        <v>69</v>
      </c>
      <c r="AM19" s="192" t="s">
        <v>69</v>
      </c>
      <c r="AN19" s="192" t="s">
        <v>67</v>
      </c>
      <c r="AO19" s="192" t="s">
        <v>67</v>
      </c>
      <c r="AP19" s="917" t="s">
        <v>67</v>
      </c>
      <c r="AQ19" s="983" t="s">
        <v>67</v>
      </c>
      <c r="AT19" s="993" t="s">
        <v>110</v>
      </c>
      <c r="AV19" s="958" t="s">
        <v>505</v>
      </c>
      <c r="AW19" s="498" t="s">
        <v>88</v>
      </c>
      <c r="AX19" s="502" t="s">
        <v>572</v>
      </c>
      <c r="AY19" s="600"/>
      <c r="AZ19" s="600"/>
      <c r="BA19" s="192" t="s">
        <v>69</v>
      </c>
    </row>
    <row r="20" spans="1:53" ht="13.5" customHeight="1" x14ac:dyDescent="0.2">
      <c r="A20" s="1" t="s">
        <v>182</v>
      </c>
      <c r="B20" s="1" t="e">
        <f>HLOOKUP(Datos_Generales!$C$14,Matrices!$G$10:$AS$93,ROW()-9,FALSE)</f>
        <v>#N/A</v>
      </c>
      <c r="D20" s="1134" t="s">
        <v>136</v>
      </c>
      <c r="E20" s="1134"/>
      <c r="G20" s="1" t="s">
        <v>67</v>
      </c>
      <c r="H20" s="1" t="s">
        <v>67</v>
      </c>
      <c r="I20" s="1" t="s">
        <v>67</v>
      </c>
      <c r="J20" s="192" t="s">
        <v>67</v>
      </c>
      <c r="K20" s="192" t="s">
        <v>67</v>
      </c>
      <c r="L20" s="192" t="s">
        <v>67</v>
      </c>
      <c r="M20" s="192" t="s">
        <v>67</v>
      </c>
      <c r="N20" s="192" t="s">
        <v>67</v>
      </c>
      <c r="O20" s="192" t="s">
        <v>67</v>
      </c>
      <c r="P20" s="192" t="s">
        <v>67</v>
      </c>
      <c r="Q20" s="192" t="s">
        <v>67</v>
      </c>
      <c r="R20" s="192" t="s">
        <v>67</v>
      </c>
      <c r="S20" s="192" t="s">
        <v>67</v>
      </c>
      <c r="T20" s="192" t="s">
        <v>67</v>
      </c>
      <c r="U20" s="192" t="s">
        <v>67</v>
      </c>
      <c r="V20" s="192" t="s">
        <v>67</v>
      </c>
      <c r="W20" s="192" t="s">
        <v>67</v>
      </c>
      <c r="X20" s="192" t="s">
        <v>67</v>
      </c>
      <c r="Y20" s="192" t="s">
        <v>67</v>
      </c>
      <c r="Z20" s="192" t="s">
        <v>67</v>
      </c>
      <c r="AA20" s="192" t="s">
        <v>67</v>
      </c>
      <c r="AB20" s="192" t="s">
        <v>67</v>
      </c>
      <c r="AC20" s="192" t="s">
        <v>67</v>
      </c>
      <c r="AD20" s="192" t="s">
        <v>67</v>
      </c>
      <c r="AE20" s="192" t="s">
        <v>67</v>
      </c>
      <c r="AF20" s="192" t="s">
        <v>67</v>
      </c>
      <c r="AG20" s="192" t="s">
        <v>67</v>
      </c>
      <c r="AH20" s="192" t="s">
        <v>67</v>
      </c>
      <c r="AI20" s="192" t="s">
        <v>67</v>
      </c>
      <c r="AJ20" s="192" t="s">
        <v>67</v>
      </c>
      <c r="AK20" s="192" t="s">
        <v>69</v>
      </c>
      <c r="AL20" s="192" t="s">
        <v>69</v>
      </c>
      <c r="AM20" s="192" t="s">
        <v>69</v>
      </c>
      <c r="AN20" s="192" t="s">
        <v>67</v>
      </c>
      <c r="AO20" s="192" t="s">
        <v>67</v>
      </c>
      <c r="AP20" s="718" t="s">
        <v>69</v>
      </c>
      <c r="AQ20" s="983" t="s">
        <v>67</v>
      </c>
      <c r="AT20" s="993" t="s">
        <v>125</v>
      </c>
      <c r="AV20" s="958" t="s">
        <v>611</v>
      </c>
      <c r="AW20" s="498" t="s">
        <v>89</v>
      </c>
      <c r="AX20" s="502" t="s">
        <v>572</v>
      </c>
      <c r="AY20" s="600"/>
      <c r="AZ20" s="600"/>
      <c r="BA20" s="192" t="s">
        <v>69</v>
      </c>
    </row>
    <row r="21" spans="1:53" ht="13.5" customHeight="1" x14ac:dyDescent="0.2">
      <c r="A21" s="1" t="s">
        <v>182</v>
      </c>
      <c r="B21" s="1" t="e">
        <f>HLOOKUP(Datos_Generales!$C$14,Matrices!$G$10:$AS$93,ROW()-9,FALSE)</f>
        <v>#N/A</v>
      </c>
      <c r="D21" s="1129" t="s">
        <v>163</v>
      </c>
      <c r="E21" s="1129"/>
      <c r="G21" s="1" t="s">
        <v>67</v>
      </c>
      <c r="H21" s="1" t="s">
        <v>67</v>
      </c>
      <c r="I21" s="1" t="s">
        <v>67</v>
      </c>
      <c r="J21" s="192" t="s">
        <v>67</v>
      </c>
      <c r="K21" s="192" t="s">
        <v>67</v>
      </c>
      <c r="L21" s="192" t="s">
        <v>67</v>
      </c>
      <c r="M21" s="192" t="s">
        <v>67</v>
      </c>
      <c r="N21" s="192" t="s">
        <v>67</v>
      </c>
      <c r="O21" s="192" t="s">
        <v>67</v>
      </c>
      <c r="P21" s="192" t="s">
        <v>67</v>
      </c>
      <c r="Q21" s="192" t="s">
        <v>67</v>
      </c>
      <c r="R21" s="192" t="s">
        <v>67</v>
      </c>
      <c r="S21" s="192" t="s">
        <v>67</v>
      </c>
      <c r="T21" s="192" t="s">
        <v>67</v>
      </c>
      <c r="U21" s="192" t="s">
        <v>67</v>
      </c>
      <c r="V21" s="192" t="s">
        <v>67</v>
      </c>
      <c r="W21" s="192" t="s">
        <v>67</v>
      </c>
      <c r="X21" s="192" t="s">
        <v>67</v>
      </c>
      <c r="Y21" s="192" t="s">
        <v>67</v>
      </c>
      <c r="Z21" s="192" t="s">
        <v>67</v>
      </c>
      <c r="AA21" s="192" t="s">
        <v>67</v>
      </c>
      <c r="AB21" s="192" t="s">
        <v>67</v>
      </c>
      <c r="AC21" s="192" t="s">
        <v>67</v>
      </c>
      <c r="AD21" s="192" t="s">
        <v>67</v>
      </c>
      <c r="AE21" s="192" t="s">
        <v>67</v>
      </c>
      <c r="AF21" s="192" t="s">
        <v>67</v>
      </c>
      <c r="AG21" s="192" t="s">
        <v>67</v>
      </c>
      <c r="AH21" s="192" t="s">
        <v>67</v>
      </c>
      <c r="AI21" s="192" t="s">
        <v>67</v>
      </c>
      <c r="AJ21" s="192" t="s">
        <v>67</v>
      </c>
      <c r="AK21" s="1" t="s">
        <v>67</v>
      </c>
      <c r="AL21" s="192" t="s">
        <v>69</v>
      </c>
      <c r="AM21" s="192" t="s">
        <v>69</v>
      </c>
      <c r="AN21" s="192" t="s">
        <v>67</v>
      </c>
      <c r="AO21" s="192" t="s">
        <v>67</v>
      </c>
      <c r="AP21" s="989" t="s">
        <v>67</v>
      </c>
      <c r="AQ21" s="989" t="s">
        <v>67</v>
      </c>
      <c r="AR21" s="195"/>
      <c r="AS21" s="195"/>
      <c r="AT21" s="994" t="s">
        <v>126</v>
      </c>
      <c r="AU21" s="195"/>
      <c r="AV21" s="982" t="s">
        <v>107</v>
      </c>
      <c r="AW21" s="498" t="s">
        <v>88</v>
      </c>
      <c r="AX21" s="502" t="s">
        <v>572</v>
      </c>
      <c r="AY21" s="600"/>
      <c r="AZ21" s="600"/>
      <c r="BA21" s="192" t="s">
        <v>69</v>
      </c>
    </row>
    <row r="22" spans="1:53" ht="13.5" customHeight="1" x14ac:dyDescent="0.2">
      <c r="A22" s="689" t="s">
        <v>182</v>
      </c>
      <c r="B22" s="1" t="e">
        <f>HLOOKUP(Datos_Generales!$C$14,Matrices!$G$10:$AS$93,ROW()-9,FALSE)</f>
        <v>#N/A</v>
      </c>
      <c r="D22" s="1130" t="s">
        <v>542</v>
      </c>
      <c r="E22" s="1129"/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69</v>
      </c>
      <c r="AL22" s="192" t="s">
        <v>69</v>
      </c>
      <c r="AM22" s="1" t="s">
        <v>69</v>
      </c>
      <c r="AN22" s="1" t="s">
        <v>67</v>
      </c>
      <c r="AO22" s="1" t="s">
        <v>67</v>
      </c>
      <c r="AP22" s="989" t="s">
        <v>69</v>
      </c>
      <c r="AQ22" s="989" t="s">
        <v>67</v>
      </c>
      <c r="AR22" s="195"/>
      <c r="AS22" s="195"/>
      <c r="AT22" s="995"/>
      <c r="AU22" s="195"/>
      <c r="AV22" s="982" t="s">
        <v>108</v>
      </c>
      <c r="AW22" s="497" t="s">
        <v>63</v>
      </c>
      <c r="AX22" s="502" t="s">
        <v>573</v>
      </c>
      <c r="AY22" s="600">
        <v>24.125</v>
      </c>
      <c r="AZ22" s="600">
        <v>2.5000000000000001E-2</v>
      </c>
      <c r="BA22" s="192" t="s">
        <v>69</v>
      </c>
    </row>
    <row r="23" spans="1:53" ht="13.5" customHeight="1" x14ac:dyDescent="0.2">
      <c r="A23" s="1" t="s">
        <v>182</v>
      </c>
      <c r="B23" s="1" t="e">
        <f>HLOOKUP(Datos_Generales!$C$14,Matrices!$G$10:$AS$93,ROW()-9,FALSE)</f>
        <v>#N/A</v>
      </c>
      <c r="D23" s="1129" t="s">
        <v>153</v>
      </c>
      <c r="E23" s="1129"/>
      <c r="G23" s="1" t="s">
        <v>67</v>
      </c>
      <c r="H23" s="1" t="s">
        <v>67</v>
      </c>
      <c r="I23" s="1" t="s">
        <v>67</v>
      </c>
      <c r="J23" s="192" t="s">
        <v>67</v>
      </c>
      <c r="K23" s="192" t="s">
        <v>69</v>
      </c>
      <c r="L23" s="192" t="s">
        <v>69</v>
      </c>
      <c r="M23" s="192" t="s">
        <v>67</v>
      </c>
      <c r="N23" s="192" t="s">
        <v>67</v>
      </c>
      <c r="O23" s="192" t="s">
        <v>67</v>
      </c>
      <c r="P23" s="192" t="s">
        <v>67</v>
      </c>
      <c r="Q23" s="192" t="s">
        <v>67</v>
      </c>
      <c r="R23" s="192" t="s">
        <v>67</v>
      </c>
      <c r="S23" s="192" t="s">
        <v>67</v>
      </c>
      <c r="T23" s="192" t="s">
        <v>67</v>
      </c>
      <c r="U23" s="192" t="s">
        <v>67</v>
      </c>
      <c r="V23" s="192" t="s">
        <v>67</v>
      </c>
      <c r="W23" s="192" t="s">
        <v>67</v>
      </c>
      <c r="X23" s="192" t="s">
        <v>67</v>
      </c>
      <c r="Y23" s="192" t="s">
        <v>67</v>
      </c>
      <c r="Z23" s="192" t="s">
        <v>67</v>
      </c>
      <c r="AA23" s="192" t="s">
        <v>67</v>
      </c>
      <c r="AB23" s="192" t="s">
        <v>67</v>
      </c>
      <c r="AC23" s="192" t="s">
        <v>67</v>
      </c>
      <c r="AD23" s="192" t="s">
        <v>67</v>
      </c>
      <c r="AE23" s="192" t="s">
        <v>69</v>
      </c>
      <c r="AF23" s="192" t="s">
        <v>69</v>
      </c>
      <c r="AG23" s="192" t="s">
        <v>69</v>
      </c>
      <c r="AH23" s="192" t="s">
        <v>69</v>
      </c>
      <c r="AI23" s="192" t="s">
        <v>69</v>
      </c>
      <c r="AJ23" s="192" t="s">
        <v>69</v>
      </c>
      <c r="AK23" s="1" t="s">
        <v>67</v>
      </c>
      <c r="AL23" s="192" t="s">
        <v>69</v>
      </c>
      <c r="AM23" s="192" t="s">
        <v>69</v>
      </c>
      <c r="AN23" s="192" t="s">
        <v>67</v>
      </c>
      <c r="AO23" s="192" t="s">
        <v>67</v>
      </c>
      <c r="AP23" s="989" t="s">
        <v>67</v>
      </c>
      <c r="AQ23" s="989" t="s">
        <v>67</v>
      </c>
      <c r="AR23" s="195"/>
      <c r="AS23" s="195"/>
      <c r="AT23" s="995"/>
      <c r="AU23" s="195"/>
      <c r="AV23" s="982" t="s">
        <v>110</v>
      </c>
      <c r="AW23" s="497" t="s">
        <v>63</v>
      </c>
      <c r="AX23" s="502" t="s">
        <v>573</v>
      </c>
      <c r="AY23" s="600">
        <v>35.5</v>
      </c>
      <c r="AZ23" s="600">
        <v>0.1</v>
      </c>
      <c r="BA23" s="192" t="s">
        <v>69</v>
      </c>
    </row>
    <row r="24" spans="1:53" ht="13.5" customHeight="1" x14ac:dyDescent="0.2">
      <c r="A24" s="1" t="s">
        <v>182</v>
      </c>
      <c r="B24" s="1" t="e">
        <f>HLOOKUP(Datos_Generales!$C$14,Matrices!$G$10:$AS$93,ROW()-9,FALSE)</f>
        <v>#N/A</v>
      </c>
      <c r="D24" s="681" t="s">
        <v>38</v>
      </c>
      <c r="E24" s="681"/>
      <c r="G24" s="1" t="s">
        <v>67</v>
      </c>
      <c r="H24" s="1" t="s">
        <v>67</v>
      </c>
      <c r="I24" s="1" t="s">
        <v>67</v>
      </c>
      <c r="J24" s="192" t="s">
        <v>67</v>
      </c>
      <c r="K24" s="192" t="s">
        <v>69</v>
      </c>
      <c r="L24" s="192" t="s">
        <v>69</v>
      </c>
      <c r="M24" s="192" t="s">
        <v>67</v>
      </c>
      <c r="N24" s="192" t="s">
        <v>67</v>
      </c>
      <c r="O24" s="192" t="s">
        <v>67</v>
      </c>
      <c r="P24" s="192" t="s">
        <v>67</v>
      </c>
      <c r="Q24" s="192" t="s">
        <v>67</v>
      </c>
      <c r="R24" s="192" t="s">
        <v>67</v>
      </c>
      <c r="S24" s="192" t="s">
        <v>67</v>
      </c>
      <c r="T24" s="192" t="s">
        <v>67</v>
      </c>
      <c r="U24" s="192" t="s">
        <v>67</v>
      </c>
      <c r="V24" s="192" t="s">
        <v>67</v>
      </c>
      <c r="W24" s="192" t="s">
        <v>67</v>
      </c>
      <c r="X24" s="192" t="s">
        <v>67</v>
      </c>
      <c r="Y24" s="192" t="s">
        <v>67</v>
      </c>
      <c r="Z24" s="192" t="s">
        <v>67</v>
      </c>
      <c r="AA24" s="192" t="s">
        <v>67</v>
      </c>
      <c r="AB24" s="192" t="s">
        <v>67</v>
      </c>
      <c r="AC24" s="192" t="s">
        <v>67</v>
      </c>
      <c r="AD24" s="192" t="s">
        <v>67</v>
      </c>
      <c r="AE24" s="192" t="s">
        <v>69</v>
      </c>
      <c r="AF24" s="192" t="s">
        <v>69</v>
      </c>
      <c r="AG24" s="192" t="s">
        <v>69</v>
      </c>
      <c r="AH24" s="192" t="s">
        <v>69</v>
      </c>
      <c r="AI24" s="192" t="s">
        <v>69</v>
      </c>
      <c r="AJ24" s="192" t="s">
        <v>69</v>
      </c>
      <c r="AK24" s="1" t="s">
        <v>67</v>
      </c>
      <c r="AL24" s="192" t="s">
        <v>69</v>
      </c>
      <c r="AM24" s="192" t="s">
        <v>69</v>
      </c>
      <c r="AN24" s="192" t="s">
        <v>67</v>
      </c>
      <c r="AO24" s="192" t="s">
        <v>67</v>
      </c>
      <c r="AP24" s="989" t="s">
        <v>67</v>
      </c>
      <c r="AQ24" s="989" t="s">
        <v>67</v>
      </c>
      <c r="AR24" s="195"/>
      <c r="AS24" s="195"/>
      <c r="AT24" s="995"/>
      <c r="AU24" s="195"/>
      <c r="AV24" s="982" t="s">
        <v>111</v>
      </c>
      <c r="AW24" s="497" t="s">
        <v>87</v>
      </c>
      <c r="AX24" s="502" t="s">
        <v>572</v>
      </c>
      <c r="AY24" s="600"/>
      <c r="AZ24" s="600"/>
      <c r="BA24" s="192" t="s">
        <v>67</v>
      </c>
    </row>
    <row r="25" spans="1:53" ht="13.5" customHeight="1" x14ac:dyDescent="0.2">
      <c r="A25" s="1" t="s">
        <v>182</v>
      </c>
      <c r="B25" s="1" t="e">
        <f>HLOOKUP(Datos_Generales!$C$14,Matrices!$G$10:$AS$93,ROW()-9,FALSE)</f>
        <v>#N/A</v>
      </c>
      <c r="D25" s="682" t="s">
        <v>41</v>
      </c>
      <c r="E25" s="682"/>
      <c r="G25" s="1" t="s">
        <v>67</v>
      </c>
      <c r="H25" s="1" t="s">
        <v>67</v>
      </c>
      <c r="I25" s="1" t="s">
        <v>67</v>
      </c>
      <c r="J25" s="192" t="s">
        <v>67</v>
      </c>
      <c r="K25" s="192" t="s">
        <v>69</v>
      </c>
      <c r="L25" s="192" t="s">
        <v>69</v>
      </c>
      <c r="M25" s="192" t="s">
        <v>67</v>
      </c>
      <c r="N25" s="192" t="s">
        <v>67</v>
      </c>
      <c r="O25" s="192" t="s">
        <v>67</v>
      </c>
      <c r="P25" s="192" t="s">
        <v>67</v>
      </c>
      <c r="Q25" s="192" t="s">
        <v>67</v>
      </c>
      <c r="R25" s="192" t="s">
        <v>67</v>
      </c>
      <c r="S25" s="192" t="s">
        <v>67</v>
      </c>
      <c r="T25" s="192" t="s">
        <v>67</v>
      </c>
      <c r="U25" s="192" t="s">
        <v>67</v>
      </c>
      <c r="V25" s="192" t="s">
        <v>67</v>
      </c>
      <c r="W25" s="192" t="s">
        <v>67</v>
      </c>
      <c r="X25" s="192" t="s">
        <v>67</v>
      </c>
      <c r="Y25" s="192" t="s">
        <v>67</v>
      </c>
      <c r="Z25" s="192" t="s">
        <v>67</v>
      </c>
      <c r="AA25" s="192" t="s">
        <v>67</v>
      </c>
      <c r="AB25" s="192" t="s">
        <v>67</v>
      </c>
      <c r="AC25" s="192" t="s">
        <v>67</v>
      </c>
      <c r="AD25" s="192" t="s">
        <v>67</v>
      </c>
      <c r="AE25" s="192" t="s">
        <v>69</v>
      </c>
      <c r="AF25" s="192" t="s">
        <v>69</v>
      </c>
      <c r="AG25" s="192" t="s">
        <v>69</v>
      </c>
      <c r="AH25" s="192" t="s">
        <v>69</v>
      </c>
      <c r="AI25" s="192" t="s">
        <v>69</v>
      </c>
      <c r="AJ25" s="192" t="s">
        <v>69</v>
      </c>
      <c r="AK25" s="192" t="s">
        <v>69</v>
      </c>
      <c r="AL25" s="192" t="s">
        <v>69</v>
      </c>
      <c r="AM25" s="192" t="s">
        <v>69</v>
      </c>
      <c r="AN25" s="192" t="s">
        <v>69</v>
      </c>
      <c r="AO25" s="192" t="s">
        <v>69</v>
      </c>
      <c r="AP25" s="989" t="s">
        <v>69</v>
      </c>
      <c r="AQ25" s="989" t="s">
        <v>69</v>
      </c>
      <c r="AR25" s="195"/>
      <c r="AS25" s="195"/>
      <c r="AT25" s="996"/>
      <c r="AU25" s="195"/>
      <c r="AV25" s="982" t="s">
        <v>112</v>
      </c>
      <c r="AW25" s="497" t="s">
        <v>87</v>
      </c>
      <c r="AX25" s="502" t="s">
        <v>572</v>
      </c>
      <c r="AY25" s="600"/>
      <c r="AZ25" s="600"/>
      <c r="BA25" s="192" t="s">
        <v>67</v>
      </c>
    </row>
    <row r="26" spans="1:53" ht="13.5" customHeight="1" x14ac:dyDescent="0.2">
      <c r="A26" s="1" t="s">
        <v>182</v>
      </c>
      <c r="B26" s="1" t="e">
        <f>HLOOKUP(Datos_Generales!$C$14,Matrices!$G$10:$AS$93,ROW()-9,FALSE)</f>
        <v>#N/A</v>
      </c>
      <c r="D26" s="682" t="s">
        <v>43</v>
      </c>
      <c r="E26" s="682"/>
      <c r="G26" s="1" t="s">
        <v>67</v>
      </c>
      <c r="H26" s="1" t="s">
        <v>67</v>
      </c>
      <c r="I26" s="1" t="s">
        <v>67</v>
      </c>
      <c r="J26" s="192" t="s">
        <v>67</v>
      </c>
      <c r="K26" s="192" t="s">
        <v>69</v>
      </c>
      <c r="L26" s="192" t="s">
        <v>69</v>
      </c>
      <c r="M26" s="192" t="s">
        <v>67</v>
      </c>
      <c r="N26" s="192" t="s">
        <v>67</v>
      </c>
      <c r="O26" s="192" t="s">
        <v>67</v>
      </c>
      <c r="P26" s="192" t="s">
        <v>67</v>
      </c>
      <c r="Q26" s="192" t="s">
        <v>67</v>
      </c>
      <c r="R26" s="192" t="s">
        <v>67</v>
      </c>
      <c r="S26" s="192" t="s">
        <v>67</v>
      </c>
      <c r="T26" s="192" t="s">
        <v>67</v>
      </c>
      <c r="U26" s="192" t="s">
        <v>67</v>
      </c>
      <c r="V26" s="192" t="s">
        <v>67</v>
      </c>
      <c r="W26" s="192" t="s">
        <v>67</v>
      </c>
      <c r="X26" s="192" t="s">
        <v>67</v>
      </c>
      <c r="Y26" s="192" t="s">
        <v>67</v>
      </c>
      <c r="Z26" s="192" t="s">
        <v>67</v>
      </c>
      <c r="AA26" s="192" t="s">
        <v>67</v>
      </c>
      <c r="AB26" s="192" t="s">
        <v>67</v>
      </c>
      <c r="AC26" s="192" t="s">
        <v>67</v>
      </c>
      <c r="AD26" s="192" t="s">
        <v>67</v>
      </c>
      <c r="AE26" s="192" t="s">
        <v>69</v>
      </c>
      <c r="AF26" s="192" t="s">
        <v>69</v>
      </c>
      <c r="AG26" s="192" t="s">
        <v>69</v>
      </c>
      <c r="AH26" s="192" t="s">
        <v>69</v>
      </c>
      <c r="AI26" s="192" t="s">
        <v>69</v>
      </c>
      <c r="AJ26" s="192" t="s">
        <v>69</v>
      </c>
      <c r="AK26" s="192" t="s">
        <v>69</v>
      </c>
      <c r="AL26" s="192" t="s">
        <v>69</v>
      </c>
      <c r="AM26" s="192" t="s">
        <v>69</v>
      </c>
      <c r="AN26" s="192" t="s">
        <v>69</v>
      </c>
      <c r="AO26" s="192" t="s">
        <v>69</v>
      </c>
      <c r="AP26" s="989" t="s">
        <v>69</v>
      </c>
      <c r="AQ26" s="989" t="s">
        <v>69</v>
      </c>
      <c r="AR26" s="195"/>
      <c r="AS26" s="195"/>
      <c r="AT26" s="997"/>
      <c r="AU26" s="383"/>
      <c r="AV26" s="982" t="s">
        <v>610</v>
      </c>
      <c r="AW26" s="497" t="s">
        <v>87</v>
      </c>
      <c r="AX26" s="502" t="s">
        <v>572</v>
      </c>
      <c r="AY26" s="600"/>
      <c r="AZ26" s="600"/>
      <c r="BA26" s="192" t="s">
        <v>67</v>
      </c>
    </row>
    <row r="27" spans="1:53" ht="13.5" customHeight="1" x14ac:dyDescent="0.2">
      <c r="A27" s="1" t="s">
        <v>182</v>
      </c>
      <c r="B27" s="1" t="e">
        <f>HLOOKUP(Datos_Generales!$C$14,Matrices!$G$10:$AS$93,ROW()-9,FALSE)</f>
        <v>#N/A</v>
      </c>
      <c r="D27" s="682" t="s">
        <v>133</v>
      </c>
      <c r="E27" s="682"/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69</v>
      </c>
      <c r="L27" s="192" t="s">
        <v>69</v>
      </c>
      <c r="M27" s="1" t="s">
        <v>67</v>
      </c>
      <c r="N27" s="1" t="s">
        <v>67</v>
      </c>
      <c r="O27" s="1" t="s">
        <v>67</v>
      </c>
      <c r="P27" s="1" t="s">
        <v>67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Y27" s="1" t="s">
        <v>67</v>
      </c>
      <c r="Z27" s="1" t="s">
        <v>67</v>
      </c>
      <c r="AA27" s="1" t="s">
        <v>67</v>
      </c>
      <c r="AB27" s="1" t="s">
        <v>67</v>
      </c>
      <c r="AC27" s="1" t="s">
        <v>67</v>
      </c>
      <c r="AD27" s="1" t="s">
        <v>67</v>
      </c>
      <c r="AE27" s="192" t="s">
        <v>69</v>
      </c>
      <c r="AF27" s="192" t="s">
        <v>69</v>
      </c>
      <c r="AG27" s="1" t="s">
        <v>69</v>
      </c>
      <c r="AH27" s="1" t="s">
        <v>69</v>
      </c>
      <c r="AI27" s="192" t="s">
        <v>69</v>
      </c>
      <c r="AJ27" s="192" t="s">
        <v>69</v>
      </c>
      <c r="AK27" s="192" t="s">
        <v>69</v>
      </c>
      <c r="AL27" s="192" t="s">
        <v>69</v>
      </c>
      <c r="AM27" s="192" t="s">
        <v>69</v>
      </c>
      <c r="AN27" s="192" t="s">
        <v>69</v>
      </c>
      <c r="AO27" s="192" t="s">
        <v>69</v>
      </c>
      <c r="AP27" s="989" t="s">
        <v>69</v>
      </c>
      <c r="AQ27" s="989" t="s">
        <v>69</v>
      </c>
      <c r="AR27" s="195"/>
      <c r="AS27" s="195"/>
      <c r="AT27" s="996"/>
      <c r="AU27" s="195"/>
      <c r="AV27" s="982" t="s">
        <v>500</v>
      </c>
      <c r="AW27" s="497" t="s">
        <v>87</v>
      </c>
      <c r="AX27" s="502" t="s">
        <v>571</v>
      </c>
      <c r="AY27" s="600"/>
      <c r="AZ27" s="600"/>
      <c r="BA27" s="192" t="s">
        <v>67</v>
      </c>
    </row>
    <row r="28" spans="1:53" ht="13.5" customHeight="1" x14ac:dyDescent="0.2">
      <c r="A28" s="694" t="s">
        <v>540</v>
      </c>
      <c r="B28" s="1" t="e">
        <f>HLOOKUP(Datos_Generales!$C$14,Matrices!$G$10:$AS$93,ROW()-9,FALSE)</f>
        <v>#N/A</v>
      </c>
      <c r="D28" s="700" t="s">
        <v>555</v>
      </c>
      <c r="E28" s="700"/>
      <c r="G28" s="192" t="s">
        <v>69</v>
      </c>
      <c r="H28" s="192" t="s">
        <v>69</v>
      </c>
      <c r="I28" s="192" t="s">
        <v>69</v>
      </c>
      <c r="J28" s="192" t="s">
        <v>69</v>
      </c>
      <c r="K28" s="192" t="s">
        <v>69</v>
      </c>
      <c r="L28" s="192" t="s">
        <v>69</v>
      </c>
      <c r="M28" s="192" t="s">
        <v>69</v>
      </c>
      <c r="N28" s="192" t="s">
        <v>69</v>
      </c>
      <c r="O28" s="192" t="s">
        <v>69</v>
      </c>
      <c r="P28" s="192" t="s">
        <v>69</v>
      </c>
      <c r="Q28" s="192" t="s">
        <v>69</v>
      </c>
      <c r="R28" s="192" t="s">
        <v>69</v>
      </c>
      <c r="S28" s="192" t="s">
        <v>69</v>
      </c>
      <c r="T28" s="192" t="s">
        <v>69</v>
      </c>
      <c r="U28" s="192" t="s">
        <v>69</v>
      </c>
      <c r="V28" s="192" t="s">
        <v>69</v>
      </c>
      <c r="W28" s="192" t="s">
        <v>69</v>
      </c>
      <c r="X28" s="192" t="s">
        <v>69</v>
      </c>
      <c r="Y28" s="192" t="s">
        <v>69</v>
      </c>
      <c r="Z28" s="192" t="s">
        <v>69</v>
      </c>
      <c r="AA28" s="192" t="s">
        <v>69</v>
      </c>
      <c r="AB28" s="192" t="s">
        <v>69</v>
      </c>
      <c r="AC28" s="192" t="s">
        <v>69</v>
      </c>
      <c r="AD28" s="192" t="s">
        <v>69</v>
      </c>
      <c r="AE28" s="192" t="s">
        <v>69</v>
      </c>
      <c r="AF28" s="192" t="s">
        <v>69</v>
      </c>
      <c r="AG28" s="192" t="s">
        <v>69</v>
      </c>
      <c r="AH28" s="192" t="s">
        <v>69</v>
      </c>
      <c r="AI28" s="192" t="s">
        <v>69</v>
      </c>
      <c r="AJ28" s="192" t="s">
        <v>69</v>
      </c>
      <c r="AK28" s="192" t="s">
        <v>69</v>
      </c>
      <c r="AL28" s="192" t="s">
        <v>69</v>
      </c>
      <c r="AM28" s="192" t="s">
        <v>69</v>
      </c>
      <c r="AN28" s="192" t="s">
        <v>69</v>
      </c>
      <c r="AO28" s="192" t="s">
        <v>69</v>
      </c>
      <c r="AP28" s="989" t="s">
        <v>69</v>
      </c>
      <c r="AQ28" s="989" t="s">
        <v>69</v>
      </c>
      <c r="AR28" s="456"/>
      <c r="AS28" s="456"/>
      <c r="AT28" s="996"/>
      <c r="AU28" s="456"/>
      <c r="AV28" s="982" t="s">
        <v>594</v>
      </c>
      <c r="AW28" s="497" t="s">
        <v>63</v>
      </c>
      <c r="AX28" s="502" t="s">
        <v>571</v>
      </c>
      <c r="AY28" s="600">
        <v>24</v>
      </c>
      <c r="AZ28" s="600"/>
      <c r="BA28" s="192" t="s">
        <v>69</v>
      </c>
    </row>
    <row r="29" spans="1:53" ht="13.5" customHeight="1" x14ac:dyDescent="0.2">
      <c r="A29" s="694" t="s">
        <v>540</v>
      </c>
      <c r="B29" s="1" t="e">
        <f>HLOOKUP(Datos_Generales!$C$14,Matrices!$G$10:$AS$93,ROW()-9,FALSE)</f>
        <v>#N/A</v>
      </c>
      <c r="D29" s="700" t="s">
        <v>549</v>
      </c>
      <c r="E29" s="700"/>
      <c r="G29" s="192" t="s">
        <v>69</v>
      </c>
      <c r="H29" s="192" t="s">
        <v>69</v>
      </c>
      <c r="I29" s="192" t="s">
        <v>69</v>
      </c>
      <c r="J29" s="192" t="s">
        <v>69</v>
      </c>
      <c r="K29" s="192" t="s">
        <v>69</v>
      </c>
      <c r="L29" s="192" t="s">
        <v>69</v>
      </c>
      <c r="M29" s="192" t="s">
        <v>69</v>
      </c>
      <c r="N29" s="192" t="s">
        <v>69</v>
      </c>
      <c r="O29" s="192" t="s">
        <v>69</v>
      </c>
      <c r="P29" s="192" t="s">
        <v>69</v>
      </c>
      <c r="Q29" s="192" t="s">
        <v>69</v>
      </c>
      <c r="R29" s="192" t="s">
        <v>69</v>
      </c>
      <c r="S29" s="192" t="s">
        <v>69</v>
      </c>
      <c r="T29" s="192" t="s">
        <v>69</v>
      </c>
      <c r="U29" s="192" t="s">
        <v>69</v>
      </c>
      <c r="V29" s="192" t="s">
        <v>69</v>
      </c>
      <c r="W29" s="192" t="s">
        <v>69</v>
      </c>
      <c r="X29" s="192" t="s">
        <v>69</v>
      </c>
      <c r="Y29" s="192" t="s">
        <v>69</v>
      </c>
      <c r="Z29" s="192" t="s">
        <v>69</v>
      </c>
      <c r="AA29" s="192" t="s">
        <v>69</v>
      </c>
      <c r="AB29" s="192" t="s">
        <v>69</v>
      </c>
      <c r="AC29" s="192" t="s">
        <v>69</v>
      </c>
      <c r="AD29" s="192" t="s">
        <v>69</v>
      </c>
      <c r="AE29" s="192" t="s">
        <v>69</v>
      </c>
      <c r="AF29" s="192" t="s">
        <v>69</v>
      </c>
      <c r="AG29" s="192" t="s">
        <v>69</v>
      </c>
      <c r="AH29" s="192" t="s">
        <v>69</v>
      </c>
      <c r="AI29" s="192" t="s">
        <v>69</v>
      </c>
      <c r="AJ29" s="192" t="s">
        <v>69</v>
      </c>
      <c r="AK29" s="192" t="s">
        <v>69</v>
      </c>
      <c r="AL29" s="192" t="s">
        <v>69</v>
      </c>
      <c r="AM29" s="192" t="s">
        <v>69</v>
      </c>
      <c r="AN29" s="192" t="s">
        <v>69</v>
      </c>
      <c r="AO29" s="192" t="s">
        <v>69</v>
      </c>
      <c r="AP29" s="989" t="s">
        <v>69</v>
      </c>
      <c r="AQ29" s="989" t="s">
        <v>69</v>
      </c>
      <c r="AR29" s="456"/>
      <c r="AS29" s="456"/>
      <c r="AT29" s="996"/>
      <c r="AU29" s="456"/>
      <c r="AV29" s="982"/>
      <c r="AW29" s="497"/>
      <c r="AX29" s="502"/>
      <c r="AY29" s="600"/>
      <c r="AZ29" s="600"/>
      <c r="BA29" s="1"/>
    </row>
    <row r="30" spans="1:53" ht="13.5" customHeight="1" x14ac:dyDescent="0.2">
      <c r="A30" s="694" t="s">
        <v>540</v>
      </c>
      <c r="B30" s="1" t="e">
        <f>HLOOKUP(Datos_Generales!$C$14,Matrices!$G$10:$AS$93,ROW()-9,FALSE)</f>
        <v>#N/A</v>
      </c>
      <c r="D30" s="700" t="s">
        <v>550</v>
      </c>
      <c r="E30" s="700"/>
      <c r="G30" s="192" t="s">
        <v>69</v>
      </c>
      <c r="H30" s="192" t="s">
        <v>69</v>
      </c>
      <c r="I30" s="192" t="s">
        <v>69</v>
      </c>
      <c r="J30" s="192" t="s">
        <v>69</v>
      </c>
      <c r="K30" s="192" t="s">
        <v>69</v>
      </c>
      <c r="L30" s="192" t="s">
        <v>69</v>
      </c>
      <c r="M30" s="192" t="s">
        <v>69</v>
      </c>
      <c r="N30" s="192" t="s">
        <v>69</v>
      </c>
      <c r="O30" s="192" t="s">
        <v>69</v>
      </c>
      <c r="P30" s="192" t="s">
        <v>69</v>
      </c>
      <c r="Q30" s="192" t="s">
        <v>69</v>
      </c>
      <c r="R30" s="192" t="s">
        <v>69</v>
      </c>
      <c r="S30" s="192" t="s">
        <v>69</v>
      </c>
      <c r="T30" s="192" t="s">
        <v>69</v>
      </c>
      <c r="U30" s="192" t="s">
        <v>69</v>
      </c>
      <c r="V30" s="192" t="s">
        <v>69</v>
      </c>
      <c r="W30" s="192" t="s">
        <v>69</v>
      </c>
      <c r="X30" s="192" t="s">
        <v>69</v>
      </c>
      <c r="Y30" s="192" t="s">
        <v>69</v>
      </c>
      <c r="Z30" s="192" t="s">
        <v>69</v>
      </c>
      <c r="AA30" s="192" t="s">
        <v>69</v>
      </c>
      <c r="AB30" s="192" t="s">
        <v>69</v>
      </c>
      <c r="AC30" s="192" t="s">
        <v>69</v>
      </c>
      <c r="AD30" s="192" t="s">
        <v>69</v>
      </c>
      <c r="AE30" s="192" t="s">
        <v>69</v>
      </c>
      <c r="AF30" s="192" t="s">
        <v>69</v>
      </c>
      <c r="AG30" s="192" t="s">
        <v>69</v>
      </c>
      <c r="AH30" s="192" t="s">
        <v>69</v>
      </c>
      <c r="AI30" s="192" t="s">
        <v>69</v>
      </c>
      <c r="AJ30" s="192" t="s">
        <v>69</v>
      </c>
      <c r="AK30" s="192" t="s">
        <v>69</v>
      </c>
      <c r="AL30" s="192" t="s">
        <v>69</v>
      </c>
      <c r="AM30" s="192" t="s">
        <v>69</v>
      </c>
      <c r="AN30" s="192" t="s">
        <v>69</v>
      </c>
      <c r="AO30" s="192" t="s">
        <v>69</v>
      </c>
      <c r="AP30" s="989" t="s">
        <v>69</v>
      </c>
      <c r="AQ30" s="989" t="s">
        <v>69</v>
      </c>
      <c r="AR30" s="456"/>
      <c r="AS30" s="456"/>
      <c r="AT30" s="996"/>
      <c r="AU30" s="456"/>
      <c r="AV30" s="982"/>
      <c r="AW30" s="497"/>
      <c r="AX30" s="502"/>
      <c r="AY30" s="600"/>
      <c r="AZ30" s="600"/>
      <c r="BA30" s="1"/>
    </row>
    <row r="31" spans="1:53" ht="13.5" customHeight="1" x14ac:dyDescent="0.2">
      <c r="A31" s="694" t="s">
        <v>540</v>
      </c>
      <c r="B31" s="1" t="e">
        <f>HLOOKUP(Datos_Generales!$C$14,Matrices!$G$10:$AS$93,ROW()-9,FALSE)</f>
        <v>#N/A</v>
      </c>
      <c r="D31" s="700" t="s">
        <v>551</v>
      </c>
      <c r="E31" s="700"/>
      <c r="G31" s="192" t="s">
        <v>69</v>
      </c>
      <c r="H31" s="192" t="s">
        <v>69</v>
      </c>
      <c r="I31" s="192" t="s">
        <v>69</v>
      </c>
      <c r="J31" s="192" t="s">
        <v>69</v>
      </c>
      <c r="K31" s="192" t="s">
        <v>69</v>
      </c>
      <c r="L31" s="192" t="s">
        <v>69</v>
      </c>
      <c r="M31" s="192" t="s">
        <v>69</v>
      </c>
      <c r="N31" s="192" t="s">
        <v>69</v>
      </c>
      <c r="O31" s="192" t="s">
        <v>69</v>
      </c>
      <c r="P31" s="192" t="s">
        <v>69</v>
      </c>
      <c r="Q31" s="192" t="s">
        <v>69</v>
      </c>
      <c r="R31" s="192" t="s">
        <v>69</v>
      </c>
      <c r="S31" s="192" t="s">
        <v>69</v>
      </c>
      <c r="T31" s="192" t="s">
        <v>69</v>
      </c>
      <c r="U31" s="192" t="s">
        <v>69</v>
      </c>
      <c r="V31" s="192" t="s">
        <v>69</v>
      </c>
      <c r="W31" s="192" t="s">
        <v>69</v>
      </c>
      <c r="X31" s="192" t="s">
        <v>69</v>
      </c>
      <c r="Y31" s="192" t="s">
        <v>69</v>
      </c>
      <c r="Z31" s="192" t="s">
        <v>69</v>
      </c>
      <c r="AA31" s="192" t="s">
        <v>69</v>
      </c>
      <c r="AB31" s="192" t="s">
        <v>69</v>
      </c>
      <c r="AC31" s="192" t="s">
        <v>69</v>
      </c>
      <c r="AD31" s="192" t="s">
        <v>69</v>
      </c>
      <c r="AE31" s="192" t="s">
        <v>69</v>
      </c>
      <c r="AF31" s="192" t="s">
        <v>69</v>
      </c>
      <c r="AG31" s="192" t="s">
        <v>69</v>
      </c>
      <c r="AH31" s="192" t="s">
        <v>69</v>
      </c>
      <c r="AI31" s="192" t="s">
        <v>69</v>
      </c>
      <c r="AJ31" s="192" t="s">
        <v>69</v>
      </c>
      <c r="AK31" s="192" t="s">
        <v>69</v>
      </c>
      <c r="AL31" s="192" t="s">
        <v>69</v>
      </c>
      <c r="AM31" s="192" t="s">
        <v>69</v>
      </c>
      <c r="AN31" s="192" t="s">
        <v>69</v>
      </c>
      <c r="AO31" s="192" t="s">
        <v>69</v>
      </c>
      <c r="AP31" s="989" t="s">
        <v>69</v>
      </c>
      <c r="AQ31" s="989" t="s">
        <v>69</v>
      </c>
      <c r="AR31" s="456"/>
      <c r="AS31" s="456"/>
      <c r="AT31" s="996"/>
      <c r="AU31" s="456"/>
      <c r="AV31" s="982"/>
      <c r="AW31" s="497"/>
      <c r="AX31" s="502"/>
      <c r="AY31" s="600"/>
      <c r="AZ31" s="600"/>
      <c r="BA31" s="1"/>
    </row>
    <row r="32" spans="1:53" ht="13.5" customHeight="1" x14ac:dyDescent="0.2">
      <c r="A32" s="694" t="s">
        <v>540</v>
      </c>
      <c r="B32" s="1" t="e">
        <f>HLOOKUP(Datos_Generales!$C$14,Matrices!$G$10:$AS$93,ROW()-9,FALSE)</f>
        <v>#N/A</v>
      </c>
      <c r="D32" s="700" t="s">
        <v>552</v>
      </c>
      <c r="E32" s="700"/>
      <c r="G32" s="192" t="s">
        <v>69</v>
      </c>
      <c r="H32" s="192" t="s">
        <v>69</v>
      </c>
      <c r="I32" s="192" t="s">
        <v>69</v>
      </c>
      <c r="J32" s="192" t="s">
        <v>69</v>
      </c>
      <c r="K32" s="192" t="s">
        <v>69</v>
      </c>
      <c r="L32" s="192" t="s">
        <v>69</v>
      </c>
      <c r="M32" s="192" t="s">
        <v>69</v>
      </c>
      <c r="N32" s="192" t="s">
        <v>69</v>
      </c>
      <c r="O32" s="192" t="s">
        <v>69</v>
      </c>
      <c r="P32" s="192" t="s">
        <v>69</v>
      </c>
      <c r="Q32" s="192" t="s">
        <v>69</v>
      </c>
      <c r="R32" s="192" t="s">
        <v>69</v>
      </c>
      <c r="S32" s="192" t="s">
        <v>69</v>
      </c>
      <c r="T32" s="192" t="s">
        <v>69</v>
      </c>
      <c r="U32" s="192" t="s">
        <v>69</v>
      </c>
      <c r="V32" s="192" t="s">
        <v>69</v>
      </c>
      <c r="W32" s="192" t="s">
        <v>69</v>
      </c>
      <c r="X32" s="192" t="s">
        <v>69</v>
      </c>
      <c r="Y32" s="192" t="s">
        <v>69</v>
      </c>
      <c r="Z32" s="192" t="s">
        <v>69</v>
      </c>
      <c r="AA32" s="192" t="s">
        <v>69</v>
      </c>
      <c r="AB32" s="192" t="s">
        <v>69</v>
      </c>
      <c r="AC32" s="192" t="s">
        <v>69</v>
      </c>
      <c r="AD32" s="192" t="s">
        <v>69</v>
      </c>
      <c r="AE32" s="192" t="s">
        <v>69</v>
      </c>
      <c r="AF32" s="192" t="s">
        <v>69</v>
      </c>
      <c r="AG32" s="192" t="s">
        <v>69</v>
      </c>
      <c r="AH32" s="192" t="s">
        <v>69</v>
      </c>
      <c r="AI32" s="192" t="s">
        <v>69</v>
      </c>
      <c r="AJ32" s="192" t="s">
        <v>69</v>
      </c>
      <c r="AK32" s="192" t="s">
        <v>69</v>
      </c>
      <c r="AL32" s="192" t="s">
        <v>69</v>
      </c>
      <c r="AM32" s="192" t="s">
        <v>69</v>
      </c>
      <c r="AN32" s="192" t="s">
        <v>69</v>
      </c>
      <c r="AO32" s="192" t="s">
        <v>69</v>
      </c>
      <c r="AP32" s="989" t="s">
        <v>69</v>
      </c>
      <c r="AQ32" s="989" t="s">
        <v>69</v>
      </c>
      <c r="AR32" s="456"/>
      <c r="AS32" s="456"/>
      <c r="AT32" s="996"/>
      <c r="AU32" s="456"/>
      <c r="AV32" s="982"/>
      <c r="AW32" s="497"/>
      <c r="AX32" s="502"/>
      <c r="AY32" s="600"/>
      <c r="AZ32" s="600"/>
      <c r="BA32" s="1"/>
    </row>
    <row r="33" spans="1:53" ht="13.5" customHeight="1" x14ac:dyDescent="0.2">
      <c r="A33" s="694" t="s">
        <v>540</v>
      </c>
      <c r="B33" s="1" t="e">
        <f>HLOOKUP(Datos_Generales!$C$14,Matrices!$G$10:$AS$93,ROW()-9,FALSE)</f>
        <v>#N/A</v>
      </c>
      <c r="D33" s="700" t="s">
        <v>163</v>
      </c>
      <c r="E33" s="700"/>
      <c r="G33" s="192" t="s">
        <v>69</v>
      </c>
      <c r="H33" s="192" t="s">
        <v>69</v>
      </c>
      <c r="I33" s="192" t="s">
        <v>69</v>
      </c>
      <c r="J33" s="192" t="s">
        <v>69</v>
      </c>
      <c r="K33" s="192" t="s">
        <v>69</v>
      </c>
      <c r="L33" s="192" t="s">
        <v>69</v>
      </c>
      <c r="M33" s="192" t="s">
        <v>69</v>
      </c>
      <c r="N33" s="192" t="s">
        <v>69</v>
      </c>
      <c r="O33" s="192" t="s">
        <v>69</v>
      </c>
      <c r="P33" s="192" t="s">
        <v>69</v>
      </c>
      <c r="Q33" s="192" t="s">
        <v>69</v>
      </c>
      <c r="R33" s="192" t="s">
        <v>69</v>
      </c>
      <c r="S33" s="192" t="s">
        <v>69</v>
      </c>
      <c r="T33" s="192" t="s">
        <v>69</v>
      </c>
      <c r="U33" s="192" t="s">
        <v>69</v>
      </c>
      <c r="V33" s="192" t="s">
        <v>69</v>
      </c>
      <c r="W33" s="192" t="s">
        <v>69</v>
      </c>
      <c r="X33" s="192" t="s">
        <v>69</v>
      </c>
      <c r="Y33" s="192" t="s">
        <v>69</v>
      </c>
      <c r="Z33" s="192" t="s">
        <v>69</v>
      </c>
      <c r="AA33" s="192" t="s">
        <v>69</v>
      </c>
      <c r="AB33" s="192" t="s">
        <v>69</v>
      </c>
      <c r="AC33" s="192" t="s">
        <v>69</v>
      </c>
      <c r="AD33" s="192" t="s">
        <v>69</v>
      </c>
      <c r="AE33" s="192" t="s">
        <v>69</v>
      </c>
      <c r="AF33" s="192" t="s">
        <v>69</v>
      </c>
      <c r="AG33" s="192" t="s">
        <v>69</v>
      </c>
      <c r="AH33" s="192" t="s">
        <v>69</v>
      </c>
      <c r="AI33" s="192" t="s">
        <v>69</v>
      </c>
      <c r="AJ33" s="192" t="s">
        <v>69</v>
      </c>
      <c r="AK33" s="192" t="s">
        <v>69</v>
      </c>
      <c r="AL33" s="192" t="s">
        <v>69</v>
      </c>
      <c r="AM33" s="192" t="s">
        <v>69</v>
      </c>
      <c r="AN33" s="192" t="s">
        <v>69</v>
      </c>
      <c r="AO33" s="192" t="s">
        <v>69</v>
      </c>
      <c r="AP33" s="989" t="s">
        <v>69</v>
      </c>
      <c r="AQ33" s="989" t="s">
        <v>69</v>
      </c>
      <c r="AR33" s="456"/>
      <c r="AS33" s="456"/>
      <c r="AT33" s="996"/>
      <c r="AU33" s="456"/>
      <c r="AV33" s="982"/>
      <c r="AW33" s="497"/>
      <c r="AX33" s="502"/>
      <c r="AY33" s="600"/>
      <c r="AZ33" s="600"/>
      <c r="BA33" s="1"/>
    </row>
    <row r="34" spans="1:53" ht="13.5" customHeight="1" x14ac:dyDescent="0.2">
      <c r="A34" s="694" t="s">
        <v>540</v>
      </c>
      <c r="B34" s="1" t="e">
        <f>HLOOKUP(Datos_Generales!$C$14,Matrices!$G$10:$AS$93,ROW()-9,FALSE)</f>
        <v>#N/A</v>
      </c>
      <c r="D34" s="700" t="s">
        <v>537</v>
      </c>
      <c r="E34" s="700"/>
      <c r="G34" s="192" t="s">
        <v>69</v>
      </c>
      <c r="H34" s="192" t="s">
        <v>69</v>
      </c>
      <c r="I34" s="192" t="s">
        <v>69</v>
      </c>
      <c r="J34" s="192" t="s">
        <v>69</v>
      </c>
      <c r="K34" s="192" t="s">
        <v>69</v>
      </c>
      <c r="L34" s="192" t="s">
        <v>69</v>
      </c>
      <c r="M34" s="192" t="s">
        <v>69</v>
      </c>
      <c r="N34" s="192" t="s">
        <v>69</v>
      </c>
      <c r="O34" s="192" t="s">
        <v>69</v>
      </c>
      <c r="P34" s="192" t="s">
        <v>69</v>
      </c>
      <c r="Q34" s="192" t="s">
        <v>69</v>
      </c>
      <c r="R34" s="192" t="s">
        <v>69</v>
      </c>
      <c r="S34" s="192" t="s">
        <v>69</v>
      </c>
      <c r="T34" s="192" t="s">
        <v>69</v>
      </c>
      <c r="U34" s="192" t="s">
        <v>69</v>
      </c>
      <c r="V34" s="192" t="s">
        <v>69</v>
      </c>
      <c r="W34" s="192" t="s">
        <v>69</v>
      </c>
      <c r="X34" s="192" t="s">
        <v>69</v>
      </c>
      <c r="Y34" s="192" t="s">
        <v>69</v>
      </c>
      <c r="Z34" s="192" t="s">
        <v>69</v>
      </c>
      <c r="AA34" s="192" t="s">
        <v>69</v>
      </c>
      <c r="AB34" s="192" t="s">
        <v>69</v>
      </c>
      <c r="AC34" s="192" t="s">
        <v>69</v>
      </c>
      <c r="AD34" s="192" t="s">
        <v>69</v>
      </c>
      <c r="AE34" s="192" t="s">
        <v>69</v>
      </c>
      <c r="AF34" s="192" t="s">
        <v>69</v>
      </c>
      <c r="AG34" s="192" t="s">
        <v>69</v>
      </c>
      <c r="AH34" s="192" t="s">
        <v>69</v>
      </c>
      <c r="AI34" s="192" t="s">
        <v>69</v>
      </c>
      <c r="AJ34" s="192" t="s">
        <v>69</v>
      </c>
      <c r="AK34" s="192" t="s">
        <v>69</v>
      </c>
      <c r="AL34" s="192" t="s">
        <v>69</v>
      </c>
      <c r="AM34" s="192" t="s">
        <v>69</v>
      </c>
      <c r="AN34" s="192" t="s">
        <v>69</v>
      </c>
      <c r="AO34" s="192" t="s">
        <v>69</v>
      </c>
      <c r="AP34" s="989" t="s">
        <v>69</v>
      </c>
      <c r="AQ34" s="989" t="s">
        <v>69</v>
      </c>
      <c r="AR34" s="456"/>
      <c r="AS34" s="456"/>
      <c r="AT34" s="996"/>
      <c r="AU34" s="456"/>
      <c r="AV34" s="982"/>
      <c r="AW34" s="497"/>
      <c r="AX34" s="502"/>
      <c r="AY34" s="600"/>
      <c r="AZ34" s="600"/>
      <c r="BA34" s="1"/>
    </row>
    <row r="35" spans="1:53" ht="13.5" customHeight="1" x14ac:dyDescent="0.2">
      <c r="A35" s="1" t="s">
        <v>182</v>
      </c>
      <c r="B35" s="1" t="e">
        <f>HLOOKUP(Datos_Generales!$C$14,Matrices!$G$10:$AS$93,ROW()-9,FALSE)</f>
        <v>#N/A</v>
      </c>
      <c r="D35" s="682" t="s">
        <v>134</v>
      </c>
      <c r="E35" s="682"/>
      <c r="G35" s="192" t="s">
        <v>67</v>
      </c>
      <c r="H35" s="1" t="s">
        <v>67</v>
      </c>
      <c r="I35" s="1" t="s">
        <v>67</v>
      </c>
      <c r="J35" s="1" t="s">
        <v>67</v>
      </c>
      <c r="K35" s="1" t="s">
        <v>69</v>
      </c>
      <c r="L35" s="1" t="s">
        <v>69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67</v>
      </c>
      <c r="T35" s="1" t="s">
        <v>67</v>
      </c>
      <c r="U35" s="192" t="s">
        <v>67</v>
      </c>
      <c r="V35" s="1" t="s">
        <v>69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67</v>
      </c>
      <c r="AB35" s="1" t="s">
        <v>67</v>
      </c>
      <c r="AC35" s="192" t="s">
        <v>67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92" t="s">
        <v>69</v>
      </c>
      <c r="AM35" s="192" t="s">
        <v>69</v>
      </c>
      <c r="AN35" s="192" t="s">
        <v>69</v>
      </c>
      <c r="AO35" s="192" t="s">
        <v>69</v>
      </c>
      <c r="AP35" s="989" t="s">
        <v>69</v>
      </c>
      <c r="AQ35" s="989" t="s">
        <v>69</v>
      </c>
      <c r="AR35" s="195"/>
      <c r="AS35" s="195"/>
      <c r="AT35" s="996"/>
      <c r="AU35" s="195"/>
      <c r="AV35" s="982" t="s">
        <v>125</v>
      </c>
      <c r="AW35" s="497" t="s">
        <v>63</v>
      </c>
      <c r="AX35" s="502" t="s">
        <v>572</v>
      </c>
      <c r="AY35" s="600">
        <v>34.299999999999997</v>
      </c>
      <c r="AZ35" s="600">
        <v>0.1</v>
      </c>
      <c r="BA35" s="192" t="s">
        <v>67</v>
      </c>
    </row>
    <row r="36" spans="1:53" ht="13.5" customHeight="1" x14ac:dyDescent="0.2">
      <c r="A36" s="1" t="s">
        <v>183</v>
      </c>
      <c r="B36" s="1" t="e">
        <f>HLOOKUP(Datos_Generales!$C$14,Matrices!$G$10:$AS$93,ROW()-9,FALSE)</f>
        <v>#N/A</v>
      </c>
      <c r="D36" s="713" t="s">
        <v>135</v>
      </c>
      <c r="E36" s="687"/>
      <c r="G36" s="192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92" t="s">
        <v>69</v>
      </c>
      <c r="X36" s="192" t="s">
        <v>69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92" t="s">
        <v>69</v>
      </c>
      <c r="AM36" s="192" t="s">
        <v>69</v>
      </c>
      <c r="AN36" s="192" t="s">
        <v>69</v>
      </c>
      <c r="AO36" s="192" t="s">
        <v>69</v>
      </c>
      <c r="AP36" s="989" t="s">
        <v>69</v>
      </c>
      <c r="AQ36" s="989" t="s">
        <v>69</v>
      </c>
      <c r="AR36" s="195"/>
      <c r="AS36" s="195"/>
      <c r="AT36" s="996"/>
      <c r="AU36" s="195"/>
      <c r="AV36" s="982" t="s">
        <v>126</v>
      </c>
      <c r="AW36" s="497" t="s">
        <v>63</v>
      </c>
      <c r="AX36" s="502" t="s">
        <v>573</v>
      </c>
      <c r="AY36" s="600">
        <v>34.299999999999997</v>
      </c>
      <c r="AZ36" s="600">
        <v>0.1</v>
      </c>
      <c r="BA36" s="192" t="s">
        <v>69</v>
      </c>
    </row>
    <row r="37" spans="1:53" ht="13.5" customHeight="1" x14ac:dyDescent="0.2">
      <c r="A37" s="1" t="s">
        <v>183</v>
      </c>
      <c r="B37" s="1" t="e">
        <f>HLOOKUP(Datos_Generales!$C$14,Matrices!$G$10:$AS$93,ROW()-9,FALSE)</f>
        <v>#N/A</v>
      </c>
      <c r="D37" s="713" t="s">
        <v>135</v>
      </c>
      <c r="E37" s="687"/>
      <c r="G37" s="192" t="s">
        <v>67</v>
      </c>
      <c r="H37" s="1" t="s">
        <v>67</v>
      </c>
      <c r="I37" s="1" t="s">
        <v>67</v>
      </c>
      <c r="J37" s="1" t="s">
        <v>67</v>
      </c>
      <c r="K37" s="1" t="s">
        <v>69</v>
      </c>
      <c r="L37" s="1" t="s">
        <v>69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69</v>
      </c>
      <c r="V37" s="1" t="s">
        <v>69</v>
      </c>
      <c r="W37" s="192" t="s">
        <v>67</v>
      </c>
      <c r="X37" s="192" t="s">
        <v>67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92" t="s">
        <v>69</v>
      </c>
      <c r="AM37" s="192" t="s">
        <v>69</v>
      </c>
      <c r="AN37" s="192" t="s">
        <v>69</v>
      </c>
      <c r="AO37" s="192" t="s">
        <v>69</v>
      </c>
      <c r="AP37" s="989" t="s">
        <v>69</v>
      </c>
      <c r="AQ37" s="989" t="s">
        <v>69</v>
      </c>
      <c r="AR37" s="195"/>
      <c r="AS37" s="195"/>
      <c r="AT37" s="996"/>
      <c r="AU37" s="195"/>
      <c r="AV37" s="982" t="s">
        <v>496</v>
      </c>
      <c r="AW37" s="497" t="s">
        <v>87</v>
      </c>
      <c r="AX37" s="502" t="s">
        <v>572</v>
      </c>
      <c r="AY37" s="600"/>
      <c r="AZ37" s="600"/>
      <c r="BA37" s="192" t="s">
        <v>67</v>
      </c>
    </row>
    <row r="38" spans="1:53" ht="13.5" customHeight="1" x14ac:dyDescent="0.2">
      <c r="A38" s="192" t="s">
        <v>183</v>
      </c>
      <c r="B38" s="1" t="e">
        <f>HLOOKUP(Datos_Generales!$C$14,Matrices!$G$10:$AS$93,ROW()-9,FALSE)</f>
        <v>#N/A</v>
      </c>
      <c r="D38" s="713" t="s">
        <v>135</v>
      </c>
      <c r="E38" s="687"/>
      <c r="G38" s="192" t="s">
        <v>67</v>
      </c>
      <c r="H38" s="1" t="s">
        <v>67</v>
      </c>
      <c r="I38" s="1" t="s">
        <v>67</v>
      </c>
      <c r="J38" s="1" t="s">
        <v>67</v>
      </c>
      <c r="K38" s="1" t="s">
        <v>69</v>
      </c>
      <c r="L38" s="1" t="s">
        <v>69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69</v>
      </c>
      <c r="V38" s="1" t="s">
        <v>69</v>
      </c>
      <c r="W38" s="192" t="s">
        <v>67</v>
      </c>
      <c r="X38" s="192" t="s">
        <v>67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92" t="s">
        <v>69</v>
      </c>
      <c r="AM38" s="192" t="s">
        <v>69</v>
      </c>
      <c r="AN38" s="192" t="s">
        <v>69</v>
      </c>
      <c r="AO38" s="192" t="s">
        <v>69</v>
      </c>
      <c r="AP38" s="989" t="s">
        <v>69</v>
      </c>
      <c r="AQ38" s="989" t="s">
        <v>69</v>
      </c>
      <c r="AR38" s="195"/>
      <c r="AS38" s="195"/>
      <c r="AT38" s="996"/>
      <c r="AU38" s="195"/>
      <c r="AV38" s="982" t="s">
        <v>128</v>
      </c>
      <c r="AW38" s="497" t="s">
        <v>87</v>
      </c>
      <c r="AX38" s="502" t="s">
        <v>572</v>
      </c>
      <c r="AY38" s="600"/>
      <c r="AZ38" s="600"/>
      <c r="BA38" s="192" t="s">
        <v>67</v>
      </c>
    </row>
    <row r="39" spans="1:53" ht="13.5" customHeight="1" x14ac:dyDescent="0.2">
      <c r="A39" s="1" t="s">
        <v>183</v>
      </c>
      <c r="B39" s="1" t="e">
        <f>HLOOKUP(Datos_Generales!$C$14,Matrices!$G$10:$AS$93,ROW()-9,FALSE)</f>
        <v>#N/A</v>
      </c>
      <c r="D39" s="687" t="s">
        <v>49</v>
      </c>
      <c r="E39" s="687"/>
      <c r="G39" s="192" t="s">
        <v>67</v>
      </c>
      <c r="H39" s="1" t="s">
        <v>67</v>
      </c>
      <c r="I39" s="1" t="s">
        <v>67</v>
      </c>
      <c r="J39" s="1" t="s">
        <v>67</v>
      </c>
      <c r="K39" s="1" t="s">
        <v>69</v>
      </c>
      <c r="L39" s="1" t="s">
        <v>69</v>
      </c>
      <c r="M39" s="1" t="s">
        <v>67</v>
      </c>
      <c r="N39" s="1" t="s">
        <v>67</v>
      </c>
      <c r="O39" s="1" t="s">
        <v>67</v>
      </c>
      <c r="P39" s="1" t="s">
        <v>67</v>
      </c>
      <c r="Q39" s="1" t="s">
        <v>67</v>
      </c>
      <c r="R39" s="1" t="s">
        <v>67</v>
      </c>
      <c r="S39" s="1" t="s">
        <v>67</v>
      </c>
      <c r="T39" s="1" t="s">
        <v>67</v>
      </c>
      <c r="U39" s="1" t="s">
        <v>69</v>
      </c>
      <c r="V39" s="1" t="s">
        <v>69</v>
      </c>
      <c r="W39" s="1" t="s">
        <v>67</v>
      </c>
      <c r="X39" s="1" t="s">
        <v>67</v>
      </c>
      <c r="Y39" s="1" t="s">
        <v>67</v>
      </c>
      <c r="Z39" s="1" t="s">
        <v>67</v>
      </c>
      <c r="AA39" s="1" t="s">
        <v>67</v>
      </c>
      <c r="AB39" s="1" t="s">
        <v>67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92" t="s">
        <v>69</v>
      </c>
      <c r="AM39" s="192" t="s">
        <v>69</v>
      </c>
      <c r="AN39" s="192" t="s">
        <v>69</v>
      </c>
      <c r="AO39" s="192" t="s">
        <v>69</v>
      </c>
      <c r="AP39" s="989" t="s">
        <v>69</v>
      </c>
      <c r="AQ39" s="989" t="s">
        <v>69</v>
      </c>
      <c r="AR39" s="195"/>
      <c r="AS39" s="195"/>
      <c r="AT39" s="996"/>
      <c r="AU39" s="383"/>
      <c r="AV39" s="982" t="s">
        <v>498</v>
      </c>
      <c r="AW39" s="497" t="s">
        <v>63</v>
      </c>
      <c r="AX39" s="502" t="s">
        <v>572</v>
      </c>
      <c r="AY39" s="600"/>
      <c r="AZ39" s="600"/>
      <c r="BA39" s="192" t="s">
        <v>67</v>
      </c>
    </row>
    <row r="40" spans="1:53" ht="13.5" customHeight="1" x14ac:dyDescent="0.2">
      <c r="A40" s="1" t="s">
        <v>183</v>
      </c>
      <c r="B40" s="1" t="e">
        <f>HLOOKUP(Datos_Generales!$C$14,Matrices!$G$10:$AS$93,ROW()-9,FALSE)</f>
        <v>#N/A</v>
      </c>
      <c r="D40" s="687" t="s">
        <v>51</v>
      </c>
      <c r="E40" s="687"/>
      <c r="G40" s="192" t="s">
        <v>67</v>
      </c>
      <c r="H40" s="1" t="s">
        <v>67</v>
      </c>
      <c r="I40" s="1" t="s">
        <v>67</v>
      </c>
      <c r="J40" s="1" t="s">
        <v>67</v>
      </c>
      <c r="K40" s="1" t="s">
        <v>69</v>
      </c>
      <c r="L40" s="1" t="s">
        <v>69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69</v>
      </c>
      <c r="V40" s="1" t="s">
        <v>69</v>
      </c>
      <c r="W40" s="1" t="s">
        <v>67</v>
      </c>
      <c r="X40" s="1" t="s">
        <v>67</v>
      </c>
      <c r="Y40" s="1" t="s">
        <v>67</v>
      </c>
      <c r="Z40" s="1" t="s">
        <v>67</v>
      </c>
      <c r="AA40" s="1" t="s">
        <v>67</v>
      </c>
      <c r="AB40" s="1" t="s">
        <v>67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92" t="s">
        <v>69</v>
      </c>
      <c r="AM40" s="192" t="s">
        <v>69</v>
      </c>
      <c r="AN40" s="192" t="s">
        <v>69</v>
      </c>
      <c r="AO40" s="192" t="s">
        <v>69</v>
      </c>
      <c r="AP40" s="989" t="s">
        <v>69</v>
      </c>
      <c r="AQ40" s="989" t="s">
        <v>69</v>
      </c>
      <c r="AR40" s="195"/>
      <c r="AS40" s="195"/>
      <c r="AT40" s="996"/>
      <c r="AU40" s="383"/>
      <c r="AV40" s="982" t="s">
        <v>492</v>
      </c>
      <c r="AW40" s="497" t="s">
        <v>90</v>
      </c>
      <c r="AX40" s="502" t="s">
        <v>572</v>
      </c>
      <c r="AY40" s="600"/>
      <c r="AZ40" s="600"/>
      <c r="BA40" s="192" t="s">
        <v>67</v>
      </c>
    </row>
    <row r="41" spans="1:53" ht="13.5" customHeight="1" x14ac:dyDescent="0.2">
      <c r="A41" s="1" t="s">
        <v>183</v>
      </c>
      <c r="B41" s="1" t="e">
        <f>HLOOKUP(Datos_Generales!$C$14,Matrices!$G$10:$AS$93,ROW()-9,FALSE)</f>
        <v>#N/A</v>
      </c>
      <c r="D41" s="679" t="s">
        <v>138</v>
      </c>
      <c r="E41" s="679"/>
      <c r="G41" s="192" t="s">
        <v>67</v>
      </c>
      <c r="H41" s="1" t="s">
        <v>67</v>
      </c>
      <c r="I41" s="1" t="s">
        <v>69</v>
      </c>
      <c r="J41" s="1" t="s">
        <v>69</v>
      </c>
      <c r="K41" s="1" t="s">
        <v>69</v>
      </c>
      <c r="L41" s="1" t="s">
        <v>69</v>
      </c>
      <c r="M41" s="1" t="s">
        <v>67</v>
      </c>
      <c r="N41" s="1" t="s">
        <v>67</v>
      </c>
      <c r="O41" s="1" t="s">
        <v>69</v>
      </c>
      <c r="P41" s="1" t="s">
        <v>69</v>
      </c>
      <c r="Q41" s="1" t="s">
        <v>67</v>
      </c>
      <c r="R41" s="1" t="s">
        <v>67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67</v>
      </c>
      <c r="X41" s="1" t="s">
        <v>67</v>
      </c>
      <c r="Y41" s="1" t="s">
        <v>67</v>
      </c>
      <c r="Z41" s="1" t="s">
        <v>67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92" t="s">
        <v>69</v>
      </c>
      <c r="AM41" s="192" t="s">
        <v>69</v>
      </c>
      <c r="AN41" s="192" t="s">
        <v>69</v>
      </c>
      <c r="AO41" s="192" t="s">
        <v>69</v>
      </c>
      <c r="AP41" s="989" t="s">
        <v>69</v>
      </c>
      <c r="AQ41" s="989" t="s">
        <v>69</v>
      </c>
      <c r="AR41" s="195"/>
      <c r="AS41" s="195"/>
      <c r="AT41" s="998"/>
      <c r="AU41" s="195"/>
      <c r="AV41" s="982" t="s">
        <v>338</v>
      </c>
      <c r="AW41" s="497" t="s">
        <v>88</v>
      </c>
      <c r="AX41" s="502" t="s">
        <v>572</v>
      </c>
      <c r="AY41" s="600"/>
      <c r="AZ41" s="600"/>
      <c r="BA41" s="192" t="s">
        <v>69</v>
      </c>
    </row>
    <row r="42" spans="1:53" ht="13.5" customHeight="1" x14ac:dyDescent="0.2">
      <c r="A42" s="1" t="s">
        <v>183</v>
      </c>
      <c r="B42" s="1" t="e">
        <f>HLOOKUP(Datos_Generales!$C$14,Matrices!$G$10:$AS$93,ROW()-9,FALSE)</f>
        <v>#N/A</v>
      </c>
      <c r="D42" s="680" t="s">
        <v>197</v>
      </c>
      <c r="E42" s="679"/>
      <c r="G42" s="192" t="str">
        <f>IF($AX$7&lt;&gt;"OM 1994","S","N")</f>
        <v>S</v>
      </c>
      <c r="H42" s="1" t="str">
        <f>IF($AX$7&lt;&gt;"OM 1994","S","N")</f>
        <v>S</v>
      </c>
      <c r="I42" s="1" t="s">
        <v>69</v>
      </c>
      <c r="J42" s="1" t="s">
        <v>69</v>
      </c>
      <c r="K42" s="1" t="s">
        <v>69</v>
      </c>
      <c r="L42" s="1" t="s">
        <v>69</v>
      </c>
      <c r="M42" s="192" t="s">
        <v>69</v>
      </c>
      <c r="N42" s="192" t="s">
        <v>69</v>
      </c>
      <c r="O42" s="1" t="s">
        <v>69</v>
      </c>
      <c r="P42" s="1" t="s">
        <v>69</v>
      </c>
      <c r="Q42" s="1" t="str">
        <f>IF($AX$7&lt;&gt;"OM 1994","S","N")</f>
        <v>S</v>
      </c>
      <c r="R42" s="1" t="str">
        <f>IF($AX$7&lt;&gt;"OM 1994","S","N")</f>
        <v>S</v>
      </c>
      <c r="S42" s="1" t="s">
        <v>69</v>
      </c>
      <c r="T42" s="1" t="s">
        <v>69</v>
      </c>
      <c r="U42" s="1" t="s">
        <v>69</v>
      </c>
      <c r="V42" s="1" t="s">
        <v>69</v>
      </c>
      <c r="W42" s="192" t="s">
        <v>69</v>
      </c>
      <c r="X42" s="192" t="s">
        <v>69</v>
      </c>
      <c r="Y42" s="1" t="s">
        <v>67</v>
      </c>
      <c r="Z42" s="1" t="s">
        <v>67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92" t="s">
        <v>69</v>
      </c>
      <c r="AM42" s="192" t="s">
        <v>69</v>
      </c>
      <c r="AN42" s="192" t="s">
        <v>69</v>
      </c>
      <c r="AO42" s="192" t="s">
        <v>69</v>
      </c>
      <c r="AP42" s="989" t="s">
        <v>69</v>
      </c>
      <c r="AQ42" s="989" t="s">
        <v>69</v>
      </c>
      <c r="AR42" s="195"/>
      <c r="AS42" s="195"/>
      <c r="AT42" s="998"/>
      <c r="AU42" s="195"/>
      <c r="AV42" s="982" t="s">
        <v>340</v>
      </c>
      <c r="AW42" s="497" t="s">
        <v>87</v>
      </c>
      <c r="AX42" s="502" t="s">
        <v>572</v>
      </c>
      <c r="AY42" s="600"/>
      <c r="AZ42" s="600"/>
      <c r="BA42" s="192" t="s">
        <v>67</v>
      </c>
    </row>
    <row r="43" spans="1:53" ht="13.5" customHeight="1" x14ac:dyDescent="0.2">
      <c r="A43" s="1" t="s">
        <v>183</v>
      </c>
      <c r="B43" s="1" t="str">
        <f>_xlfn.IFNA(IF(VLOOKUP(Datos_Generales!$C$8,Matrices!$AV$11:$BA$93,6,FALSE)="S","N",HLOOKUP(Datos_Generales!$C$14,Matrices!$G$10:$AS$93,ROW()-9,FALSE)),"N")</f>
        <v>N</v>
      </c>
      <c r="D43" s="678" t="s">
        <v>137</v>
      </c>
      <c r="E43" s="678"/>
      <c r="G43" s="192" t="s">
        <v>67</v>
      </c>
      <c r="H43" s="1" t="s">
        <v>67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67</v>
      </c>
      <c r="N43" s="1" t="s">
        <v>67</v>
      </c>
      <c r="O43" s="1" t="s">
        <v>69</v>
      </c>
      <c r="P43" s="1" t="s">
        <v>69</v>
      </c>
      <c r="Q43" s="1" t="s">
        <v>67</v>
      </c>
      <c r="R43" s="1" t="s">
        <v>67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92" t="s">
        <v>69</v>
      </c>
      <c r="AM43" s="192" t="s">
        <v>69</v>
      </c>
      <c r="AN43" s="192" t="s">
        <v>69</v>
      </c>
      <c r="AO43" s="192" t="s">
        <v>69</v>
      </c>
      <c r="AP43" s="989" t="s">
        <v>69</v>
      </c>
      <c r="AQ43" s="989" t="s">
        <v>69</v>
      </c>
      <c r="AR43" s="195"/>
      <c r="AS43" s="195"/>
      <c r="AT43" s="996"/>
      <c r="AU43" s="195"/>
      <c r="AV43" s="982" t="s">
        <v>349</v>
      </c>
      <c r="AW43" s="498" t="s">
        <v>88</v>
      </c>
      <c r="AX43" s="502" t="s">
        <v>572</v>
      </c>
      <c r="AY43" s="600"/>
      <c r="AZ43" s="600"/>
      <c r="BA43" s="192" t="s">
        <v>67</v>
      </c>
    </row>
    <row r="44" spans="1:53" ht="13.5" customHeight="1" x14ac:dyDescent="0.2">
      <c r="A44" s="1" t="s">
        <v>183</v>
      </c>
      <c r="B44" s="1" t="str">
        <f>_xlfn.IFNA(IF(VLOOKUP(Datos_Generales!$C$8,Matrices!$AV$11:$BA$93,6,FALSE)="S","N",HLOOKUP(Datos_Generales!$C$14,Matrices!$G$10:$AS$93,ROW()-9,FALSE)),"N")</f>
        <v>N</v>
      </c>
      <c r="D44" s="686" t="s">
        <v>242</v>
      </c>
      <c r="E44" s="686"/>
      <c r="G44" s="1" t="s">
        <v>67</v>
      </c>
      <c r="H44" s="1" t="s">
        <v>67</v>
      </c>
      <c r="I44" s="1" t="s">
        <v>69</v>
      </c>
      <c r="J44" s="1" t="s">
        <v>69</v>
      </c>
      <c r="K44" s="1" t="s">
        <v>69</v>
      </c>
      <c r="L44" s="1" t="s">
        <v>69</v>
      </c>
      <c r="M44" s="1" t="s">
        <v>67</v>
      </c>
      <c r="N44" s="192" t="s">
        <v>67</v>
      </c>
      <c r="O44" s="1" t="s">
        <v>69</v>
      </c>
      <c r="P44" s="1" t="s">
        <v>69</v>
      </c>
      <c r="Q44" s="1" t="s">
        <v>67</v>
      </c>
      <c r="R44" s="1" t="s">
        <v>67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67</v>
      </c>
      <c r="X44" s="1" t="s">
        <v>67</v>
      </c>
      <c r="Y44" s="1" t="s">
        <v>67</v>
      </c>
      <c r="Z44" s="1" t="s">
        <v>67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92" t="s">
        <v>69</v>
      </c>
      <c r="AM44" s="192" t="s">
        <v>69</v>
      </c>
      <c r="AN44" s="192" t="s">
        <v>69</v>
      </c>
      <c r="AO44" s="192" t="s">
        <v>69</v>
      </c>
      <c r="AP44" s="989" t="s">
        <v>69</v>
      </c>
      <c r="AQ44" s="989" t="s">
        <v>69</v>
      </c>
      <c r="AR44" s="195"/>
      <c r="AS44" s="195"/>
      <c r="AT44" s="996"/>
      <c r="AU44" s="195"/>
      <c r="AV44" s="982" t="s">
        <v>65</v>
      </c>
      <c r="AW44" s="497" t="s">
        <v>63</v>
      </c>
      <c r="AX44" s="502" t="s">
        <v>574</v>
      </c>
      <c r="AY44" s="600">
        <v>34.299999999999997</v>
      </c>
      <c r="AZ44" s="600">
        <v>0.1</v>
      </c>
      <c r="BA44" s="192" t="s">
        <v>69</v>
      </c>
    </row>
    <row r="45" spans="1:53" ht="13.5" customHeight="1" x14ac:dyDescent="0.2">
      <c r="A45" s="192" t="s">
        <v>183</v>
      </c>
      <c r="B45" s="1" t="str">
        <f>_xlfn.IFNA(IF(VLOOKUP(Datos_Generales!$C$8,Matrices!$AV$11:$BA$93,6,FALSE)="S","N",HLOOKUP(Datos_Generales!$C$14,Matrices!$G$10:$AS$93,ROW()-9,FALSE)),"N")</f>
        <v>N</v>
      </c>
      <c r="D45" s="686" t="s">
        <v>244</v>
      </c>
      <c r="E45" s="686"/>
      <c r="G45" s="1" t="str">
        <f>IF(AND(Datos_Generales!$E$12="PORTICO",Matrices!AT7="SI"),"S","N")</f>
        <v>N</v>
      </c>
      <c r="H45" s="1" t="str">
        <f>IF(AND(Datos_Generales!$E$12="PORTICO",Matrices!AT7="SI"),"S","N")</f>
        <v>N</v>
      </c>
      <c r="I45" s="1" t="s">
        <v>69</v>
      </c>
      <c r="J45" s="1" t="s">
        <v>69</v>
      </c>
      <c r="K45" s="1" t="str">
        <f>IF(AND(Datos_Generales!$E$12="PORTICO",Matrices!AT7="SI"),"S","N")</f>
        <v>N</v>
      </c>
      <c r="L45" s="1" t="str">
        <f>IF(AND(Datos_Generales!$E$11="PORTICO",Matrices!AT7="SI"),"S","N")</f>
        <v>N</v>
      </c>
      <c r="M45" s="1" t="str">
        <f>IF(AND(Datos_Generales!$E$12="PORTICO",Matrices!AT7="SI"),"S","N")</f>
        <v>N</v>
      </c>
      <c r="N45" s="1" t="str">
        <f>IF(AND(Datos_Generales!$E$12="PORTICO",Matrices!AT7="SI"),"S","N")</f>
        <v>N</v>
      </c>
      <c r="O45" s="1" t="s">
        <v>69</v>
      </c>
      <c r="P45" s="1" t="s">
        <v>69</v>
      </c>
      <c r="Q45" s="1" t="str">
        <f>IF(Matrices!AT7="SI","S","N")</f>
        <v>S</v>
      </c>
      <c r="R45" s="1" t="str">
        <f>IF(Matrices!AT7="SI","S","N")</f>
        <v>S</v>
      </c>
      <c r="S45" s="1" t="s">
        <v>69</v>
      </c>
      <c r="T45" s="1" t="s">
        <v>69</v>
      </c>
      <c r="U45" s="1" t="s">
        <v>69</v>
      </c>
      <c r="V45" s="1" t="s">
        <v>69</v>
      </c>
      <c r="W45" s="1" t="str">
        <f>IF(Matrices!AT7="SI","S","N")</f>
        <v>S</v>
      </c>
      <c r="X45" s="1" t="str">
        <f>IF(Matrices!AT7="SI","S","N")</f>
        <v>S</v>
      </c>
      <c r="Y45" s="1" t="str">
        <f>IF(AT7="SI","S","N")</f>
        <v>S</v>
      </c>
      <c r="Z45" s="1" t="str">
        <f>IF(AT7="SI","S","N")</f>
        <v>S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92" t="s">
        <v>69</v>
      </c>
      <c r="AM45" s="192" t="s">
        <v>69</v>
      </c>
      <c r="AN45" s="192" t="s">
        <v>69</v>
      </c>
      <c r="AO45" s="192" t="s">
        <v>69</v>
      </c>
      <c r="AP45" s="989" t="s">
        <v>69</v>
      </c>
      <c r="AQ45" s="989" t="s">
        <v>69</v>
      </c>
      <c r="AR45" s="195"/>
      <c r="AS45" s="195"/>
      <c r="AT45" s="996"/>
      <c r="AU45" s="195"/>
      <c r="AV45" s="982" t="s">
        <v>607</v>
      </c>
      <c r="AW45" s="497" t="s">
        <v>63</v>
      </c>
      <c r="AX45" s="502" t="s">
        <v>574</v>
      </c>
      <c r="AY45" s="600">
        <v>34.299999999999997</v>
      </c>
      <c r="AZ45" s="600">
        <v>0.1</v>
      </c>
      <c r="BA45" s="192" t="s">
        <v>69</v>
      </c>
    </row>
    <row r="46" spans="1:53" ht="13.5" customHeight="1" x14ac:dyDescent="0.2">
      <c r="A46" s="1" t="s">
        <v>183</v>
      </c>
      <c r="B46" s="1" t="str">
        <f>_xlfn.IFNA(IF(VLOOKUP(Datos_Generales!$C$8,Matrices!$AV$11:$BA$93,6,FALSE)="S","N",HLOOKUP(Datos_Generales!$C$14,Matrices!$G$10:$AS$93,ROW()-9,FALSE)),"N")</f>
        <v>N</v>
      </c>
      <c r="D46" s="678" t="s">
        <v>243</v>
      </c>
      <c r="E46" s="678"/>
      <c r="G46" s="1" t="str">
        <f>IF(AX7="OM 1994","N","S")</f>
        <v>S</v>
      </c>
      <c r="H46" s="1" t="str">
        <f>IF(AX7="OM 1994","N","S")</f>
        <v>S</v>
      </c>
      <c r="I46" s="1" t="s">
        <v>69</v>
      </c>
      <c r="J46" s="1" t="s">
        <v>69</v>
      </c>
      <c r="K46" s="1" t="s">
        <v>69</v>
      </c>
      <c r="L46" s="1" t="s">
        <v>69</v>
      </c>
      <c r="M46" s="1" t="str">
        <f>IF(AX7="OM 1994","N","S")</f>
        <v>S</v>
      </c>
      <c r="N46" s="1" t="str">
        <f>IF(AX7="OM 1994","N","S")</f>
        <v>S</v>
      </c>
      <c r="O46" s="1" t="s">
        <v>69</v>
      </c>
      <c r="P46" s="1" t="s">
        <v>69</v>
      </c>
      <c r="Q46" s="1" t="str">
        <f>IF(AX7="OM 1994","N","S")</f>
        <v>S</v>
      </c>
      <c r="R46" s="1" t="str">
        <f>IF(AX7="OM 1994","N","S")</f>
        <v>S</v>
      </c>
      <c r="S46" s="1" t="s">
        <v>69</v>
      </c>
      <c r="T46" s="1" t="s">
        <v>69</v>
      </c>
      <c r="U46" s="1" t="s">
        <v>69</v>
      </c>
      <c r="V46" s="1" t="s">
        <v>69</v>
      </c>
      <c r="W46" s="1" t="str">
        <f>IF(AX7="OM 1994","N","S")</f>
        <v>S</v>
      </c>
      <c r="X46" s="1" t="str">
        <f>IF(AX7="OM 1994","N","S")</f>
        <v>S</v>
      </c>
      <c r="Y46" s="1" t="s">
        <v>67</v>
      </c>
      <c r="Z46" s="1" t="s">
        <v>67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92" t="s">
        <v>69</v>
      </c>
      <c r="AM46" s="192" t="s">
        <v>69</v>
      </c>
      <c r="AN46" s="192" t="s">
        <v>69</v>
      </c>
      <c r="AO46" s="192" t="s">
        <v>69</v>
      </c>
      <c r="AP46" s="989" t="s">
        <v>69</v>
      </c>
      <c r="AQ46" s="989" t="s">
        <v>69</v>
      </c>
      <c r="AR46" s="195"/>
      <c r="AS46" s="195"/>
      <c r="AT46" s="996"/>
      <c r="AU46" s="195"/>
      <c r="AV46" s="982" t="s">
        <v>109</v>
      </c>
      <c r="AW46" s="638" t="s">
        <v>63</v>
      </c>
      <c r="AX46" s="502" t="s">
        <v>574</v>
      </c>
      <c r="AY46" s="600">
        <v>35.5</v>
      </c>
      <c r="AZ46" s="600">
        <v>0.1</v>
      </c>
      <c r="BA46" s="192" t="s">
        <v>69</v>
      </c>
    </row>
    <row r="47" spans="1:53" ht="13.5" customHeight="1" x14ac:dyDescent="0.2">
      <c r="A47" s="192" t="s">
        <v>183</v>
      </c>
      <c r="B47" s="1" t="str">
        <f>_xlfn.IFNA(IF(VLOOKUP(Datos_Generales!$C$8,Matrices!$AV$11:$BA$93,6,FALSE)="S","N",HLOOKUP(Datos_Generales!$C$14,Matrices!$G$10:$AS$93,ROW()-9,FALSE)),"N")</f>
        <v>N</v>
      </c>
      <c r="D47" s="678" t="s">
        <v>245</v>
      </c>
      <c r="E47" s="678"/>
      <c r="G47" s="1" t="str">
        <f>IF(AND(Datos_Generales!$E$12="PORTICO",Matrices!AT7="SI",AX7&lt;&gt;"OM 1994"),"S","N")</f>
        <v>N</v>
      </c>
      <c r="H47" s="1" t="str">
        <f>IF(AND(Datos_Generales!$E$12="PORTICO",Matrices!AT7="SI",AX7&lt;&gt;"OM 1994"),"S","N")</f>
        <v>N</v>
      </c>
      <c r="I47" s="1" t="s">
        <v>69</v>
      </c>
      <c r="J47" s="1" t="s">
        <v>69</v>
      </c>
      <c r="K47" s="1" t="str">
        <f>IF(AND(Datos_Generales!$E$11="PORTICO",Matrices!AT7="SI"),"S","N")</f>
        <v>N</v>
      </c>
      <c r="L47" s="1" t="str">
        <f>IF(AND(Datos_Generales!$E$11="PORTICO",Matrices!AT7="SI"),"S","N")</f>
        <v>N</v>
      </c>
      <c r="M47" s="1" t="str">
        <f>IF(AND(Datos_Generales!$E$12="PORTICO",Matrices!AT7="SI",AX7&lt;&gt;"OM 1994"),"S","N")</f>
        <v>N</v>
      </c>
      <c r="N47" s="1" t="str">
        <f>IF(AND(Datos_Generales!$E$12="PORTICO",Matrices!AT7="SI",AX7&lt;&gt;"OM 1994"),"S","N")</f>
        <v>N</v>
      </c>
      <c r="O47" s="1" t="s">
        <v>69</v>
      </c>
      <c r="P47" s="1" t="s">
        <v>69</v>
      </c>
      <c r="Q47" s="1" t="str">
        <f>IF(AND(Matrices!AT7="SI",AX7&lt;&gt;"OM 1994"),"S","N")</f>
        <v>S</v>
      </c>
      <c r="R47" s="1" t="str">
        <f>IF(AND(Matrices!AT7="SI",AX7&lt;&gt;"OM 1994"),"S","N")</f>
        <v>S</v>
      </c>
      <c r="S47" s="1" t="s">
        <v>69</v>
      </c>
      <c r="T47" s="1" t="s">
        <v>69</v>
      </c>
      <c r="U47" s="1" t="s">
        <v>69</v>
      </c>
      <c r="V47" s="1" t="s">
        <v>69</v>
      </c>
      <c r="W47" s="1" t="str">
        <f>IF(AND(Matrices!AT7="SI",AX7&lt;&gt;"OM 1994"),"S","N")</f>
        <v>S</v>
      </c>
      <c r="X47" s="1" t="str">
        <f>IF(AND(Matrices!AT7="SI",AX7&lt;&gt;"OM 1994"),"S","N")</f>
        <v>S</v>
      </c>
      <c r="Y47" s="1" t="str">
        <f>IF(AT7="SI","S","N")</f>
        <v>S</v>
      </c>
      <c r="Z47" s="1" t="str">
        <f>IF(AT7="SI","S","N")</f>
        <v>S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92" t="s">
        <v>69</v>
      </c>
      <c r="AM47" s="192" t="s">
        <v>69</v>
      </c>
      <c r="AN47" s="192" t="s">
        <v>69</v>
      </c>
      <c r="AO47" s="192" t="s">
        <v>69</v>
      </c>
      <c r="AP47" s="989" t="s">
        <v>69</v>
      </c>
      <c r="AQ47" s="989" t="s">
        <v>69</v>
      </c>
      <c r="AR47" s="195"/>
      <c r="AS47" s="195"/>
      <c r="AT47" s="996"/>
      <c r="AU47" s="195"/>
      <c r="AV47" s="982" t="s">
        <v>343</v>
      </c>
      <c r="AW47" s="638" t="s">
        <v>63</v>
      </c>
      <c r="AX47" s="502" t="s">
        <v>574</v>
      </c>
      <c r="AY47" s="600">
        <v>24.125</v>
      </c>
      <c r="AZ47" s="600">
        <v>2.4E-2</v>
      </c>
      <c r="BA47" s="192" t="s">
        <v>69</v>
      </c>
    </row>
    <row r="48" spans="1:53" ht="13.5" customHeight="1" x14ac:dyDescent="0.2">
      <c r="A48" s="1" t="s">
        <v>183</v>
      </c>
      <c r="B48" s="1" t="str">
        <f>_xlfn.IFNA(IF(VLOOKUP(Datos_Generales!$C$8,Matrices!$AV$11:$BA$93,6,FALSE)="S","N",HLOOKUP(Datos_Generales!$C$14,Matrices!$G$10:$AS$93,ROW()-9,FALSE)),"N")</f>
        <v>N</v>
      </c>
      <c r="D48" s="678" t="s">
        <v>246</v>
      </c>
      <c r="E48" s="678"/>
      <c r="G48" s="192" t="str">
        <f>IF($AX$7&lt;&gt;"OM 1994","S","N")</f>
        <v>S</v>
      </c>
      <c r="H48" s="192" t="str">
        <f>IF($AX$7&lt;&gt;"OM 1994","S","N")</f>
        <v>S</v>
      </c>
      <c r="I48" s="192" t="s">
        <v>69</v>
      </c>
      <c r="J48" s="192" t="s">
        <v>69</v>
      </c>
      <c r="K48" s="192" t="s">
        <v>69</v>
      </c>
      <c r="L48" s="192" t="s">
        <v>69</v>
      </c>
      <c r="M48" s="192" t="s">
        <v>69</v>
      </c>
      <c r="N48" s="192" t="s">
        <v>69</v>
      </c>
      <c r="O48" s="192" t="s">
        <v>69</v>
      </c>
      <c r="P48" s="192" t="s">
        <v>69</v>
      </c>
      <c r="Q48" s="192" t="str">
        <f>IF(AND($AX$7&lt;&gt;"OM 1994"),"S","N")</f>
        <v>S</v>
      </c>
      <c r="R48" s="192" t="str">
        <f>IF(AND($AX$7&lt;&gt;"OM 1994"),"S","N")</f>
        <v>S</v>
      </c>
      <c r="S48" s="192" t="s">
        <v>69</v>
      </c>
      <c r="T48" s="192" t="s">
        <v>69</v>
      </c>
      <c r="U48" s="192" t="s">
        <v>69</v>
      </c>
      <c r="V48" s="192" t="s">
        <v>69</v>
      </c>
      <c r="W48" s="192" t="s">
        <v>69</v>
      </c>
      <c r="X48" s="192" t="s">
        <v>69</v>
      </c>
      <c r="Y48" s="192" t="s">
        <v>67</v>
      </c>
      <c r="Z48" s="192" t="s">
        <v>67</v>
      </c>
      <c r="AA48" s="192" t="s">
        <v>69</v>
      </c>
      <c r="AB48" s="192" t="s">
        <v>69</v>
      </c>
      <c r="AC48" s="192" t="s">
        <v>69</v>
      </c>
      <c r="AD48" s="192" t="s">
        <v>69</v>
      </c>
      <c r="AE48" s="192" t="s">
        <v>69</v>
      </c>
      <c r="AF48" s="192" t="s">
        <v>69</v>
      </c>
      <c r="AG48" s="192" t="s">
        <v>69</v>
      </c>
      <c r="AH48" s="192" t="s">
        <v>69</v>
      </c>
      <c r="AI48" s="192" t="s">
        <v>69</v>
      </c>
      <c r="AJ48" s="192" t="s">
        <v>69</v>
      </c>
      <c r="AK48" s="1" t="s">
        <v>69</v>
      </c>
      <c r="AL48" s="192" t="s">
        <v>69</v>
      </c>
      <c r="AM48" s="192" t="s">
        <v>69</v>
      </c>
      <c r="AN48" s="192" t="s">
        <v>69</v>
      </c>
      <c r="AO48" s="192" t="s">
        <v>69</v>
      </c>
      <c r="AP48" s="989" t="s">
        <v>69</v>
      </c>
      <c r="AQ48" s="989" t="s">
        <v>69</v>
      </c>
      <c r="AR48" s="195"/>
      <c r="AS48" s="195"/>
      <c r="AT48" s="996"/>
      <c r="AU48" s="195"/>
      <c r="AV48" s="982" t="s">
        <v>608</v>
      </c>
      <c r="AW48" s="639" t="s">
        <v>89</v>
      </c>
      <c r="AX48" s="502" t="s">
        <v>574</v>
      </c>
      <c r="AY48" s="600"/>
      <c r="AZ48" s="600"/>
      <c r="BA48" s="192" t="s">
        <v>69</v>
      </c>
    </row>
    <row r="49" spans="1:54" ht="13.5" customHeight="1" x14ac:dyDescent="0.2">
      <c r="A49" s="192" t="s">
        <v>183</v>
      </c>
      <c r="B49" s="1" t="str">
        <f>_xlfn.IFNA(IF(VLOOKUP(Datos_Generales!$C$8,Matrices!$AV$11:$BA$93,6,FALSE)="S","N",HLOOKUP(Datos_Generales!$C$14,Matrices!$G$10:$AS$93,ROW()-9,FALSE)),"N")</f>
        <v>N</v>
      </c>
      <c r="D49" s="678" t="s">
        <v>247</v>
      </c>
      <c r="E49" s="678"/>
      <c r="G49" s="192" t="str">
        <f>IF(AND(Datos_Generales!$E$12="PORTICO",Matrices!AT7="SI",$AX$7&lt;&gt;"OM 1994"),"S","N")</f>
        <v>N</v>
      </c>
      <c r="H49" s="192" t="str">
        <f>IF(AND(Datos_Generales!$E$12="PORTICO",Matrices!AT7="SI",$AX$7&lt;&gt;"OM 1994"),"S","N")</f>
        <v>N</v>
      </c>
      <c r="I49" s="192" t="s">
        <v>69</v>
      </c>
      <c r="J49" s="192" t="s">
        <v>69</v>
      </c>
      <c r="K49" s="192" t="str">
        <f>IF(AND(Datos_Generales!$E$12="PORTICO",Matrices!AT7="SI",$AX$7&lt;&gt;"OM 1994"),"S","N")</f>
        <v>N</v>
      </c>
      <c r="L49" s="192" t="str">
        <f>IF(AND(Datos_Generales!$E$12="PORTICO",Matrices!AT7="SI",$AX$7&lt;&gt;"OM 1994"),"S","N")</f>
        <v>N</v>
      </c>
      <c r="M49" s="192" t="str">
        <f>IF(AND(Datos_Generales!$E$12="PORTICO",Matrices!AT7="SI",$AX$7&lt;&gt;"OM 1994"),"S","N")</f>
        <v>N</v>
      </c>
      <c r="N49" s="192" t="str">
        <f>IF(AND(Datos_Generales!$E$12="PORTICO",Matrices!AT7="SI",$AX$7&lt;&gt;"OM 1994"),"S","N")</f>
        <v>N</v>
      </c>
      <c r="O49" s="192" t="s">
        <v>69</v>
      </c>
      <c r="P49" s="192" t="s">
        <v>69</v>
      </c>
      <c r="Q49" s="192" t="str">
        <f>IF(AND(Matrices!AT7="SI",$AX$7&lt;&gt;"OM 1994"),"S","N")</f>
        <v>S</v>
      </c>
      <c r="R49" s="192" t="str">
        <f>IF(AND(Matrices!AT7="SI",$AX$7&lt;&gt;"OM 1994"),"S","N")</f>
        <v>S</v>
      </c>
      <c r="S49" s="192" t="s">
        <v>69</v>
      </c>
      <c r="T49" s="192" t="s">
        <v>69</v>
      </c>
      <c r="U49" s="192" t="s">
        <v>69</v>
      </c>
      <c r="V49" s="192" t="s">
        <v>69</v>
      </c>
      <c r="W49" s="192" t="str">
        <f>IF(AND(Matrices!AT7="SI",$AX$7&lt;&gt;"OM 1994"),"S","N")</f>
        <v>S</v>
      </c>
      <c r="X49" s="192" t="str">
        <f>IF(AND(Matrices!AT7="SI",$AX$7&lt;&gt;"OM 1994"),"S","N")</f>
        <v>S</v>
      </c>
      <c r="Y49" s="192" t="str">
        <f>IF(AT7="SI","S","N")</f>
        <v>S</v>
      </c>
      <c r="Z49" s="192" t="str">
        <f>IF(AT7="SI","S","N")</f>
        <v>S</v>
      </c>
      <c r="AA49" s="192" t="s">
        <v>69</v>
      </c>
      <c r="AB49" s="192" t="s">
        <v>69</v>
      </c>
      <c r="AC49" s="192" t="s">
        <v>69</v>
      </c>
      <c r="AD49" s="192" t="s">
        <v>69</v>
      </c>
      <c r="AE49" s="192" t="s">
        <v>69</v>
      </c>
      <c r="AF49" s="192" t="s">
        <v>69</v>
      </c>
      <c r="AG49" s="192" t="s">
        <v>69</v>
      </c>
      <c r="AH49" s="192" t="s">
        <v>69</v>
      </c>
      <c r="AI49" s="192" t="s">
        <v>69</v>
      </c>
      <c r="AJ49" s="192" t="s">
        <v>69</v>
      </c>
      <c r="AK49" s="1" t="s">
        <v>69</v>
      </c>
      <c r="AL49" s="192" t="s">
        <v>69</v>
      </c>
      <c r="AM49" s="192" t="s">
        <v>69</v>
      </c>
      <c r="AN49" s="192" t="s">
        <v>69</v>
      </c>
      <c r="AO49" s="192" t="s">
        <v>69</v>
      </c>
      <c r="AP49" s="989" t="s">
        <v>69</v>
      </c>
      <c r="AQ49" s="989" t="s">
        <v>69</v>
      </c>
      <c r="AR49" s="195"/>
      <c r="AS49" s="195"/>
      <c r="AT49" s="999"/>
      <c r="AU49" s="382"/>
      <c r="AV49" s="982" t="s">
        <v>609</v>
      </c>
      <c r="AW49" s="639" t="s">
        <v>87</v>
      </c>
      <c r="AX49" s="502" t="s">
        <v>573</v>
      </c>
      <c r="AY49" s="600"/>
      <c r="AZ49" s="600"/>
      <c r="BA49" s="192" t="s">
        <v>67</v>
      </c>
    </row>
    <row r="50" spans="1:54" ht="13.5" customHeight="1" x14ac:dyDescent="0.2">
      <c r="A50" s="1" t="s">
        <v>184</v>
      </c>
      <c r="B50" s="1" t="e">
        <f>HLOOKUP(Datos_Generales!$C$14,Matrices!$G$10:$AS$93,ROW()-9,FALSE)</f>
        <v>#N/A</v>
      </c>
      <c r="D50" s="683" t="s">
        <v>139</v>
      </c>
      <c r="E50" s="683"/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67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67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92" t="s">
        <v>69</v>
      </c>
      <c r="AM50" s="192" t="s">
        <v>69</v>
      </c>
      <c r="AN50" s="192" t="s">
        <v>69</v>
      </c>
      <c r="AO50" s="192" t="s">
        <v>69</v>
      </c>
      <c r="AP50" s="989" t="s">
        <v>69</v>
      </c>
      <c r="AQ50" s="989" t="s">
        <v>69</v>
      </c>
      <c r="AR50" s="195"/>
      <c r="AS50" s="195"/>
      <c r="AT50" s="997"/>
      <c r="AU50" s="383"/>
      <c r="AV50" s="982" t="s">
        <v>120</v>
      </c>
      <c r="AW50" s="638" t="s">
        <v>120</v>
      </c>
      <c r="AX50" s="502" t="s">
        <v>571</v>
      </c>
      <c r="AY50" s="600"/>
      <c r="AZ50" s="600"/>
      <c r="BA50" s="192"/>
    </row>
    <row r="51" spans="1:54" ht="13.5" customHeight="1" x14ac:dyDescent="0.2">
      <c r="A51" s="1" t="s">
        <v>184</v>
      </c>
      <c r="B51" s="1" t="e">
        <f>HLOOKUP(Datos_Generales!$C$14,Matrices!$G$10:$AS$93,ROW()-9,FALSE)</f>
        <v>#N/A</v>
      </c>
      <c r="D51" s="683" t="s">
        <v>51</v>
      </c>
      <c r="E51" s="683"/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67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67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92" t="s">
        <v>69</v>
      </c>
      <c r="AM51" s="192" t="s">
        <v>69</v>
      </c>
      <c r="AN51" s="192" t="s">
        <v>69</v>
      </c>
      <c r="AO51" s="192" t="s">
        <v>69</v>
      </c>
      <c r="AP51" s="989" t="s">
        <v>69</v>
      </c>
      <c r="AQ51" s="989" t="s">
        <v>69</v>
      </c>
      <c r="AR51" s="195"/>
      <c r="AS51" s="195"/>
      <c r="AT51" s="996"/>
      <c r="AU51" s="195"/>
      <c r="AV51" s="982" t="s">
        <v>418</v>
      </c>
      <c r="AW51" s="640" t="s">
        <v>89</v>
      </c>
      <c r="AX51" s="502" t="s">
        <v>574</v>
      </c>
      <c r="AY51" s="600"/>
      <c r="AZ51" s="600"/>
      <c r="BA51" s="192" t="s">
        <v>69</v>
      </c>
    </row>
    <row r="52" spans="1:54" ht="13.5" customHeight="1" x14ac:dyDescent="0.2">
      <c r="A52" s="1" t="s">
        <v>184</v>
      </c>
      <c r="B52" s="1" t="e">
        <f>HLOOKUP(Datos_Generales!$C$14,Matrices!$G$10:$AS$93,ROW()-9,FALSE)</f>
        <v>#N/A</v>
      </c>
      <c r="D52" s="683" t="s">
        <v>140</v>
      </c>
      <c r="E52" s="683"/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67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67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92" t="s">
        <v>69</v>
      </c>
      <c r="AM52" s="192" t="s">
        <v>69</v>
      </c>
      <c r="AN52" s="192" t="s">
        <v>69</v>
      </c>
      <c r="AO52" s="192" t="s">
        <v>69</v>
      </c>
      <c r="AP52" s="989" t="s">
        <v>69</v>
      </c>
      <c r="AQ52" s="989" t="s">
        <v>69</v>
      </c>
      <c r="AR52" s="383"/>
      <c r="AS52" s="383"/>
      <c r="AT52" s="996"/>
      <c r="AU52" s="195"/>
      <c r="AV52" s="982" t="s">
        <v>514</v>
      </c>
      <c r="AW52" s="640" t="s">
        <v>63</v>
      </c>
      <c r="AX52" s="502" t="s">
        <v>571</v>
      </c>
      <c r="AY52" s="600">
        <v>24.15</v>
      </c>
      <c r="AZ52" s="600"/>
      <c r="BA52" s="192" t="s">
        <v>69</v>
      </c>
    </row>
    <row r="53" spans="1:54" ht="13.5" customHeight="1" x14ac:dyDescent="0.2">
      <c r="A53" s="1" t="s">
        <v>184</v>
      </c>
      <c r="B53" s="1" t="e">
        <f>HLOOKUP(Datos_Generales!$C$14,Matrices!$G$10:$AS$93,ROW()-9,FALSE)</f>
        <v>#N/A</v>
      </c>
      <c r="D53" s="683" t="s">
        <v>141</v>
      </c>
      <c r="E53" s="683"/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67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67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92" t="s">
        <v>69</v>
      </c>
      <c r="AM53" s="192" t="s">
        <v>69</v>
      </c>
      <c r="AN53" s="192" t="s">
        <v>69</v>
      </c>
      <c r="AO53" s="192" t="s">
        <v>69</v>
      </c>
      <c r="AP53" s="989" t="s">
        <v>69</v>
      </c>
      <c r="AQ53" s="989" t="s">
        <v>69</v>
      </c>
      <c r="AR53" s="195"/>
      <c r="AS53" s="195"/>
      <c r="AT53" s="996"/>
      <c r="AU53" s="195"/>
      <c r="AV53" s="982" t="s">
        <v>601</v>
      </c>
      <c r="AW53" s="640" t="s">
        <v>90</v>
      </c>
      <c r="AX53" s="481" t="s">
        <v>571</v>
      </c>
      <c r="AY53" s="600"/>
      <c r="AZ53" s="600"/>
      <c r="BA53" s="192" t="s">
        <v>67</v>
      </c>
      <c r="BB53" s="970"/>
    </row>
    <row r="54" spans="1:54" ht="13.5" customHeight="1" x14ac:dyDescent="0.2">
      <c r="A54" s="1" t="s">
        <v>184</v>
      </c>
      <c r="B54" s="1" t="e">
        <f>HLOOKUP(Datos_Generales!$C$14,Matrices!$G$10:$AS$93,ROW()-9,FALSE)</f>
        <v>#N/A</v>
      </c>
      <c r="D54" s="683" t="s">
        <v>142</v>
      </c>
      <c r="E54" s="683"/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67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67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92" t="s">
        <v>69</v>
      </c>
      <c r="AM54" s="192" t="s">
        <v>69</v>
      </c>
      <c r="AN54" s="192" t="s">
        <v>69</v>
      </c>
      <c r="AO54" s="192" t="s">
        <v>69</v>
      </c>
      <c r="AP54" s="989" t="s">
        <v>69</v>
      </c>
      <c r="AQ54" s="989" t="s">
        <v>69</v>
      </c>
      <c r="AR54" s="383"/>
      <c r="AS54" s="383"/>
      <c r="AT54" s="996"/>
      <c r="AU54" s="195"/>
      <c r="AV54" s="982" t="s">
        <v>623</v>
      </c>
      <c r="AW54" s="639" t="s">
        <v>87</v>
      </c>
      <c r="AX54" s="481" t="s">
        <v>571</v>
      </c>
      <c r="AY54" s="600"/>
      <c r="AZ54" s="600"/>
      <c r="BA54" s="192" t="s">
        <v>67</v>
      </c>
    </row>
    <row r="55" spans="1:54" ht="13.5" customHeight="1" x14ac:dyDescent="0.2">
      <c r="A55" s="1" t="s">
        <v>184</v>
      </c>
      <c r="B55" s="1" t="e">
        <f>HLOOKUP(Datos_Generales!$C$14,Matrices!$G$10:$AS$93,ROW()-9,FALSE)</f>
        <v>#N/A</v>
      </c>
      <c r="D55" s="683" t="s">
        <v>143</v>
      </c>
      <c r="E55" s="683"/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67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67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92" t="s">
        <v>69</v>
      </c>
      <c r="AM55" s="192" t="s">
        <v>69</v>
      </c>
      <c r="AN55" s="192" t="s">
        <v>69</v>
      </c>
      <c r="AO55" s="192" t="s">
        <v>69</v>
      </c>
      <c r="AP55" s="917" t="s">
        <v>69</v>
      </c>
      <c r="AQ55" s="990" t="s">
        <v>69</v>
      </c>
      <c r="AT55" s="1000"/>
      <c r="AV55" s="958" t="s">
        <v>621</v>
      </c>
      <c r="AW55" s="640" t="s">
        <v>90</v>
      </c>
      <c r="AX55" s="673" t="s">
        <v>571</v>
      </c>
      <c r="AY55" s="600"/>
      <c r="AZ55" s="674"/>
      <c r="BA55" s="192" t="s">
        <v>67</v>
      </c>
    </row>
    <row r="56" spans="1:54" s="985" customFormat="1" ht="13.5" customHeight="1" x14ac:dyDescent="0.2">
      <c r="A56" s="192" t="s">
        <v>634</v>
      </c>
      <c r="B56" s="1" t="e">
        <f>HLOOKUP(Datos_Generales!$C$14,Matrices!$G$10:$AS$93,ROW()-9,FALSE)</f>
        <v>#N/A</v>
      </c>
      <c r="D56" s="683"/>
      <c r="E56" s="683"/>
      <c r="G56" s="192" t="s">
        <v>69</v>
      </c>
      <c r="H56" s="192" t="s">
        <v>69</v>
      </c>
      <c r="I56" s="192" t="s">
        <v>69</v>
      </c>
      <c r="J56" s="192" t="s">
        <v>69</v>
      </c>
      <c r="K56" s="192" t="s">
        <v>69</v>
      </c>
      <c r="L56" s="192" t="s">
        <v>69</v>
      </c>
      <c r="M56" s="192" t="s">
        <v>69</v>
      </c>
      <c r="N56" s="192" t="s">
        <v>69</v>
      </c>
      <c r="O56" s="192" t="s">
        <v>69</v>
      </c>
      <c r="P56" s="192" t="s">
        <v>69</v>
      </c>
      <c r="Q56" s="192" t="s">
        <v>69</v>
      </c>
      <c r="R56" s="192" t="s">
        <v>69</v>
      </c>
      <c r="S56" s="192" t="s">
        <v>69</v>
      </c>
      <c r="T56" s="192" t="s">
        <v>69</v>
      </c>
      <c r="U56" s="192" t="s">
        <v>69</v>
      </c>
      <c r="V56" s="192" t="s">
        <v>69</v>
      </c>
      <c r="W56" s="192" t="s">
        <v>69</v>
      </c>
      <c r="X56" s="192" t="s">
        <v>69</v>
      </c>
      <c r="Y56" s="192" t="s">
        <v>69</v>
      </c>
      <c r="Z56" s="192" t="s">
        <v>69</v>
      </c>
      <c r="AA56" s="192" t="s">
        <v>69</v>
      </c>
      <c r="AB56" s="192" t="s">
        <v>69</v>
      </c>
      <c r="AC56" s="192" t="s">
        <v>69</v>
      </c>
      <c r="AD56" s="192" t="s">
        <v>69</v>
      </c>
      <c r="AE56" s="192" t="s">
        <v>69</v>
      </c>
      <c r="AF56" s="192" t="s">
        <v>69</v>
      </c>
      <c r="AG56" s="192" t="s">
        <v>69</v>
      </c>
      <c r="AH56" s="192" t="s">
        <v>69</v>
      </c>
      <c r="AI56" s="192" t="s">
        <v>69</v>
      </c>
      <c r="AJ56" s="192" t="s">
        <v>69</v>
      </c>
      <c r="AK56" s="192" t="s">
        <v>69</v>
      </c>
      <c r="AL56" s="192" t="s">
        <v>69</v>
      </c>
      <c r="AM56" s="192" t="s">
        <v>69</v>
      </c>
      <c r="AN56" s="192" t="s">
        <v>69</v>
      </c>
      <c r="AO56" s="192" t="s">
        <v>69</v>
      </c>
      <c r="AP56" s="192" t="s">
        <v>69</v>
      </c>
      <c r="AQ56" s="990" t="s">
        <v>67</v>
      </c>
      <c r="AR56" s="19"/>
      <c r="AS56" s="19"/>
      <c r="AT56" s="1000"/>
      <c r="AU56" s="19"/>
      <c r="AV56" s="1058"/>
      <c r="AW56" s="640"/>
      <c r="AX56" s="673"/>
      <c r="AY56" s="600"/>
      <c r="AZ56" s="674"/>
    </row>
    <row r="57" spans="1:54" s="985" customFormat="1" ht="13.5" customHeight="1" x14ac:dyDescent="0.2">
      <c r="A57" s="192" t="s">
        <v>634</v>
      </c>
      <c r="B57" s="1" t="e">
        <f>HLOOKUP(Datos_Generales!$C$14,Matrices!$G$10:$AS$93,ROW()-9,FALSE)</f>
        <v>#N/A</v>
      </c>
      <c r="D57" s="683"/>
      <c r="E57" s="683"/>
      <c r="G57" s="192" t="s">
        <v>69</v>
      </c>
      <c r="H57" s="192" t="s">
        <v>69</v>
      </c>
      <c r="I57" s="192" t="s">
        <v>69</v>
      </c>
      <c r="J57" s="192" t="s">
        <v>69</v>
      </c>
      <c r="K57" s="192" t="s">
        <v>69</v>
      </c>
      <c r="L57" s="192" t="s">
        <v>69</v>
      </c>
      <c r="M57" s="192" t="s">
        <v>69</v>
      </c>
      <c r="N57" s="192" t="s">
        <v>69</v>
      </c>
      <c r="O57" s="192" t="s">
        <v>69</v>
      </c>
      <c r="P57" s="192" t="s">
        <v>69</v>
      </c>
      <c r="Q57" s="192" t="s">
        <v>69</v>
      </c>
      <c r="R57" s="192" t="s">
        <v>69</v>
      </c>
      <c r="S57" s="192" t="s">
        <v>69</v>
      </c>
      <c r="T57" s="192" t="s">
        <v>69</v>
      </c>
      <c r="U57" s="192" t="s">
        <v>69</v>
      </c>
      <c r="V57" s="192" t="s">
        <v>69</v>
      </c>
      <c r="W57" s="192" t="s">
        <v>69</v>
      </c>
      <c r="X57" s="192" t="s">
        <v>69</v>
      </c>
      <c r="Y57" s="192" t="s">
        <v>69</v>
      </c>
      <c r="Z57" s="192" t="s">
        <v>69</v>
      </c>
      <c r="AA57" s="192" t="s">
        <v>69</v>
      </c>
      <c r="AB57" s="192" t="s">
        <v>69</v>
      </c>
      <c r="AC57" s="192" t="s">
        <v>69</v>
      </c>
      <c r="AD57" s="192" t="s">
        <v>69</v>
      </c>
      <c r="AE57" s="192" t="s">
        <v>69</v>
      </c>
      <c r="AF57" s="192" t="s">
        <v>69</v>
      </c>
      <c r="AG57" s="192" t="s">
        <v>69</v>
      </c>
      <c r="AH57" s="192" t="s">
        <v>69</v>
      </c>
      <c r="AI57" s="192" t="s">
        <v>69</v>
      </c>
      <c r="AJ57" s="192" t="s">
        <v>69</v>
      </c>
      <c r="AK57" s="192" t="s">
        <v>69</v>
      </c>
      <c r="AL57" s="192" t="s">
        <v>69</v>
      </c>
      <c r="AM57" s="192" t="s">
        <v>69</v>
      </c>
      <c r="AN57" s="192" t="s">
        <v>69</v>
      </c>
      <c r="AO57" s="192" t="s">
        <v>69</v>
      </c>
      <c r="AP57" s="192" t="s">
        <v>69</v>
      </c>
      <c r="AQ57" s="990" t="s">
        <v>67</v>
      </c>
      <c r="AR57" s="19"/>
      <c r="AS57" s="19"/>
      <c r="AT57" s="1000"/>
      <c r="AU57" s="19"/>
      <c r="AV57" s="1058"/>
      <c r="AW57" s="640"/>
      <c r="AX57" s="673"/>
      <c r="AY57" s="600"/>
      <c r="AZ57" s="674"/>
    </row>
    <row r="58" spans="1:54" s="985" customFormat="1" ht="13.5" customHeight="1" x14ac:dyDescent="0.2">
      <c r="A58" s="192" t="s">
        <v>634</v>
      </c>
      <c r="B58" s="1" t="e">
        <f>HLOOKUP(Datos_Generales!$C$14,Matrices!$G$10:$AS$93,ROW()-9,FALSE)</f>
        <v>#N/A</v>
      </c>
      <c r="D58" s="683"/>
      <c r="E58" s="683"/>
      <c r="G58" s="192" t="s">
        <v>69</v>
      </c>
      <c r="H58" s="192" t="s">
        <v>69</v>
      </c>
      <c r="I58" s="192" t="s">
        <v>69</v>
      </c>
      <c r="J58" s="192" t="s">
        <v>69</v>
      </c>
      <c r="K58" s="192" t="s">
        <v>69</v>
      </c>
      <c r="L58" s="192" t="s">
        <v>69</v>
      </c>
      <c r="M58" s="192" t="s">
        <v>69</v>
      </c>
      <c r="N58" s="192" t="s">
        <v>69</v>
      </c>
      <c r="O58" s="192" t="s">
        <v>69</v>
      </c>
      <c r="P58" s="192" t="s">
        <v>69</v>
      </c>
      <c r="Q58" s="192" t="s">
        <v>69</v>
      </c>
      <c r="R58" s="192" t="s">
        <v>69</v>
      </c>
      <c r="S58" s="192" t="s">
        <v>69</v>
      </c>
      <c r="T58" s="192" t="s">
        <v>69</v>
      </c>
      <c r="U58" s="192" t="s">
        <v>69</v>
      </c>
      <c r="V58" s="192" t="s">
        <v>69</v>
      </c>
      <c r="W58" s="192" t="s">
        <v>69</v>
      </c>
      <c r="X58" s="192" t="s">
        <v>69</v>
      </c>
      <c r="Y58" s="192" t="s">
        <v>69</v>
      </c>
      <c r="Z58" s="192" t="s">
        <v>69</v>
      </c>
      <c r="AA58" s="192" t="s">
        <v>69</v>
      </c>
      <c r="AB58" s="192" t="s">
        <v>69</v>
      </c>
      <c r="AC58" s="192" t="s">
        <v>69</v>
      </c>
      <c r="AD58" s="192" t="s">
        <v>69</v>
      </c>
      <c r="AE58" s="192" t="s">
        <v>69</v>
      </c>
      <c r="AF58" s="192" t="s">
        <v>69</v>
      </c>
      <c r="AG58" s="192" t="s">
        <v>69</v>
      </c>
      <c r="AH58" s="192" t="s">
        <v>69</v>
      </c>
      <c r="AI58" s="192" t="s">
        <v>69</v>
      </c>
      <c r="AJ58" s="192" t="s">
        <v>69</v>
      </c>
      <c r="AK58" s="192" t="s">
        <v>69</v>
      </c>
      <c r="AL58" s="192" t="s">
        <v>69</v>
      </c>
      <c r="AM58" s="192" t="s">
        <v>69</v>
      </c>
      <c r="AN58" s="192" t="s">
        <v>69</v>
      </c>
      <c r="AO58" s="192" t="s">
        <v>69</v>
      </c>
      <c r="AP58" s="192" t="s">
        <v>69</v>
      </c>
      <c r="AQ58" s="990" t="s">
        <v>67</v>
      </c>
      <c r="AR58" s="19"/>
      <c r="AS58" s="19"/>
      <c r="AT58" s="1000"/>
      <c r="AU58" s="19"/>
      <c r="AV58" s="1058"/>
      <c r="AW58" s="640"/>
      <c r="AX58" s="673"/>
      <c r="AY58" s="600"/>
      <c r="AZ58" s="674"/>
    </row>
    <row r="59" spans="1:54" ht="13.5" customHeight="1" x14ac:dyDescent="0.2">
      <c r="A59" s="1" t="s">
        <v>185</v>
      </c>
      <c r="B59" s="1" t="e">
        <f>HLOOKUP(Datos_Generales!$C$14,Matrices!$G$10:$AS$93,ROW()-9,FALSE)</f>
        <v>#N/A</v>
      </c>
      <c r="D59" s="684" t="s">
        <v>147</v>
      </c>
      <c r="E59" s="684"/>
      <c r="F59" s="178"/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92" t="s">
        <v>69</v>
      </c>
      <c r="M59" s="1" t="s">
        <v>69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67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67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69</v>
      </c>
      <c r="AL59" s="192" t="s">
        <v>69</v>
      </c>
      <c r="AM59" s="192" t="s">
        <v>69</v>
      </c>
      <c r="AN59" s="192" t="s">
        <v>69</v>
      </c>
      <c r="AO59" s="192" t="s">
        <v>69</v>
      </c>
      <c r="AP59" s="917" t="s">
        <v>69</v>
      </c>
      <c r="AQ59" s="990" t="s">
        <v>69</v>
      </c>
      <c r="AT59" s="1000"/>
      <c r="AV59" s="973"/>
      <c r="AW59" s="499"/>
      <c r="AX59" s="673"/>
      <c r="AY59" s="672"/>
      <c r="AZ59" s="499"/>
    </row>
    <row r="60" spans="1:54" ht="13.5" customHeight="1" x14ac:dyDescent="0.2">
      <c r="A60" s="1" t="s">
        <v>185</v>
      </c>
      <c r="B60" s="1" t="e">
        <f>HLOOKUP(Datos_Generales!$C$14,Matrices!$G$10:$AS$93,ROW()-9,FALSE)</f>
        <v>#N/A</v>
      </c>
      <c r="D60" s="684" t="s">
        <v>148</v>
      </c>
      <c r="E60" s="684"/>
      <c r="G60" s="1" t="s">
        <v>69</v>
      </c>
      <c r="H60" s="1" t="s">
        <v>69</v>
      </c>
      <c r="I60" s="1" t="s">
        <v>69</v>
      </c>
      <c r="J60" s="1" t="s">
        <v>69</v>
      </c>
      <c r="K60" s="1" t="s">
        <v>69</v>
      </c>
      <c r="L60" s="192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67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67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92" t="s">
        <v>69</v>
      </c>
      <c r="AM60" s="192" t="s">
        <v>69</v>
      </c>
      <c r="AN60" s="192" t="s">
        <v>69</v>
      </c>
      <c r="AO60" s="192" t="s">
        <v>69</v>
      </c>
      <c r="AP60" s="917" t="s">
        <v>69</v>
      </c>
      <c r="AQ60" s="990" t="s">
        <v>69</v>
      </c>
      <c r="AT60" s="1000"/>
      <c r="AV60" s="973"/>
      <c r="AW60" s="499"/>
      <c r="AX60" s="673"/>
      <c r="AY60" s="672"/>
      <c r="AZ60" s="499"/>
    </row>
    <row r="61" spans="1:54" ht="13.5" customHeight="1" x14ac:dyDescent="0.2">
      <c r="A61" s="1" t="s">
        <v>185</v>
      </c>
      <c r="B61" s="1" t="e">
        <f>HLOOKUP(Datos_Generales!$C$14,Matrices!$G$10:$AS$93,ROW()-9,FALSE)</f>
        <v>#N/A</v>
      </c>
      <c r="D61" s="684" t="s">
        <v>149</v>
      </c>
      <c r="E61" s="684"/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92" t="s">
        <v>69</v>
      </c>
      <c r="M61" s="1" t="s">
        <v>69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67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67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92" t="s">
        <v>69</v>
      </c>
      <c r="AM61" s="192" t="s">
        <v>69</v>
      </c>
      <c r="AN61" s="192" t="s">
        <v>69</v>
      </c>
      <c r="AO61" s="192" t="s">
        <v>69</v>
      </c>
      <c r="AP61" s="917" t="s">
        <v>69</v>
      </c>
      <c r="AQ61" s="990" t="s">
        <v>69</v>
      </c>
      <c r="AT61" s="1000"/>
      <c r="AV61" s="973"/>
      <c r="AW61" s="499"/>
      <c r="AX61" s="673"/>
      <c r="AY61" s="672"/>
      <c r="AZ61" s="499"/>
    </row>
    <row r="62" spans="1:54" ht="13.5" customHeight="1" x14ac:dyDescent="0.2">
      <c r="A62" s="1" t="s">
        <v>185</v>
      </c>
      <c r="B62" s="1" t="e">
        <f>HLOOKUP(Datos_Generales!$C$14,Matrices!$G$10:$AS$93,ROW()-9,FALSE)</f>
        <v>#N/A</v>
      </c>
      <c r="D62" s="684" t="s">
        <v>51</v>
      </c>
      <c r="E62" s="684"/>
      <c r="F62" s="178"/>
      <c r="G62" s="1" t="s">
        <v>69</v>
      </c>
      <c r="H62" s="1" t="s">
        <v>69</v>
      </c>
      <c r="I62" s="1" t="s">
        <v>69</v>
      </c>
      <c r="J62" s="1" t="s">
        <v>69</v>
      </c>
      <c r="K62" s="1" t="s">
        <v>69</v>
      </c>
      <c r="L62" s="192" t="s">
        <v>69</v>
      </c>
      <c r="M62" s="1" t="s">
        <v>69</v>
      </c>
      <c r="N62" s="1" t="s">
        <v>69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67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67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92" t="s">
        <v>69</v>
      </c>
      <c r="AM62" s="192" t="s">
        <v>69</v>
      </c>
      <c r="AN62" s="192" t="s">
        <v>69</v>
      </c>
      <c r="AO62" s="192" t="s">
        <v>69</v>
      </c>
      <c r="AP62" s="989" t="s">
        <v>69</v>
      </c>
      <c r="AQ62" s="990" t="s">
        <v>69</v>
      </c>
      <c r="AR62" s="195"/>
      <c r="AS62" s="195"/>
      <c r="AT62" s="996"/>
      <c r="AU62" s="195"/>
      <c r="AV62" s="972"/>
      <c r="AW62" s="499"/>
      <c r="AX62" s="673"/>
      <c r="AY62" s="672"/>
      <c r="AZ62" s="499"/>
    </row>
    <row r="63" spans="1:54" ht="13.5" customHeight="1" x14ac:dyDescent="0.2">
      <c r="A63" s="1" t="s">
        <v>182</v>
      </c>
      <c r="B63" s="1" t="e">
        <f>HLOOKUP(Datos_Generales!$C$14,Matrices!$G$10:$AS$93,ROW()-9,FALSE)</f>
        <v>#N/A</v>
      </c>
      <c r="D63" s="688" t="s">
        <v>55</v>
      </c>
      <c r="E63" s="688"/>
      <c r="G63" s="1" t="s">
        <v>69</v>
      </c>
      <c r="H63" s="1" t="s">
        <v>67</v>
      </c>
      <c r="I63" s="1" t="s">
        <v>69</v>
      </c>
      <c r="J63" s="1" t="s">
        <v>69</v>
      </c>
      <c r="K63" s="192" t="s">
        <v>67</v>
      </c>
      <c r="L63" s="192" t="s">
        <v>67</v>
      </c>
      <c r="M63" s="1" t="s">
        <v>69</v>
      </c>
      <c r="N63" s="1" t="s">
        <v>67</v>
      </c>
      <c r="O63" s="1" t="s">
        <v>69</v>
      </c>
      <c r="P63" s="1" t="s">
        <v>69</v>
      </c>
      <c r="Q63" s="1" t="s">
        <v>67</v>
      </c>
      <c r="R63" s="1" t="s">
        <v>67</v>
      </c>
      <c r="S63" s="1" t="s">
        <v>67</v>
      </c>
      <c r="T63" s="1" t="s">
        <v>67</v>
      </c>
      <c r="U63" s="192" t="s">
        <v>67</v>
      </c>
      <c r="V63" s="192" t="s">
        <v>67</v>
      </c>
      <c r="W63" s="1" t="s">
        <v>67</v>
      </c>
      <c r="X63" s="1" t="s">
        <v>67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67</v>
      </c>
      <c r="AF63" s="1" t="s">
        <v>67</v>
      </c>
      <c r="AG63" s="1" t="s">
        <v>67</v>
      </c>
      <c r="AH63" s="1" t="s">
        <v>67</v>
      </c>
      <c r="AI63" s="192" t="s">
        <v>67</v>
      </c>
      <c r="AJ63" s="192" t="s">
        <v>67</v>
      </c>
      <c r="AK63" s="192" t="s">
        <v>69</v>
      </c>
      <c r="AL63" s="192" t="s">
        <v>69</v>
      </c>
      <c r="AM63" s="192" t="s">
        <v>69</v>
      </c>
      <c r="AN63" s="192" t="s">
        <v>67</v>
      </c>
      <c r="AO63" s="192" t="s">
        <v>67</v>
      </c>
      <c r="AP63" s="989" t="s">
        <v>69</v>
      </c>
      <c r="AQ63" s="990" t="s">
        <v>69</v>
      </c>
      <c r="AR63" s="195"/>
      <c r="AS63" s="195"/>
      <c r="AT63" s="996"/>
      <c r="AU63" s="383"/>
      <c r="AV63" s="972"/>
      <c r="AW63" s="499"/>
      <c r="AX63" s="673"/>
      <c r="AY63" s="672"/>
      <c r="AZ63" s="499"/>
    </row>
    <row r="64" spans="1:54" ht="13.5" customHeight="1" x14ac:dyDescent="0.2">
      <c r="A64" s="690" t="s">
        <v>541</v>
      </c>
      <c r="B64" s="1" t="e">
        <f>HLOOKUP(Datos_Generales!$C$14,Matrices!$G$10:$AS$93,ROW()-9,FALSE)</f>
        <v>#N/A</v>
      </c>
      <c r="D64" s="688" t="s">
        <v>544</v>
      </c>
      <c r="E64" s="688"/>
      <c r="G64" s="192" t="s">
        <v>69</v>
      </c>
      <c r="H64" s="192" t="s">
        <v>69</v>
      </c>
      <c r="I64" s="192" t="s">
        <v>69</v>
      </c>
      <c r="J64" s="192" t="s">
        <v>69</v>
      </c>
      <c r="K64" s="192" t="s">
        <v>69</v>
      </c>
      <c r="L64" s="192" t="s">
        <v>69</v>
      </c>
      <c r="M64" s="192" t="s">
        <v>69</v>
      </c>
      <c r="N64" s="192" t="s">
        <v>69</v>
      </c>
      <c r="O64" s="192" t="s">
        <v>69</v>
      </c>
      <c r="P64" s="192" t="s">
        <v>69</v>
      </c>
      <c r="Q64" s="192" t="s">
        <v>69</v>
      </c>
      <c r="R64" s="192" t="s">
        <v>69</v>
      </c>
      <c r="S64" s="192" t="s">
        <v>69</v>
      </c>
      <c r="T64" s="192" t="s">
        <v>69</v>
      </c>
      <c r="U64" s="192" t="s">
        <v>69</v>
      </c>
      <c r="V64" s="192" t="s">
        <v>69</v>
      </c>
      <c r="W64" s="192" t="s">
        <v>69</v>
      </c>
      <c r="X64" s="192" t="s">
        <v>69</v>
      </c>
      <c r="Y64" s="192" t="s">
        <v>69</v>
      </c>
      <c r="Z64" s="192" t="s">
        <v>69</v>
      </c>
      <c r="AA64" s="192" t="s">
        <v>69</v>
      </c>
      <c r="AB64" s="192" t="s">
        <v>69</v>
      </c>
      <c r="AC64" s="192" t="s">
        <v>69</v>
      </c>
      <c r="AD64" s="192" t="s">
        <v>69</v>
      </c>
      <c r="AE64" s="192" t="s">
        <v>69</v>
      </c>
      <c r="AF64" s="192" t="s">
        <v>69</v>
      </c>
      <c r="AG64" s="192" t="s">
        <v>69</v>
      </c>
      <c r="AH64" s="192" t="s">
        <v>69</v>
      </c>
      <c r="AI64" s="192" t="s">
        <v>69</v>
      </c>
      <c r="AJ64" s="192" t="s">
        <v>69</v>
      </c>
      <c r="AK64" s="192" t="s">
        <v>67</v>
      </c>
      <c r="AL64" s="192" t="s">
        <v>67</v>
      </c>
      <c r="AM64" s="192" t="s">
        <v>69</v>
      </c>
      <c r="AN64" s="192" t="s">
        <v>69</v>
      </c>
      <c r="AO64" s="192" t="s">
        <v>69</v>
      </c>
      <c r="AP64" s="989" t="s">
        <v>67</v>
      </c>
      <c r="AQ64" s="990" t="s">
        <v>69</v>
      </c>
      <c r="AR64" s="456"/>
      <c r="AS64" s="456"/>
      <c r="AT64" s="996"/>
      <c r="AU64" s="383"/>
      <c r="AV64" s="972"/>
      <c r="AW64" s="499"/>
      <c r="AX64" s="673"/>
      <c r="AY64" s="672"/>
      <c r="AZ64" s="499"/>
    </row>
    <row r="65" spans="1:52" ht="13.5" customHeight="1" x14ac:dyDescent="0.2">
      <c r="A65" s="1" t="s">
        <v>182</v>
      </c>
      <c r="B65" s="1" t="e">
        <f>HLOOKUP(Datos_Generales!$C$14,Matrices!$G$10:$AS$93,ROW()-9,FALSE)</f>
        <v>#N/A</v>
      </c>
      <c r="D65" s="685" t="s">
        <v>56</v>
      </c>
      <c r="E65" s="685"/>
      <c r="G65" s="1" t="s">
        <v>69</v>
      </c>
      <c r="H65" s="1" t="s">
        <v>67</v>
      </c>
      <c r="I65" s="1" t="s">
        <v>69</v>
      </c>
      <c r="J65" s="1" t="s">
        <v>69</v>
      </c>
      <c r="K65" s="192" t="s">
        <v>67</v>
      </c>
      <c r="L65" s="192" t="s">
        <v>67</v>
      </c>
      <c r="M65" s="1" t="s">
        <v>69</v>
      </c>
      <c r="N65" s="1" t="s">
        <v>67</v>
      </c>
      <c r="O65" s="1" t="s">
        <v>69</v>
      </c>
      <c r="P65" s="1" t="s">
        <v>69</v>
      </c>
      <c r="Q65" s="1" t="s">
        <v>67</v>
      </c>
      <c r="R65" s="1" t="s">
        <v>67</v>
      </c>
      <c r="S65" s="1" t="s">
        <v>67</v>
      </c>
      <c r="T65" s="1" t="s">
        <v>67</v>
      </c>
      <c r="U65" s="192" t="s">
        <v>67</v>
      </c>
      <c r="V65" s="192" t="s">
        <v>67</v>
      </c>
      <c r="W65" s="1" t="s">
        <v>67</v>
      </c>
      <c r="X65" s="1" t="s">
        <v>67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67</v>
      </c>
      <c r="AF65" s="1" t="s">
        <v>67</v>
      </c>
      <c r="AG65" s="1" t="s">
        <v>67</v>
      </c>
      <c r="AH65" s="1" t="s">
        <v>67</v>
      </c>
      <c r="AI65" s="192" t="s">
        <v>67</v>
      </c>
      <c r="AJ65" s="192" t="s">
        <v>67</v>
      </c>
      <c r="AK65" s="1" t="s">
        <v>67</v>
      </c>
      <c r="AL65" s="192" t="s">
        <v>67</v>
      </c>
      <c r="AM65" s="192" t="s">
        <v>69</v>
      </c>
      <c r="AN65" s="192" t="s">
        <v>67</v>
      </c>
      <c r="AO65" s="192" t="s">
        <v>67</v>
      </c>
      <c r="AP65" s="989" t="s">
        <v>67</v>
      </c>
      <c r="AQ65" s="990" t="s">
        <v>69</v>
      </c>
      <c r="AR65" s="195"/>
      <c r="AS65" s="195"/>
      <c r="AT65" s="1001"/>
      <c r="AU65" s="195"/>
      <c r="AV65" s="974"/>
      <c r="AW65" s="499"/>
      <c r="AX65" s="673"/>
      <c r="AY65" s="672"/>
      <c r="AZ65" s="499"/>
    </row>
    <row r="66" spans="1:52" ht="13.5" customHeight="1" x14ac:dyDescent="0.2">
      <c r="A66" s="1" t="s">
        <v>182</v>
      </c>
      <c r="B66" s="1" t="e">
        <f>HLOOKUP(Datos_Generales!$C$14,Matrices!$G$10:$AS$93,ROW()-9,FALSE)</f>
        <v>#N/A</v>
      </c>
      <c r="D66" s="685" t="s">
        <v>57</v>
      </c>
      <c r="E66" s="685"/>
      <c r="G66" s="1" t="s">
        <v>69</v>
      </c>
      <c r="H66" s="1" t="s">
        <v>67</v>
      </c>
      <c r="I66" s="1" t="s">
        <v>69</v>
      </c>
      <c r="J66" s="1" t="s">
        <v>69</v>
      </c>
      <c r="K66" s="192" t="s">
        <v>67</v>
      </c>
      <c r="L66" s="192" t="s">
        <v>67</v>
      </c>
      <c r="M66" s="1" t="s">
        <v>69</v>
      </c>
      <c r="N66" s="1" t="s">
        <v>67</v>
      </c>
      <c r="O66" s="1" t="s">
        <v>69</v>
      </c>
      <c r="P66" s="1" t="s">
        <v>69</v>
      </c>
      <c r="Q66" s="1" t="s">
        <v>67</v>
      </c>
      <c r="R66" s="1" t="s">
        <v>67</v>
      </c>
      <c r="S66" s="1" t="s">
        <v>67</v>
      </c>
      <c r="T66" s="1" t="s">
        <v>67</v>
      </c>
      <c r="U66" s="192" t="s">
        <v>67</v>
      </c>
      <c r="V66" s="192" t="s">
        <v>67</v>
      </c>
      <c r="W66" s="1" t="s">
        <v>67</v>
      </c>
      <c r="X66" s="1" t="s">
        <v>67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67</v>
      </c>
      <c r="AF66" s="1" t="s">
        <v>67</v>
      </c>
      <c r="AG66" s="1" t="s">
        <v>67</v>
      </c>
      <c r="AH66" s="1" t="s">
        <v>67</v>
      </c>
      <c r="AI66" s="192" t="s">
        <v>67</v>
      </c>
      <c r="AJ66" s="192" t="s">
        <v>67</v>
      </c>
      <c r="AK66" s="1" t="s">
        <v>67</v>
      </c>
      <c r="AL66" s="192" t="s">
        <v>67</v>
      </c>
      <c r="AM66" s="192" t="s">
        <v>69</v>
      </c>
      <c r="AN66" s="192" t="s">
        <v>67</v>
      </c>
      <c r="AO66" s="192" t="s">
        <v>67</v>
      </c>
      <c r="AP66" s="989" t="s">
        <v>67</v>
      </c>
      <c r="AQ66" s="990" t="s">
        <v>69</v>
      </c>
      <c r="AR66" s="195"/>
      <c r="AS66" s="195"/>
      <c r="AT66" s="996"/>
      <c r="AU66" s="195"/>
      <c r="AV66" s="972"/>
      <c r="AW66" s="499"/>
      <c r="AX66" s="673"/>
      <c r="AY66" s="672"/>
      <c r="AZ66" s="499"/>
    </row>
    <row r="67" spans="1:52" ht="13.5" customHeight="1" x14ac:dyDescent="0.2">
      <c r="A67" s="1" t="s">
        <v>183</v>
      </c>
      <c r="B67" s="1" t="e">
        <f>HLOOKUP(Datos_Generales!$C$14,Matrices!$G$10:$AS$93,ROW()-9,FALSE)</f>
        <v>#N/A</v>
      </c>
      <c r="D67" s="678" t="s">
        <v>58</v>
      </c>
      <c r="E67" s="678"/>
      <c r="G67" s="1" t="s">
        <v>69</v>
      </c>
      <c r="H67" s="1" t="s">
        <v>67</v>
      </c>
      <c r="I67" s="1" t="s">
        <v>69</v>
      </c>
      <c r="J67" s="1" t="s">
        <v>69</v>
      </c>
      <c r="K67" s="1" t="s">
        <v>69</v>
      </c>
      <c r="L67" s="1" t="s">
        <v>69</v>
      </c>
      <c r="M67" s="1" t="s">
        <v>69</v>
      </c>
      <c r="N67" s="1" t="s">
        <v>67</v>
      </c>
      <c r="O67" s="1" t="s">
        <v>69</v>
      </c>
      <c r="P67" s="1" t="s">
        <v>69</v>
      </c>
      <c r="Q67" s="1" t="s">
        <v>67</v>
      </c>
      <c r="R67" s="1" t="s">
        <v>67</v>
      </c>
      <c r="S67" s="1" t="s">
        <v>67</v>
      </c>
      <c r="T67" s="1" t="s">
        <v>67</v>
      </c>
      <c r="U67" s="1" t="s">
        <v>69</v>
      </c>
      <c r="V67" s="1" t="s">
        <v>69</v>
      </c>
      <c r="W67" s="1" t="s">
        <v>67</v>
      </c>
      <c r="X67" s="1" t="s">
        <v>67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67</v>
      </c>
      <c r="AF67" s="1" t="s">
        <v>67</v>
      </c>
      <c r="AG67" s="1" t="s">
        <v>67</v>
      </c>
      <c r="AH67" s="1" t="s">
        <v>67</v>
      </c>
      <c r="AI67" s="192" t="s">
        <v>67</v>
      </c>
      <c r="AJ67" s="1" t="s">
        <v>69</v>
      </c>
      <c r="AK67" s="1" t="s">
        <v>67</v>
      </c>
      <c r="AL67" s="192" t="s">
        <v>67</v>
      </c>
      <c r="AM67" s="192" t="s">
        <v>69</v>
      </c>
      <c r="AN67" s="192" t="s">
        <v>67</v>
      </c>
      <c r="AO67" s="192" t="s">
        <v>67</v>
      </c>
      <c r="AP67" s="989" t="s">
        <v>67</v>
      </c>
      <c r="AQ67" s="990" t="s">
        <v>69</v>
      </c>
      <c r="AR67" s="195"/>
      <c r="AS67" s="195"/>
      <c r="AT67" s="998"/>
      <c r="AU67" s="195"/>
      <c r="AV67" s="972"/>
      <c r="AW67" s="499"/>
      <c r="AX67" s="673"/>
      <c r="AY67" s="672"/>
      <c r="AZ67" s="499"/>
    </row>
    <row r="68" spans="1:52" ht="13.5" customHeight="1" x14ac:dyDescent="0.2">
      <c r="A68" s="1" t="s">
        <v>183</v>
      </c>
      <c r="B68" s="1" t="e">
        <f>HLOOKUP(Datos_Generales!$C$14,Matrices!$G$10:$AS$93,ROW()-9,FALSE)</f>
        <v>#N/A</v>
      </c>
      <c r="D68" s="686" t="s">
        <v>59</v>
      </c>
      <c r="E68" s="678"/>
      <c r="G68" s="1" t="s">
        <v>69</v>
      </c>
      <c r="H68" s="1" t="s">
        <v>67</v>
      </c>
      <c r="I68" s="1" t="s">
        <v>69</v>
      </c>
      <c r="J68" s="1" t="s">
        <v>69</v>
      </c>
      <c r="K68" s="1" t="s">
        <v>69</v>
      </c>
      <c r="L68" s="1" t="s">
        <v>69</v>
      </c>
      <c r="M68" s="1" t="s">
        <v>69</v>
      </c>
      <c r="N68" s="1" t="s">
        <v>67</v>
      </c>
      <c r="O68" s="1" t="s">
        <v>69</v>
      </c>
      <c r="P68" s="1" t="s">
        <v>69</v>
      </c>
      <c r="Q68" s="1" t="s">
        <v>69</v>
      </c>
      <c r="R68" s="1" t="s">
        <v>67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67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67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92" t="s">
        <v>69</v>
      </c>
      <c r="AM68" s="192" t="s">
        <v>69</v>
      </c>
      <c r="AN68" s="192" t="s">
        <v>69</v>
      </c>
      <c r="AO68" s="192" t="s">
        <v>69</v>
      </c>
      <c r="AP68" s="917" t="s">
        <v>69</v>
      </c>
      <c r="AQ68" s="990" t="s">
        <v>69</v>
      </c>
      <c r="AT68" s="1000"/>
      <c r="AV68" s="973"/>
      <c r="AW68" s="499"/>
      <c r="AX68" s="673"/>
      <c r="AY68" s="672"/>
      <c r="AZ68" s="499"/>
    </row>
    <row r="69" spans="1:52" ht="13.5" customHeight="1" x14ac:dyDescent="0.2">
      <c r="A69" s="1" t="s">
        <v>184</v>
      </c>
      <c r="B69" s="1" t="e">
        <f>HLOOKUP(Datos_Generales!$C$14,Matrices!$G$10:$AS$93,ROW()-9,FALSE)</f>
        <v>#N/A</v>
      </c>
      <c r="D69" s="683" t="s">
        <v>146</v>
      </c>
      <c r="E69" s="683"/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67</v>
      </c>
      <c r="L69" s="1" t="s">
        <v>69</v>
      </c>
      <c r="M69" s="1" t="s">
        <v>69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67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92" t="s">
        <v>69</v>
      </c>
      <c r="AJ69" s="1" t="s">
        <v>69</v>
      </c>
      <c r="AK69" s="1" t="s">
        <v>69</v>
      </c>
      <c r="AL69" s="192" t="s">
        <v>69</v>
      </c>
      <c r="AM69" s="192" t="s">
        <v>69</v>
      </c>
      <c r="AN69" s="192" t="s">
        <v>69</v>
      </c>
      <c r="AO69" s="192" t="s">
        <v>69</v>
      </c>
      <c r="AP69" s="917" t="s">
        <v>69</v>
      </c>
      <c r="AQ69" s="990" t="s">
        <v>69</v>
      </c>
      <c r="AT69" s="1000"/>
      <c r="AV69" s="973"/>
      <c r="AW69" s="499"/>
      <c r="AX69" s="673"/>
      <c r="AY69" s="672"/>
      <c r="AZ69" s="499"/>
    </row>
    <row r="70" spans="1:52" ht="13.5" customHeight="1" x14ac:dyDescent="0.2">
      <c r="A70" s="1" t="s">
        <v>185</v>
      </c>
      <c r="B70" s="1" t="e">
        <f>HLOOKUP(Datos_Generales!$C$14,Matrices!$G$10:$AS$93,ROW()-9,FALSE)</f>
        <v>#N/A</v>
      </c>
      <c r="D70" s="684" t="s">
        <v>150</v>
      </c>
      <c r="E70" s="684"/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67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92" t="s">
        <v>69</v>
      </c>
      <c r="V70" s="1" t="s">
        <v>67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92" t="s">
        <v>69</v>
      </c>
      <c r="AK70" s="1" t="s">
        <v>69</v>
      </c>
      <c r="AL70" s="192" t="s">
        <v>69</v>
      </c>
      <c r="AM70" s="192" t="s">
        <v>69</v>
      </c>
      <c r="AN70" s="192" t="s">
        <v>69</v>
      </c>
      <c r="AO70" s="192" t="s">
        <v>69</v>
      </c>
      <c r="AP70" s="989" t="s">
        <v>69</v>
      </c>
      <c r="AQ70" s="990" t="s">
        <v>69</v>
      </c>
      <c r="AR70" s="456"/>
      <c r="AS70" s="456"/>
      <c r="AT70" s="996"/>
      <c r="AU70" s="456"/>
      <c r="AV70" s="972"/>
      <c r="AW70" s="499"/>
      <c r="AX70" s="673"/>
      <c r="AY70" s="672"/>
      <c r="AZ70" s="499"/>
    </row>
    <row r="71" spans="1:52" ht="13.5" customHeight="1" x14ac:dyDescent="0.2">
      <c r="A71" s="1" t="s">
        <v>182</v>
      </c>
      <c r="B71" s="1" t="e">
        <f>HLOOKUP(Datos_Generales!$C$14,Matrices!$G$10:$AS$93,ROW()-9,FALSE)</f>
        <v>#N/A</v>
      </c>
      <c r="D71" s="688" t="s">
        <v>370</v>
      </c>
      <c r="E71" s="688"/>
      <c r="G71" s="192" t="str">
        <f>IF(COUNTIF(G72:G80,"S")&gt;0,"S","N")</f>
        <v>S</v>
      </c>
      <c r="H71" s="192" t="str">
        <f>IF(COUNTIF(H72:H80,"S")&gt;0,"S","N")</f>
        <v>N</v>
      </c>
      <c r="I71" s="192" t="str">
        <f t="shared" ref="I71:AP71" si="2">IF(COUNTIF(I72:I80,"S")&gt;0,"S","N")</f>
        <v>S</v>
      </c>
      <c r="J71" s="192" t="str">
        <f t="shared" si="2"/>
        <v>S</v>
      </c>
      <c r="K71" s="192" t="str">
        <f t="shared" si="2"/>
        <v>N</v>
      </c>
      <c r="L71" s="192" t="str">
        <f t="shared" si="2"/>
        <v>N</v>
      </c>
      <c r="M71" s="192" t="str">
        <f t="shared" si="2"/>
        <v>S</v>
      </c>
      <c r="N71" s="192" t="str">
        <f t="shared" si="2"/>
        <v>N</v>
      </c>
      <c r="O71" s="192" t="str">
        <f t="shared" si="2"/>
        <v>S</v>
      </c>
      <c r="P71" s="192" t="str">
        <f t="shared" si="2"/>
        <v>S</v>
      </c>
      <c r="Q71" s="192" t="str">
        <f t="shared" si="2"/>
        <v>N</v>
      </c>
      <c r="R71" s="192" t="str">
        <f t="shared" si="2"/>
        <v>N</v>
      </c>
      <c r="S71" s="192" t="str">
        <f t="shared" si="2"/>
        <v>N</v>
      </c>
      <c r="T71" s="192" t="str">
        <f t="shared" si="2"/>
        <v>N</v>
      </c>
      <c r="U71" s="192" t="str">
        <f t="shared" si="2"/>
        <v>N</v>
      </c>
      <c r="V71" s="192" t="str">
        <f t="shared" si="2"/>
        <v>N</v>
      </c>
      <c r="W71" s="192" t="str">
        <f t="shared" si="2"/>
        <v>N</v>
      </c>
      <c r="X71" s="192" t="str">
        <f t="shared" si="2"/>
        <v>N</v>
      </c>
      <c r="Y71" s="192" t="str">
        <f t="shared" si="2"/>
        <v>N</v>
      </c>
      <c r="Z71" s="192" t="str">
        <f t="shared" si="2"/>
        <v>N</v>
      </c>
      <c r="AA71" s="192" t="str">
        <f t="shared" si="2"/>
        <v>N</v>
      </c>
      <c r="AB71" s="192" t="str">
        <f t="shared" si="2"/>
        <v>N</v>
      </c>
      <c r="AC71" s="192" t="str">
        <f t="shared" si="2"/>
        <v>N</v>
      </c>
      <c r="AD71" s="192" t="str">
        <f t="shared" si="2"/>
        <v>N</v>
      </c>
      <c r="AE71" s="192" t="str">
        <f t="shared" si="2"/>
        <v>N</v>
      </c>
      <c r="AF71" s="192" t="str">
        <f t="shared" si="2"/>
        <v>N</v>
      </c>
      <c r="AG71" s="192" t="str">
        <f t="shared" si="2"/>
        <v>N</v>
      </c>
      <c r="AH71" s="192" t="str">
        <f t="shared" si="2"/>
        <v>N</v>
      </c>
      <c r="AI71" s="192" t="str">
        <f t="shared" si="2"/>
        <v>N</v>
      </c>
      <c r="AJ71" s="192" t="str">
        <f t="shared" si="2"/>
        <v>N</v>
      </c>
      <c r="AK71" s="192" t="str">
        <f t="shared" si="2"/>
        <v>N</v>
      </c>
      <c r="AL71" s="192" t="str">
        <f t="shared" si="2"/>
        <v>N</v>
      </c>
      <c r="AM71" s="192" t="str">
        <f t="shared" si="2"/>
        <v>N</v>
      </c>
      <c r="AN71" s="192" t="str">
        <f t="shared" si="2"/>
        <v>N</v>
      </c>
      <c r="AO71" s="192" t="str">
        <f t="shared" si="2"/>
        <v>N</v>
      </c>
      <c r="AP71" s="192" t="str">
        <f t="shared" si="2"/>
        <v>N</v>
      </c>
      <c r="AQ71" s="990" t="s">
        <v>67</v>
      </c>
      <c r="AR71" s="456"/>
      <c r="AS71" s="456"/>
      <c r="AT71" s="1001"/>
      <c r="AU71" s="456"/>
      <c r="AV71" s="974"/>
      <c r="AW71" s="499"/>
      <c r="AX71" s="673"/>
      <c r="AY71" s="672"/>
      <c r="AZ71" s="499"/>
    </row>
    <row r="72" spans="1:52" ht="13.5" customHeight="1" x14ac:dyDescent="0.2">
      <c r="A72" s="1" t="s">
        <v>182</v>
      </c>
      <c r="B72" s="1" t="e">
        <f>HLOOKUP(Datos_Generales!$C$14,Matrices!$G$10:$AS$93,ROW()-9,FALSE)</f>
        <v>#N/A</v>
      </c>
      <c r="D72" s="685" t="s">
        <v>57</v>
      </c>
      <c r="E72" s="685"/>
      <c r="G72" s="192" t="s">
        <v>67</v>
      </c>
      <c r="H72" s="192" t="s">
        <v>69</v>
      </c>
      <c r="I72" s="192" t="s">
        <v>67</v>
      </c>
      <c r="J72" s="192" t="s">
        <v>67</v>
      </c>
      <c r="K72" s="192" t="s">
        <v>69</v>
      </c>
      <c r="L72" s="1" t="s">
        <v>69</v>
      </c>
      <c r="M72" s="192" t="s">
        <v>67</v>
      </c>
      <c r="N72" s="192" t="s">
        <v>69</v>
      </c>
      <c r="O72" s="192" t="s">
        <v>67</v>
      </c>
      <c r="P72" s="192" t="s">
        <v>67</v>
      </c>
      <c r="Q72" s="192" t="s">
        <v>69</v>
      </c>
      <c r="R72" s="192" t="s">
        <v>69</v>
      </c>
      <c r="S72" s="192" t="s">
        <v>69</v>
      </c>
      <c r="T72" s="192" t="s">
        <v>69</v>
      </c>
      <c r="U72" s="192" t="s">
        <v>69</v>
      </c>
      <c r="V72" s="192" t="s">
        <v>69</v>
      </c>
      <c r="W72" s="192" t="s">
        <v>69</v>
      </c>
      <c r="X72" s="192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92" t="s">
        <v>69</v>
      </c>
      <c r="AF72" s="192" t="s">
        <v>69</v>
      </c>
      <c r="AG72" s="192" t="s">
        <v>69</v>
      </c>
      <c r="AH72" s="192" t="s">
        <v>69</v>
      </c>
      <c r="AI72" s="192" t="s">
        <v>69</v>
      </c>
      <c r="AJ72" s="192" t="s">
        <v>69</v>
      </c>
      <c r="AK72" s="1" t="s">
        <v>69</v>
      </c>
      <c r="AL72" s="192" t="s">
        <v>69</v>
      </c>
      <c r="AM72" s="192" t="s">
        <v>69</v>
      </c>
      <c r="AN72" s="192" t="s">
        <v>69</v>
      </c>
      <c r="AO72" s="192" t="s">
        <v>69</v>
      </c>
      <c r="AP72" s="989" t="s">
        <v>69</v>
      </c>
      <c r="AQ72" s="990" t="s">
        <v>67</v>
      </c>
      <c r="AR72" s="456"/>
      <c r="AS72" s="456"/>
      <c r="AT72" s="996"/>
      <c r="AU72" s="456"/>
      <c r="AV72" s="972"/>
      <c r="AW72" s="499"/>
      <c r="AX72" s="673"/>
      <c r="AY72" s="672"/>
      <c r="AZ72" s="499"/>
    </row>
    <row r="73" spans="1:52" ht="13.5" customHeight="1" x14ac:dyDescent="0.2">
      <c r="A73" s="1" t="s">
        <v>183</v>
      </c>
      <c r="B73" s="1" t="e">
        <f>HLOOKUP(Datos_Generales!$C$14,Matrices!$G$10:$AS$93,ROW()-9,FALSE)</f>
        <v>#N/A</v>
      </c>
      <c r="D73" s="678" t="s">
        <v>58</v>
      </c>
      <c r="E73" s="678"/>
      <c r="G73" s="192" t="s">
        <v>67</v>
      </c>
      <c r="H73" s="192" t="s">
        <v>69</v>
      </c>
      <c r="I73" s="192" t="s">
        <v>67</v>
      </c>
      <c r="J73" s="192" t="s">
        <v>67</v>
      </c>
      <c r="K73" s="1" t="s">
        <v>69</v>
      </c>
      <c r="L73" s="1" t="s">
        <v>69</v>
      </c>
      <c r="M73" s="192" t="s">
        <v>67</v>
      </c>
      <c r="N73" s="192" t="s">
        <v>69</v>
      </c>
      <c r="O73" s="192" t="s">
        <v>67</v>
      </c>
      <c r="P73" s="192" t="s">
        <v>67</v>
      </c>
      <c r="Q73" s="192" t="s">
        <v>69</v>
      </c>
      <c r="R73" s="192" t="s">
        <v>69</v>
      </c>
      <c r="S73" s="192" t="s">
        <v>69</v>
      </c>
      <c r="T73" s="192" t="s">
        <v>69</v>
      </c>
      <c r="U73" s="1" t="s">
        <v>69</v>
      </c>
      <c r="V73" s="1" t="s">
        <v>69</v>
      </c>
      <c r="W73" s="192" t="s">
        <v>69</v>
      </c>
      <c r="X73" s="192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92" t="s">
        <v>69</v>
      </c>
      <c r="AF73" s="192" t="s">
        <v>69</v>
      </c>
      <c r="AG73" s="192" t="s">
        <v>69</v>
      </c>
      <c r="AH73" s="192" t="s">
        <v>69</v>
      </c>
      <c r="AI73" s="1" t="s">
        <v>69</v>
      </c>
      <c r="AJ73" s="1" t="s">
        <v>69</v>
      </c>
      <c r="AK73" s="1" t="s">
        <v>69</v>
      </c>
      <c r="AL73" s="192" t="s">
        <v>69</v>
      </c>
      <c r="AM73" s="192" t="s">
        <v>69</v>
      </c>
      <c r="AN73" s="192" t="s">
        <v>69</v>
      </c>
      <c r="AO73" s="192" t="s">
        <v>69</v>
      </c>
      <c r="AP73" s="989" t="s">
        <v>69</v>
      </c>
      <c r="AQ73" s="990" t="str">
        <f>IF(Datos_Generales!$E$7="ICT 155/2020","S","N")</f>
        <v>N</v>
      </c>
      <c r="AR73" s="456"/>
      <c r="AS73" s="456"/>
      <c r="AT73" s="998"/>
      <c r="AU73" s="456"/>
      <c r="AV73" s="972"/>
      <c r="AW73" s="499"/>
      <c r="AX73" s="673"/>
      <c r="AY73" s="672"/>
      <c r="AZ73" s="499"/>
    </row>
    <row r="74" spans="1:52" ht="13.5" customHeight="1" x14ac:dyDescent="0.2">
      <c r="A74" s="1" t="s">
        <v>183</v>
      </c>
      <c r="B74" s="1" t="e">
        <f>HLOOKUP(Datos_Generales!$C$14,Matrices!$G$10:$AS$93,ROW()-9,FALSE)</f>
        <v>#N/A</v>
      </c>
      <c r="D74" s="686" t="s">
        <v>59</v>
      </c>
      <c r="E74" s="678"/>
      <c r="G74" s="192" t="s">
        <v>69</v>
      </c>
      <c r="H74" s="192" t="s">
        <v>69</v>
      </c>
      <c r="I74" s="1" t="s">
        <v>69</v>
      </c>
      <c r="J74" s="1" t="s">
        <v>69</v>
      </c>
      <c r="K74" s="1" t="s">
        <v>69</v>
      </c>
      <c r="L74" s="1" t="s">
        <v>69</v>
      </c>
      <c r="M74" s="1" t="s">
        <v>69</v>
      </c>
      <c r="N74" s="192" t="s">
        <v>69</v>
      </c>
      <c r="O74" s="1" t="s">
        <v>69</v>
      </c>
      <c r="P74" s="1" t="s">
        <v>69</v>
      </c>
      <c r="Q74" s="1" t="s">
        <v>69</v>
      </c>
      <c r="R74" s="192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69</v>
      </c>
      <c r="X74" s="192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92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92" t="s">
        <v>69</v>
      </c>
      <c r="AM74" s="192" t="s">
        <v>69</v>
      </c>
      <c r="AN74" s="192" t="s">
        <v>69</v>
      </c>
      <c r="AO74" s="192" t="s">
        <v>69</v>
      </c>
      <c r="AP74" s="917" t="s">
        <v>69</v>
      </c>
      <c r="AQ74" s="990" t="s">
        <v>69</v>
      </c>
      <c r="AT74" s="1000"/>
      <c r="AV74" s="973"/>
      <c r="AW74" s="499"/>
      <c r="AX74" s="673"/>
      <c r="AY74" s="672"/>
      <c r="AZ74" s="499"/>
    </row>
    <row r="75" spans="1:52" ht="13.5" customHeight="1" x14ac:dyDescent="0.2">
      <c r="A75" s="1" t="s">
        <v>184</v>
      </c>
      <c r="B75" s="1" t="e">
        <f>HLOOKUP(Datos_Generales!$C$14,Matrices!$G$10:$AS$93,ROW()-9,FALSE)</f>
        <v>#N/A</v>
      </c>
      <c r="D75" s="683" t="s">
        <v>146</v>
      </c>
      <c r="E75" s="683"/>
      <c r="G75" s="192" t="s">
        <v>69</v>
      </c>
      <c r="H75" s="1" t="s">
        <v>69</v>
      </c>
      <c r="I75" s="1" t="s">
        <v>69</v>
      </c>
      <c r="J75" s="1" t="s">
        <v>69</v>
      </c>
      <c r="K75" s="192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92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92" t="s">
        <v>69</v>
      </c>
      <c r="AJ75" s="1" t="s">
        <v>69</v>
      </c>
      <c r="AK75" s="1" t="s">
        <v>69</v>
      </c>
      <c r="AL75" s="192" t="s">
        <v>69</v>
      </c>
      <c r="AM75" s="192" t="s">
        <v>69</v>
      </c>
      <c r="AN75" s="192" t="s">
        <v>69</v>
      </c>
      <c r="AO75" s="192" t="s">
        <v>69</v>
      </c>
      <c r="AP75" s="917" t="s">
        <v>69</v>
      </c>
      <c r="AQ75" s="990" t="str">
        <f>IF(Datos_Generales!$E$7="ICT 155/2020","N","S")</f>
        <v>S</v>
      </c>
      <c r="AT75" s="1002"/>
      <c r="AV75" s="975"/>
      <c r="AW75" s="483"/>
      <c r="AX75" s="675"/>
      <c r="AY75" s="482"/>
      <c r="AZ75" s="483"/>
    </row>
    <row r="76" spans="1:52" x14ac:dyDescent="0.2">
      <c r="A76" s="1" t="s">
        <v>185</v>
      </c>
      <c r="B76" s="1" t="e">
        <f>HLOOKUP(Datos_Generales!$C$14,Matrices!$G$10:$AS$93,ROW()-9,FALSE)</f>
        <v>#N/A</v>
      </c>
      <c r="D76" s="684" t="s">
        <v>150</v>
      </c>
      <c r="E76" s="684"/>
      <c r="G76" s="192" t="s">
        <v>69</v>
      </c>
      <c r="H76" s="1" t="s">
        <v>69</v>
      </c>
      <c r="I76" s="1" t="s">
        <v>69</v>
      </c>
      <c r="J76" s="1" t="s">
        <v>69</v>
      </c>
      <c r="K76" s="1" t="s">
        <v>69</v>
      </c>
      <c r="L76" s="192" t="s">
        <v>69</v>
      </c>
      <c r="M76" s="1" t="s">
        <v>69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92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92" t="s">
        <v>69</v>
      </c>
      <c r="AK76" s="1" t="s">
        <v>69</v>
      </c>
      <c r="AL76" s="192" t="s">
        <v>69</v>
      </c>
      <c r="AM76" s="192" t="s">
        <v>69</v>
      </c>
      <c r="AN76" s="192" t="s">
        <v>69</v>
      </c>
      <c r="AO76" s="192" t="s">
        <v>69</v>
      </c>
      <c r="AP76" s="917" t="s">
        <v>69</v>
      </c>
      <c r="AQ76" s="990" t="s">
        <v>69</v>
      </c>
    </row>
    <row r="77" spans="1:52" x14ac:dyDescent="0.2">
      <c r="B77" s="1" t="e">
        <f>IF(B79="S","N",HLOOKUP(Datos_Generales!$C$14,Matrices!$G$10:$AS$93,ROW()-9,FALSE))</f>
        <v>#N/A</v>
      </c>
      <c r="D77" s="1136" t="s">
        <v>614</v>
      </c>
      <c r="E77" s="1137"/>
      <c r="G77" s="192" t="s">
        <v>69</v>
      </c>
      <c r="H77" s="192" t="s">
        <v>69</v>
      </c>
      <c r="I77" s="192" t="s">
        <v>69</v>
      </c>
      <c r="J77" s="192" t="s">
        <v>69</v>
      </c>
      <c r="K77" s="192" t="s">
        <v>69</v>
      </c>
      <c r="L77" s="192" t="s">
        <v>69</v>
      </c>
      <c r="M77" s="192" t="s">
        <v>69</v>
      </c>
      <c r="N77" s="192" t="s">
        <v>69</v>
      </c>
      <c r="O77" s="192" t="s">
        <v>69</v>
      </c>
      <c r="P77" s="192" t="s">
        <v>69</v>
      </c>
      <c r="Q77" s="192" t="s">
        <v>69</v>
      </c>
      <c r="R77" s="192" t="s">
        <v>69</v>
      </c>
      <c r="S77" s="192" t="s">
        <v>69</v>
      </c>
      <c r="T77" s="192" t="s">
        <v>69</v>
      </c>
      <c r="U77" s="192" t="s">
        <v>69</v>
      </c>
      <c r="V77" s="192" t="s">
        <v>69</v>
      </c>
      <c r="W77" s="192" t="s">
        <v>69</v>
      </c>
      <c r="X77" s="192" t="s">
        <v>69</v>
      </c>
      <c r="Y77" s="192" t="s">
        <v>69</v>
      </c>
      <c r="Z77" s="192" t="s">
        <v>69</v>
      </c>
      <c r="AA77" s="192" t="s">
        <v>69</v>
      </c>
      <c r="AB77" s="192" t="s">
        <v>69</v>
      </c>
      <c r="AC77" s="192" t="s">
        <v>69</v>
      </c>
      <c r="AD77" s="192" t="s">
        <v>69</v>
      </c>
      <c r="AE77" s="192" t="s">
        <v>69</v>
      </c>
      <c r="AF77" s="192" t="s">
        <v>69</v>
      </c>
      <c r="AG77" s="192" t="s">
        <v>69</v>
      </c>
      <c r="AH77" s="192" t="s">
        <v>69</v>
      </c>
      <c r="AI77" s="192" t="s">
        <v>69</v>
      </c>
      <c r="AJ77" s="192" t="s">
        <v>69</v>
      </c>
      <c r="AK77" s="192" t="s">
        <v>69</v>
      </c>
      <c r="AL77" s="192" t="s">
        <v>69</v>
      </c>
      <c r="AM77" s="192" t="s">
        <v>69</v>
      </c>
      <c r="AN77" s="192" t="s">
        <v>69</v>
      </c>
      <c r="AO77" s="192" t="s">
        <v>69</v>
      </c>
      <c r="AP77" s="192" t="s">
        <v>69</v>
      </c>
      <c r="AQ77" s="990" t="s">
        <v>69</v>
      </c>
    </row>
    <row r="78" spans="1:52" x14ac:dyDescent="0.2">
      <c r="B78" s="1" t="e">
        <f>IF(B79="S","N",HLOOKUP(Datos_Generales!$C$14,Matrices!$G$10:$AS$93,ROW()-9,FALSE))</f>
        <v>#N/A</v>
      </c>
      <c r="D78" s="1136" t="s">
        <v>615</v>
      </c>
      <c r="E78" s="1137"/>
      <c r="G78" s="192" t="s">
        <v>69</v>
      </c>
      <c r="H78" s="192" t="s">
        <v>69</v>
      </c>
      <c r="I78" s="192" t="s">
        <v>69</v>
      </c>
      <c r="J78" s="192" t="s">
        <v>69</v>
      </c>
      <c r="K78" s="192" t="s">
        <v>69</v>
      </c>
      <c r="L78" s="192" t="s">
        <v>69</v>
      </c>
      <c r="M78" s="192" t="s">
        <v>69</v>
      </c>
      <c r="N78" s="192" t="s">
        <v>69</v>
      </c>
      <c r="O78" s="192" t="s">
        <v>69</v>
      </c>
      <c r="P78" s="192" t="s">
        <v>69</v>
      </c>
      <c r="Q78" s="192" t="s">
        <v>69</v>
      </c>
      <c r="R78" s="192" t="s">
        <v>69</v>
      </c>
      <c r="S78" s="192" t="s">
        <v>69</v>
      </c>
      <c r="T78" s="192" t="s">
        <v>69</v>
      </c>
      <c r="U78" s="192" t="s">
        <v>69</v>
      </c>
      <c r="V78" s="192" t="s">
        <v>69</v>
      </c>
      <c r="W78" s="192" t="s">
        <v>69</v>
      </c>
      <c r="X78" s="192" t="s">
        <v>69</v>
      </c>
      <c r="Y78" s="192" t="s">
        <v>69</v>
      </c>
      <c r="Z78" s="192" t="s">
        <v>69</v>
      </c>
      <c r="AA78" s="192" t="s">
        <v>69</v>
      </c>
      <c r="AB78" s="192" t="s">
        <v>69</v>
      </c>
      <c r="AC78" s="192" t="s">
        <v>69</v>
      </c>
      <c r="AD78" s="192" t="s">
        <v>69</v>
      </c>
      <c r="AE78" s="192" t="s">
        <v>69</v>
      </c>
      <c r="AF78" s="192" t="s">
        <v>69</v>
      </c>
      <c r="AG78" s="192" t="s">
        <v>69</v>
      </c>
      <c r="AH78" s="192" t="s">
        <v>69</v>
      </c>
      <c r="AI78" s="192" t="s">
        <v>69</v>
      </c>
      <c r="AJ78" s="192" t="s">
        <v>69</v>
      </c>
      <c r="AK78" s="192" t="s">
        <v>69</v>
      </c>
      <c r="AL78" s="192" t="s">
        <v>69</v>
      </c>
      <c r="AM78" s="192" t="s">
        <v>69</v>
      </c>
      <c r="AN78" s="192" t="s">
        <v>69</v>
      </c>
      <c r="AO78" s="192" t="s">
        <v>69</v>
      </c>
      <c r="AP78" s="192" t="s">
        <v>69</v>
      </c>
      <c r="AQ78" s="990" t="s">
        <v>69</v>
      </c>
    </row>
    <row r="79" spans="1:52" x14ac:dyDescent="0.2">
      <c r="B79" s="1" t="e">
        <f>HLOOKUP(Datos_Generales!$C$14,Matrices!$G$10:$AS$93,ROW()-9,FALSE)</f>
        <v>#N/A</v>
      </c>
      <c r="D79" s="1136" t="s">
        <v>616</v>
      </c>
      <c r="E79" s="1137"/>
      <c r="G79" s="192" t="s">
        <v>69</v>
      </c>
      <c r="H79" s="192" t="s">
        <v>69</v>
      </c>
      <c r="I79" s="192" t="s">
        <v>69</v>
      </c>
      <c r="J79" s="192" t="s">
        <v>69</v>
      </c>
      <c r="K79" s="192" t="s">
        <v>69</v>
      </c>
      <c r="L79" s="192" t="s">
        <v>69</v>
      </c>
      <c r="M79" s="192" t="s">
        <v>69</v>
      </c>
      <c r="N79" s="192" t="s">
        <v>69</v>
      </c>
      <c r="O79" s="192" t="s">
        <v>69</v>
      </c>
      <c r="P79" s="192" t="s">
        <v>69</v>
      </c>
      <c r="Q79" s="192" t="s">
        <v>69</v>
      </c>
      <c r="R79" s="192" t="s">
        <v>69</v>
      </c>
      <c r="S79" s="192" t="s">
        <v>69</v>
      </c>
      <c r="T79" s="192" t="s">
        <v>69</v>
      </c>
      <c r="U79" s="192" t="s">
        <v>69</v>
      </c>
      <c r="V79" s="192" t="s">
        <v>69</v>
      </c>
      <c r="W79" s="192" t="s">
        <v>69</v>
      </c>
      <c r="X79" s="192" t="s">
        <v>69</v>
      </c>
      <c r="Y79" s="192" t="s">
        <v>69</v>
      </c>
      <c r="Z79" s="192" t="s">
        <v>69</v>
      </c>
      <c r="AA79" s="192" t="s">
        <v>69</v>
      </c>
      <c r="AB79" s="192" t="s">
        <v>69</v>
      </c>
      <c r="AC79" s="192" t="s">
        <v>69</v>
      </c>
      <c r="AD79" s="192" t="s">
        <v>69</v>
      </c>
      <c r="AE79" s="192" t="s">
        <v>69</v>
      </c>
      <c r="AF79" s="192" t="s">
        <v>69</v>
      </c>
      <c r="AG79" s="192" t="s">
        <v>69</v>
      </c>
      <c r="AH79" s="192" t="s">
        <v>69</v>
      </c>
      <c r="AI79" s="192" t="s">
        <v>69</v>
      </c>
      <c r="AJ79" s="192" t="s">
        <v>69</v>
      </c>
      <c r="AK79" s="192" t="s">
        <v>69</v>
      </c>
      <c r="AL79" s="192" t="s">
        <v>69</v>
      </c>
      <c r="AM79" s="192" t="s">
        <v>69</v>
      </c>
      <c r="AN79" s="192" t="s">
        <v>69</v>
      </c>
      <c r="AO79" s="192" t="s">
        <v>69</v>
      </c>
      <c r="AP79" s="192" t="s">
        <v>69</v>
      </c>
      <c r="AQ79" s="990" t="s">
        <v>69</v>
      </c>
    </row>
    <row r="80" spans="1:52" x14ac:dyDescent="0.2">
      <c r="B80" s="1" t="e">
        <f>IF(OR(B79="S",B78="S"),"N",HLOOKUP(Datos_Generales!$C$14,Matrices!$G$10:$AS$93,ROW()-9,FALSE))</f>
        <v>#N/A</v>
      </c>
      <c r="D80" s="1138" t="s">
        <v>613</v>
      </c>
      <c r="E80" s="1139"/>
      <c r="G80" s="192" t="s">
        <v>69</v>
      </c>
      <c r="H80" s="192" t="s">
        <v>69</v>
      </c>
      <c r="I80" s="192" t="s">
        <v>69</v>
      </c>
      <c r="J80" s="192" t="s">
        <v>69</v>
      </c>
      <c r="K80" s="192" t="s">
        <v>69</v>
      </c>
      <c r="L80" s="192" t="s">
        <v>69</v>
      </c>
      <c r="M80" s="192" t="s">
        <v>69</v>
      </c>
      <c r="N80" s="192" t="s">
        <v>69</v>
      </c>
      <c r="O80" s="192" t="s">
        <v>69</v>
      </c>
      <c r="P80" s="192" t="s">
        <v>69</v>
      </c>
      <c r="Q80" s="192" t="s">
        <v>69</v>
      </c>
      <c r="R80" s="192" t="s">
        <v>69</v>
      </c>
      <c r="S80" s="192" t="s">
        <v>69</v>
      </c>
      <c r="T80" s="192" t="s">
        <v>69</v>
      </c>
      <c r="U80" s="192" t="s">
        <v>69</v>
      </c>
      <c r="V80" s="192" t="s">
        <v>69</v>
      </c>
      <c r="W80" s="192" t="s">
        <v>69</v>
      </c>
      <c r="X80" s="192" t="s">
        <v>69</v>
      </c>
      <c r="Y80" s="192" t="s">
        <v>69</v>
      </c>
      <c r="Z80" s="192" t="s">
        <v>69</v>
      </c>
      <c r="AA80" s="192" t="s">
        <v>69</v>
      </c>
      <c r="AB80" s="192" t="s">
        <v>69</v>
      </c>
      <c r="AC80" s="192" t="s">
        <v>69</v>
      </c>
      <c r="AD80" s="192" t="s">
        <v>69</v>
      </c>
      <c r="AE80" s="192" t="s">
        <v>69</v>
      </c>
      <c r="AF80" s="192" t="s">
        <v>69</v>
      </c>
      <c r="AG80" s="192" t="s">
        <v>69</v>
      </c>
      <c r="AH80" s="192" t="s">
        <v>69</v>
      </c>
      <c r="AI80" s="192" t="s">
        <v>69</v>
      </c>
      <c r="AJ80" s="192" t="s">
        <v>69</v>
      </c>
      <c r="AK80" s="192" t="s">
        <v>69</v>
      </c>
      <c r="AL80" s="192" t="s">
        <v>69</v>
      </c>
      <c r="AM80" s="192" t="s">
        <v>69</v>
      </c>
      <c r="AN80" s="192" t="s">
        <v>69</v>
      </c>
      <c r="AO80" s="192" t="s">
        <v>69</v>
      </c>
      <c r="AP80" s="192" t="s">
        <v>69</v>
      </c>
      <c r="AQ80" s="990" t="s">
        <v>69</v>
      </c>
    </row>
    <row r="84" spans="1:43" x14ac:dyDescent="0.2">
      <c r="A84" s="1131" t="s">
        <v>443</v>
      </c>
      <c r="B84" s="1" t="e">
        <f>HLOOKUP(Datos_Generales!$C$14,Matrices!$G$10:$AS$93,ROW()-9,FALSE)</f>
        <v>#N/A</v>
      </c>
      <c r="D84" s="18" t="s">
        <v>165</v>
      </c>
      <c r="G84" s="192" t="s">
        <v>67</v>
      </c>
      <c r="H84" s="192" t="s">
        <v>67</v>
      </c>
      <c r="I84" s="192" t="s">
        <v>67</v>
      </c>
      <c r="J84" s="192" t="s">
        <v>67</v>
      </c>
      <c r="K84" s="192" t="s">
        <v>69</v>
      </c>
      <c r="L84" s="192" t="s">
        <v>69</v>
      </c>
      <c r="M84" s="192" t="s">
        <v>67</v>
      </c>
      <c r="N84" s="192" t="s">
        <v>67</v>
      </c>
      <c r="O84" s="192" t="s">
        <v>67</v>
      </c>
      <c r="P84" s="192" t="s">
        <v>67</v>
      </c>
      <c r="Q84" s="192" t="s">
        <v>67</v>
      </c>
      <c r="R84" s="192" t="s">
        <v>67</v>
      </c>
      <c r="S84" s="192" t="s">
        <v>67</v>
      </c>
      <c r="T84" s="192" t="s">
        <v>67</v>
      </c>
      <c r="U84" s="192" t="s">
        <v>67</v>
      </c>
      <c r="V84" s="192" t="s">
        <v>69</v>
      </c>
      <c r="W84" s="192" t="s">
        <v>67</v>
      </c>
      <c r="X84" s="192" t="s">
        <v>67</v>
      </c>
      <c r="Y84" s="192" t="s">
        <v>67</v>
      </c>
      <c r="Z84" s="192" t="s">
        <v>67</v>
      </c>
      <c r="AA84" s="192" t="s">
        <v>67</v>
      </c>
      <c r="AB84" s="192" t="s">
        <v>67</v>
      </c>
      <c r="AC84" s="192" t="s">
        <v>67</v>
      </c>
      <c r="AD84" s="192" t="s">
        <v>69</v>
      </c>
      <c r="AE84" s="192" t="s">
        <v>69</v>
      </c>
      <c r="AF84" s="192" t="s">
        <v>69</v>
      </c>
      <c r="AG84" s="192" t="s">
        <v>69</v>
      </c>
      <c r="AH84" s="192" t="s">
        <v>69</v>
      </c>
      <c r="AI84" s="192" t="s">
        <v>69</v>
      </c>
      <c r="AJ84" s="192" t="s">
        <v>69</v>
      </c>
      <c r="AK84" s="1" t="s">
        <v>69</v>
      </c>
      <c r="AL84" s="1" t="s">
        <v>69</v>
      </c>
      <c r="AM84" s="192" t="s">
        <v>69</v>
      </c>
      <c r="AN84" s="192" t="s">
        <v>69</v>
      </c>
      <c r="AO84" s="192" t="s">
        <v>69</v>
      </c>
      <c r="AP84" s="10" t="s">
        <v>69</v>
      </c>
      <c r="AQ84" s="988" t="s">
        <v>69</v>
      </c>
    </row>
    <row r="85" spans="1:43" x14ac:dyDescent="0.2">
      <c r="A85" s="1132"/>
      <c r="B85" s="1" t="e">
        <f>HLOOKUP(Datos_Generales!$C$14,Matrices!$G$10:$AS$93,ROW()-9,FALSE)</f>
        <v>#N/A</v>
      </c>
      <c r="D85" s="18" t="s">
        <v>166</v>
      </c>
      <c r="G85" s="192" t="s">
        <v>67</v>
      </c>
      <c r="H85" s="192" t="s">
        <v>67</v>
      </c>
      <c r="I85" s="192" t="s">
        <v>69</v>
      </c>
      <c r="J85" s="192" t="s">
        <v>67</v>
      </c>
      <c r="K85" s="192" t="s">
        <v>69</v>
      </c>
      <c r="L85" s="192" t="s">
        <v>69</v>
      </c>
      <c r="M85" s="192" t="s">
        <v>67</v>
      </c>
      <c r="N85" s="192" t="s">
        <v>67</v>
      </c>
      <c r="O85" s="192" t="s">
        <v>69</v>
      </c>
      <c r="P85" s="192" t="s">
        <v>67</v>
      </c>
      <c r="Q85" s="192" t="s">
        <v>67</v>
      </c>
      <c r="R85" s="192" t="s">
        <v>67</v>
      </c>
      <c r="S85" s="192" t="s">
        <v>69</v>
      </c>
      <c r="T85" s="192" t="s">
        <v>67</v>
      </c>
      <c r="U85" s="192" t="s">
        <v>69</v>
      </c>
      <c r="V85" s="192" t="s">
        <v>69</v>
      </c>
      <c r="W85" s="192" t="s">
        <v>67</v>
      </c>
      <c r="X85" s="192" t="s">
        <v>67</v>
      </c>
      <c r="Y85" s="192" t="s">
        <v>67</v>
      </c>
      <c r="Z85" s="192" t="s">
        <v>67</v>
      </c>
      <c r="AA85" s="192" t="s">
        <v>69</v>
      </c>
      <c r="AB85" s="192" t="s">
        <v>67</v>
      </c>
      <c r="AC85" s="192" t="s">
        <v>69</v>
      </c>
      <c r="AD85" s="192" t="s">
        <v>69</v>
      </c>
      <c r="AE85" s="192" t="s">
        <v>69</v>
      </c>
      <c r="AF85" s="192" t="s">
        <v>69</v>
      </c>
      <c r="AG85" s="192" t="s">
        <v>69</v>
      </c>
      <c r="AH85" s="192" t="s">
        <v>69</v>
      </c>
      <c r="AI85" s="192" t="s">
        <v>69</v>
      </c>
      <c r="AJ85" s="192" t="s">
        <v>69</v>
      </c>
      <c r="AK85" s="1" t="s">
        <v>69</v>
      </c>
      <c r="AL85" s="1" t="s">
        <v>69</v>
      </c>
      <c r="AM85" s="192" t="s">
        <v>69</v>
      </c>
      <c r="AN85" s="192" t="s">
        <v>69</v>
      </c>
      <c r="AO85" s="192" t="s">
        <v>69</v>
      </c>
      <c r="AP85" s="10" t="s">
        <v>69</v>
      </c>
      <c r="AQ85" s="988" t="s">
        <v>69</v>
      </c>
    </row>
    <row r="86" spans="1:43" x14ac:dyDescent="0.2">
      <c r="A86" s="1132"/>
      <c r="B86" s="1" t="e">
        <f>HLOOKUP(Datos_Generales!$C$14,Matrices!$G$10:$AS$93,ROW()-9,FALSE)</f>
        <v>#N/A</v>
      </c>
      <c r="D86" s="18" t="s">
        <v>168</v>
      </c>
      <c r="G86" s="192" t="s">
        <v>67</v>
      </c>
      <c r="H86" s="192" t="s">
        <v>67</v>
      </c>
      <c r="I86" s="192" t="s">
        <v>69</v>
      </c>
      <c r="J86" s="192" t="s">
        <v>69</v>
      </c>
      <c r="K86" s="192" t="s">
        <v>69</v>
      </c>
      <c r="L86" s="192" t="s">
        <v>69</v>
      </c>
      <c r="M86" s="192" t="s">
        <v>67</v>
      </c>
      <c r="N86" s="192" t="s">
        <v>67</v>
      </c>
      <c r="O86" s="192" t="s">
        <v>69</v>
      </c>
      <c r="P86" s="192" t="s">
        <v>69</v>
      </c>
      <c r="Q86" s="192" t="s">
        <v>67</v>
      </c>
      <c r="R86" s="192" t="s">
        <v>67</v>
      </c>
      <c r="S86" s="192" t="s">
        <v>69</v>
      </c>
      <c r="T86" s="192" t="s">
        <v>69</v>
      </c>
      <c r="U86" s="192" t="s">
        <v>69</v>
      </c>
      <c r="V86" s="192" t="s">
        <v>69</v>
      </c>
      <c r="W86" s="192" t="s">
        <v>67</v>
      </c>
      <c r="X86" s="192" t="s">
        <v>67</v>
      </c>
      <c r="Y86" s="192" t="s">
        <v>67</v>
      </c>
      <c r="Z86" s="192" t="s">
        <v>67</v>
      </c>
      <c r="AA86" s="192" t="s">
        <v>69</v>
      </c>
      <c r="AB86" s="192" t="s">
        <v>69</v>
      </c>
      <c r="AC86" s="192" t="s">
        <v>69</v>
      </c>
      <c r="AD86" s="192" t="s">
        <v>69</v>
      </c>
      <c r="AE86" s="192" t="s">
        <v>69</v>
      </c>
      <c r="AF86" s="192" t="s">
        <v>69</v>
      </c>
      <c r="AG86" s="192" t="s">
        <v>69</v>
      </c>
      <c r="AH86" s="192" t="s">
        <v>69</v>
      </c>
      <c r="AI86" s="192" t="s">
        <v>69</v>
      </c>
      <c r="AJ86" s="192" t="s">
        <v>69</v>
      </c>
      <c r="AK86" s="1" t="s">
        <v>69</v>
      </c>
      <c r="AL86" s="1" t="s">
        <v>69</v>
      </c>
      <c r="AM86" s="192" t="s">
        <v>69</v>
      </c>
      <c r="AN86" s="192" t="s">
        <v>69</v>
      </c>
      <c r="AO86" s="192" t="s">
        <v>69</v>
      </c>
      <c r="AP86" s="10" t="s">
        <v>69</v>
      </c>
      <c r="AQ86" s="988" t="s">
        <v>69</v>
      </c>
    </row>
    <row r="87" spans="1:43" x14ac:dyDescent="0.2">
      <c r="A87" s="1132"/>
      <c r="B87" s="1" t="e">
        <f>HLOOKUP(Datos_Generales!$C$14,Matrices!$G$10:$AS$93,ROW()-9,FALSE)</f>
        <v>#N/A</v>
      </c>
      <c r="D87" s="18" t="s">
        <v>167</v>
      </c>
      <c r="G87" s="1" t="str">
        <f>IF(AND(Datos_Generales!$E$12="PORTICO",Matrices!AT7="SI"),"S","N")</f>
        <v>N</v>
      </c>
      <c r="H87" s="1" t="str">
        <f>IF(AND(Datos_Generales!$E$12="PORTICO",Matrices!AT7="SI"),"S","N")</f>
        <v>N</v>
      </c>
      <c r="I87" s="1" t="s">
        <v>69</v>
      </c>
      <c r="J87" s="1" t="s">
        <v>69</v>
      </c>
      <c r="K87" s="1" t="str">
        <f>IF(AND(Datos_Generales!$E$12="PORTICO",Matrices!AT7="SI"),"S","N")</f>
        <v>N</v>
      </c>
      <c r="L87" s="1" t="str">
        <f>IF(AND(Datos_Generales!$E$11="PORTICO",Matrices!AT7="SI"),"S","N")</f>
        <v>N</v>
      </c>
      <c r="M87" s="1" t="str">
        <f>IF(AND(Datos_Generales!$E$12="PORTICO",Matrices!AT7="SI"),"S","N")</f>
        <v>N</v>
      </c>
      <c r="N87" s="1" t="str">
        <f>IF(AND(Datos_Generales!$E$12="PORTICO",Matrices!AT7="SI"),"S","N")</f>
        <v>N</v>
      </c>
      <c r="O87" s="1" t="s">
        <v>69</v>
      </c>
      <c r="P87" s="1" t="s">
        <v>69</v>
      </c>
      <c r="Q87" s="1" t="str">
        <f>IF(Matrices!AT7="SI","S","N")</f>
        <v>S</v>
      </c>
      <c r="R87" s="1" t="str">
        <f>IF(Matrices!AT7="SI","S","N")</f>
        <v>S</v>
      </c>
      <c r="S87" s="1" t="s">
        <v>69</v>
      </c>
      <c r="T87" s="1" t="s">
        <v>69</v>
      </c>
      <c r="U87" s="1" t="s">
        <v>69</v>
      </c>
      <c r="V87" s="1" t="s">
        <v>69</v>
      </c>
      <c r="W87" s="1" t="str">
        <f>IF(Matrices!AT7="SI","S","N")</f>
        <v>S</v>
      </c>
      <c r="X87" s="1" t="str">
        <f>IF(Matrices!AT7="SI","S","N")</f>
        <v>S</v>
      </c>
      <c r="Y87" s="1" t="str">
        <f>IF(AT7="SI","S","N")</f>
        <v>S</v>
      </c>
      <c r="Z87" s="1" t="str">
        <f>IF(AT7="SI","S","N")</f>
        <v>S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92" t="s">
        <v>69</v>
      </c>
      <c r="AN87" s="192" t="s">
        <v>69</v>
      </c>
      <c r="AO87" s="192" t="s">
        <v>69</v>
      </c>
      <c r="AP87" s="10" t="s">
        <v>69</v>
      </c>
      <c r="AQ87" s="988" t="s">
        <v>69</v>
      </c>
    </row>
    <row r="88" spans="1:43" x14ac:dyDescent="0.2">
      <c r="A88" s="1132"/>
      <c r="B88" s="1" t="e">
        <f>HLOOKUP(Datos_Generales!$C$14,Matrices!$G$10:$AS$93,ROW()-9,FALSE)</f>
        <v>#N/A</v>
      </c>
      <c r="D88" s="18" t="s">
        <v>209</v>
      </c>
      <c r="G88" s="192" t="s">
        <v>69</v>
      </c>
      <c r="H88" s="1" t="s">
        <v>67</v>
      </c>
      <c r="I88" s="1" t="s">
        <v>69</v>
      </c>
      <c r="J88" s="1" t="s">
        <v>69</v>
      </c>
      <c r="K88" s="192" t="s">
        <v>67</v>
      </c>
      <c r="L88" s="1" t="s">
        <v>69</v>
      </c>
      <c r="M88" s="1" t="s">
        <v>69</v>
      </c>
      <c r="N88" s="1" t="s">
        <v>67</v>
      </c>
      <c r="O88" s="1" t="s">
        <v>69</v>
      </c>
      <c r="P88" s="1" t="s">
        <v>69</v>
      </c>
      <c r="Q88" s="1" t="s">
        <v>67</v>
      </c>
      <c r="R88" s="1" t="s">
        <v>67</v>
      </c>
      <c r="S88" s="1" t="s">
        <v>67</v>
      </c>
      <c r="T88" s="1" t="s">
        <v>67</v>
      </c>
      <c r="U88" s="192" t="s">
        <v>67</v>
      </c>
      <c r="V88" s="1" t="s">
        <v>69</v>
      </c>
      <c r="W88" s="1" t="s">
        <v>67</v>
      </c>
      <c r="X88" s="1" t="s">
        <v>67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67</v>
      </c>
      <c r="AF88" s="1" t="s">
        <v>67</v>
      </c>
      <c r="AG88" s="1" t="s">
        <v>67</v>
      </c>
      <c r="AH88" s="1" t="s">
        <v>67</v>
      </c>
      <c r="AI88" s="192" t="s">
        <v>67</v>
      </c>
      <c r="AJ88" s="1" t="s">
        <v>69</v>
      </c>
      <c r="AK88" s="1" t="s">
        <v>67</v>
      </c>
      <c r="AL88" s="1" t="s">
        <v>67</v>
      </c>
      <c r="AM88" s="192" t="s">
        <v>69</v>
      </c>
      <c r="AN88" s="192" t="s">
        <v>67</v>
      </c>
      <c r="AO88" s="192" t="s">
        <v>67</v>
      </c>
      <c r="AP88" s="10" t="s">
        <v>67</v>
      </c>
      <c r="AQ88" s="988" t="s">
        <v>69</v>
      </c>
    </row>
    <row r="89" spans="1:43" x14ac:dyDescent="0.2">
      <c r="A89" s="1133"/>
      <c r="B89" s="1" t="e">
        <f>HLOOKUP(Datos_Generales!$C$14,Matrices!$G$10:$AS$93,ROW()-9,FALSE)</f>
        <v>#N/A</v>
      </c>
      <c r="D89" s="18" t="s">
        <v>241</v>
      </c>
      <c r="G89" s="192" t="s">
        <v>69</v>
      </c>
      <c r="H89" s="1" t="s">
        <v>67</v>
      </c>
      <c r="I89" s="1" t="s">
        <v>69</v>
      </c>
      <c r="J89" s="1" t="s">
        <v>69</v>
      </c>
      <c r="K89" s="1" t="s">
        <v>69</v>
      </c>
      <c r="L89" s="1" t="s">
        <v>69</v>
      </c>
      <c r="M89" s="1" t="s">
        <v>69</v>
      </c>
      <c r="N89" s="1" t="s">
        <v>67</v>
      </c>
      <c r="O89" s="1" t="s">
        <v>69</v>
      </c>
      <c r="P89" s="1" t="s">
        <v>69</v>
      </c>
      <c r="Q89" s="1" t="s">
        <v>69</v>
      </c>
      <c r="R89" s="1" t="s">
        <v>67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67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67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69</v>
      </c>
      <c r="AL89" s="1" t="s">
        <v>69</v>
      </c>
      <c r="AM89" s="192" t="s">
        <v>69</v>
      </c>
      <c r="AN89" s="192" t="s">
        <v>69</v>
      </c>
      <c r="AO89" s="192" t="s">
        <v>69</v>
      </c>
      <c r="AP89" s="10" t="s">
        <v>69</v>
      </c>
      <c r="AQ89" s="988" t="s">
        <v>69</v>
      </c>
    </row>
  </sheetData>
  <sheetProtection password="831F" sheet="1" objects="1" scenarios="1"/>
  <mergeCells count="28">
    <mergeCell ref="D23:E23"/>
    <mergeCell ref="D22:E22"/>
    <mergeCell ref="A84:A89"/>
    <mergeCell ref="D13:E13"/>
    <mergeCell ref="D14:E14"/>
    <mergeCell ref="D19:E19"/>
    <mergeCell ref="D20:E20"/>
    <mergeCell ref="D21:E21"/>
    <mergeCell ref="D77:E77"/>
    <mergeCell ref="D78:E78"/>
    <mergeCell ref="D79:E79"/>
    <mergeCell ref="D80:E80"/>
    <mergeCell ref="D12:E12"/>
    <mergeCell ref="E2:G2"/>
    <mergeCell ref="D8:F8"/>
    <mergeCell ref="D9:F9"/>
    <mergeCell ref="D6:F6"/>
    <mergeCell ref="M2:N4"/>
    <mergeCell ref="O2:P4"/>
    <mergeCell ref="AT7:AT8"/>
    <mergeCell ref="D7:F7"/>
    <mergeCell ref="J2:L4"/>
    <mergeCell ref="Q2:R4"/>
    <mergeCell ref="AY7:AY8"/>
    <mergeCell ref="AZ7:AZ8"/>
    <mergeCell ref="AV7:AW8"/>
    <mergeCell ref="AV6:AW6"/>
    <mergeCell ref="AX7:AX8"/>
  </mergeCells>
  <conditionalFormatting sqref="G6:AJ9">
    <cfRule type="cellIs" dxfId="140" priority="96" stopIfTrue="1" operator="equal">
      <formula>"MOVIL"</formula>
    </cfRule>
    <cfRule type="cellIs" dxfId="139" priority="97" stopIfTrue="1" operator="equal">
      <formula>"ESTATICO"</formula>
    </cfRule>
    <cfRule type="cellIs" dxfId="138" priority="98" stopIfTrue="1" operator="equal">
      <formula>"AERONAVE"</formula>
    </cfRule>
    <cfRule type="cellIs" dxfId="137" priority="99" stopIfTrue="1" operator="equal">
      <formula>"TRAMO"</formula>
    </cfRule>
    <cfRule type="cellIs" dxfId="136" priority="100" stopIfTrue="1" operator="equal">
      <formula>"P_LASER"</formula>
    </cfRule>
    <cfRule type="cellIs" dxfId="135" priority="101" stopIfTrue="1" operator="equal">
      <formula>"B_LASER"</formula>
    </cfRule>
    <cfRule type="cellIs" dxfId="134" priority="102" stopIfTrue="1" operator="equal">
      <formula>"DOPPLER"</formula>
    </cfRule>
  </conditionalFormatting>
  <conditionalFormatting sqref="A25:A76">
    <cfRule type="cellIs" dxfId="133" priority="86" stopIfTrue="1" operator="equal">
      <formula>"D"</formula>
    </cfRule>
    <cfRule type="cellIs" dxfId="132" priority="87" stopIfTrue="1" operator="equal">
      <formula>"C"</formula>
    </cfRule>
    <cfRule type="cellIs" dxfId="131" priority="88" stopIfTrue="1" operator="equal">
      <formula>"T"</formula>
    </cfRule>
    <cfRule type="cellIs" dxfId="130" priority="89" stopIfTrue="1" operator="equal">
      <formula>"A"</formula>
    </cfRule>
  </conditionalFormatting>
  <conditionalFormatting sqref="A12:A24">
    <cfRule type="cellIs" dxfId="129" priority="82" stopIfTrue="1" operator="equal">
      <formula>"D"</formula>
    </cfRule>
    <cfRule type="cellIs" dxfId="128" priority="83" stopIfTrue="1" operator="equal">
      <formula>"C"</formula>
    </cfRule>
    <cfRule type="cellIs" dxfId="127" priority="84" stopIfTrue="1" operator="equal">
      <formula>"T"</formula>
    </cfRule>
    <cfRule type="cellIs" dxfId="126" priority="85" stopIfTrue="1" operator="equal">
      <formula>"A"</formula>
    </cfRule>
  </conditionalFormatting>
  <conditionalFormatting sqref="AK9:AN9 AQ9">
    <cfRule type="cellIs" dxfId="125" priority="71" stopIfTrue="1" operator="equal">
      <formula>"MOVIL"</formula>
    </cfRule>
    <cfRule type="cellIs" dxfId="124" priority="72" stopIfTrue="1" operator="equal">
      <formula>"ESTATICO"</formula>
    </cfRule>
    <cfRule type="cellIs" dxfId="123" priority="73" stopIfTrue="1" operator="equal">
      <formula>"AERONAVE"</formula>
    </cfRule>
    <cfRule type="cellIs" dxfId="122" priority="74" stopIfTrue="1" operator="equal">
      <formula>"TRAMO"</formula>
    </cfRule>
    <cfRule type="cellIs" dxfId="121" priority="75" stopIfTrue="1" operator="equal">
      <formula>"P_LASER"</formula>
    </cfRule>
    <cfRule type="cellIs" dxfId="120" priority="76" stopIfTrue="1" operator="equal">
      <formula>"B_LASER"</formula>
    </cfRule>
    <cfRule type="cellIs" dxfId="119" priority="77" stopIfTrue="1" operator="equal">
      <formula>"DOPPLER"</formula>
    </cfRule>
  </conditionalFormatting>
  <conditionalFormatting sqref="AN6">
    <cfRule type="cellIs" dxfId="118" priority="64" stopIfTrue="1" operator="equal">
      <formula>"MOVIL"</formula>
    </cfRule>
    <cfRule type="cellIs" dxfId="117" priority="65" stopIfTrue="1" operator="equal">
      <formula>"ESTATICO"</formula>
    </cfRule>
    <cfRule type="cellIs" dxfId="116" priority="66" stopIfTrue="1" operator="equal">
      <formula>"AERONAVE"</formula>
    </cfRule>
    <cfRule type="cellIs" dxfId="115" priority="67" stopIfTrue="1" operator="equal">
      <formula>"TRAMO"</formula>
    </cfRule>
    <cfRule type="cellIs" dxfId="114" priority="68" stopIfTrue="1" operator="equal">
      <formula>"P_LASER"</formula>
    </cfRule>
    <cfRule type="cellIs" dxfId="113" priority="69" stopIfTrue="1" operator="equal">
      <formula>"B_LASER"</formula>
    </cfRule>
    <cfRule type="cellIs" dxfId="112" priority="70" stopIfTrue="1" operator="equal">
      <formula>"DOPPLER"</formula>
    </cfRule>
  </conditionalFormatting>
  <conditionalFormatting sqref="AN8">
    <cfRule type="cellIs" dxfId="111" priority="57" stopIfTrue="1" operator="equal">
      <formula>"MOVIL"</formula>
    </cfRule>
    <cfRule type="cellIs" dxfId="110" priority="58" stopIfTrue="1" operator="equal">
      <formula>"ESTATICO"</formula>
    </cfRule>
    <cfRule type="cellIs" dxfId="109" priority="59" stopIfTrue="1" operator="equal">
      <formula>"AERONAVE"</formula>
    </cfRule>
    <cfRule type="cellIs" dxfId="108" priority="60" stopIfTrue="1" operator="equal">
      <formula>"TRAMO"</formula>
    </cfRule>
    <cfRule type="cellIs" dxfId="107" priority="61" stopIfTrue="1" operator="equal">
      <formula>"P_LASER"</formula>
    </cfRule>
    <cfRule type="cellIs" dxfId="106" priority="62" stopIfTrue="1" operator="equal">
      <formula>"B_LASER"</formula>
    </cfRule>
    <cfRule type="cellIs" dxfId="105" priority="63" stopIfTrue="1" operator="equal">
      <formula>"DOPPLER"</formula>
    </cfRule>
  </conditionalFormatting>
  <conditionalFormatting sqref="AO9">
    <cfRule type="cellIs" dxfId="104" priority="50" stopIfTrue="1" operator="equal">
      <formula>"MOVIL"</formula>
    </cfRule>
    <cfRule type="cellIs" dxfId="103" priority="51" stopIfTrue="1" operator="equal">
      <formula>"ESTATICO"</formula>
    </cfRule>
    <cfRule type="cellIs" dxfId="102" priority="52" stopIfTrue="1" operator="equal">
      <formula>"AERONAVE"</formula>
    </cfRule>
    <cfRule type="cellIs" dxfId="101" priority="53" stopIfTrue="1" operator="equal">
      <formula>"TRAMO"</formula>
    </cfRule>
    <cfRule type="cellIs" dxfId="100" priority="54" stopIfTrue="1" operator="equal">
      <formula>"P_LASER"</formula>
    </cfRule>
    <cfRule type="cellIs" dxfId="99" priority="55" stopIfTrue="1" operator="equal">
      <formula>"B_LASER"</formula>
    </cfRule>
    <cfRule type="cellIs" dxfId="98" priority="56" stopIfTrue="1" operator="equal">
      <formula>"DOPPLER"</formula>
    </cfRule>
  </conditionalFormatting>
  <conditionalFormatting sqref="AO6">
    <cfRule type="cellIs" dxfId="97" priority="43" stopIfTrue="1" operator="equal">
      <formula>"MOVIL"</formula>
    </cfRule>
    <cfRule type="cellIs" dxfId="96" priority="44" stopIfTrue="1" operator="equal">
      <formula>"ESTATICO"</formula>
    </cfRule>
    <cfRule type="cellIs" dxfId="95" priority="45" stopIfTrue="1" operator="equal">
      <formula>"AERONAVE"</formula>
    </cfRule>
    <cfRule type="cellIs" dxfId="94" priority="46" stopIfTrue="1" operator="equal">
      <formula>"TRAMO"</formula>
    </cfRule>
    <cfRule type="cellIs" dxfId="93" priority="47" stopIfTrue="1" operator="equal">
      <formula>"P_LASER"</formula>
    </cfRule>
    <cfRule type="cellIs" dxfId="92" priority="48" stopIfTrue="1" operator="equal">
      <formula>"B_LASER"</formula>
    </cfRule>
    <cfRule type="cellIs" dxfId="91" priority="49" stopIfTrue="1" operator="equal">
      <formula>"DOPPLER"</formula>
    </cfRule>
  </conditionalFormatting>
  <conditionalFormatting sqref="AO8">
    <cfRule type="cellIs" dxfId="90" priority="36" stopIfTrue="1" operator="equal">
      <formula>"MOVIL"</formula>
    </cfRule>
    <cfRule type="cellIs" dxfId="89" priority="37" stopIfTrue="1" operator="equal">
      <formula>"ESTATICO"</formula>
    </cfRule>
    <cfRule type="cellIs" dxfId="88" priority="38" stopIfTrue="1" operator="equal">
      <formula>"AERONAVE"</formula>
    </cfRule>
    <cfRule type="cellIs" dxfId="87" priority="39" stopIfTrue="1" operator="equal">
      <formula>"TRAMO"</formula>
    </cfRule>
    <cfRule type="cellIs" dxfId="86" priority="40" stopIfTrue="1" operator="equal">
      <formula>"P_LASER"</formula>
    </cfRule>
    <cfRule type="cellIs" dxfId="85" priority="41" stopIfTrue="1" operator="equal">
      <formula>"B_LASER"</formula>
    </cfRule>
    <cfRule type="cellIs" dxfId="84" priority="42" stopIfTrue="1" operator="equal">
      <formula>"DOPPLER"</formula>
    </cfRule>
  </conditionalFormatting>
  <conditionalFormatting sqref="AO7">
    <cfRule type="cellIs" dxfId="83" priority="29" stopIfTrue="1" operator="equal">
      <formula>"MOVIL"</formula>
    </cfRule>
    <cfRule type="cellIs" dxfId="82" priority="30" stopIfTrue="1" operator="equal">
      <formula>"ESTATICO"</formula>
    </cfRule>
    <cfRule type="cellIs" dxfId="81" priority="31" stopIfTrue="1" operator="equal">
      <formula>"AERONAVE"</formula>
    </cfRule>
    <cfRule type="cellIs" dxfId="80" priority="32" stopIfTrue="1" operator="equal">
      <formula>"TRAMO"</formula>
    </cfRule>
    <cfRule type="cellIs" dxfId="79" priority="33" stopIfTrue="1" operator="equal">
      <formula>"P_LASER"</formula>
    </cfRule>
    <cfRule type="cellIs" dxfId="78" priority="34" stopIfTrue="1" operator="equal">
      <formula>"B_LASER"</formula>
    </cfRule>
    <cfRule type="cellIs" dxfId="77" priority="35" stopIfTrue="1" operator="equal">
      <formula>"DOPPLER"</formula>
    </cfRule>
  </conditionalFormatting>
  <conditionalFormatting sqref="AP9">
    <cfRule type="cellIs" dxfId="76" priority="22" stopIfTrue="1" operator="equal">
      <formula>"MOVIL"</formula>
    </cfRule>
    <cfRule type="cellIs" dxfId="75" priority="23" stopIfTrue="1" operator="equal">
      <formula>"ESTATICO"</formula>
    </cfRule>
    <cfRule type="cellIs" dxfId="74" priority="24" stopIfTrue="1" operator="equal">
      <formula>"AERONAVE"</formula>
    </cfRule>
    <cfRule type="cellIs" dxfId="73" priority="25" stopIfTrue="1" operator="equal">
      <formula>"TRAMO"</formula>
    </cfRule>
    <cfRule type="cellIs" dxfId="72" priority="26" stopIfTrue="1" operator="equal">
      <formula>"P_LASER"</formula>
    </cfRule>
    <cfRule type="cellIs" dxfId="71" priority="27" stopIfTrue="1" operator="equal">
      <formula>"B_LASER"</formula>
    </cfRule>
    <cfRule type="cellIs" dxfId="70" priority="28" stopIfTrue="1" operator="equal">
      <formula>"DOPPLER"</formula>
    </cfRule>
  </conditionalFormatting>
  <conditionalFormatting sqref="AP6">
    <cfRule type="cellIs" dxfId="69" priority="15" stopIfTrue="1" operator="equal">
      <formula>"MOVIL"</formula>
    </cfRule>
    <cfRule type="cellIs" dxfId="68" priority="16" stopIfTrue="1" operator="equal">
      <formula>"ESTATICO"</formula>
    </cfRule>
    <cfRule type="cellIs" dxfId="67" priority="17" stopIfTrue="1" operator="equal">
      <formula>"AERONAVE"</formula>
    </cfRule>
    <cfRule type="cellIs" dxfId="66" priority="18" stopIfTrue="1" operator="equal">
      <formula>"TRAMO"</formula>
    </cfRule>
    <cfRule type="cellIs" dxfId="65" priority="19" stopIfTrue="1" operator="equal">
      <formula>"P_LASER"</formula>
    </cfRule>
    <cfRule type="cellIs" dxfId="64" priority="20" stopIfTrue="1" operator="equal">
      <formula>"B_LASER"</formula>
    </cfRule>
    <cfRule type="cellIs" dxfId="63" priority="21" stopIfTrue="1" operator="equal">
      <formula>"DOPPLER"</formula>
    </cfRule>
  </conditionalFormatting>
  <conditionalFormatting sqref="AQ6">
    <cfRule type="cellIs" dxfId="62" priority="1" stopIfTrue="1" operator="equal">
      <formula>"MOVIL"</formula>
    </cfRule>
    <cfRule type="cellIs" dxfId="61" priority="2" stopIfTrue="1" operator="equal">
      <formula>"ESTATICO"</formula>
    </cfRule>
    <cfRule type="cellIs" dxfId="60" priority="3" stopIfTrue="1" operator="equal">
      <formula>"AERONAVE"</formula>
    </cfRule>
    <cfRule type="cellIs" dxfId="59" priority="4" stopIfTrue="1" operator="equal">
      <formula>"TRAMO"</formula>
    </cfRule>
    <cfRule type="cellIs" dxfId="58" priority="5" stopIfTrue="1" operator="equal">
      <formula>"P_LASER"</formula>
    </cfRule>
    <cfRule type="cellIs" dxfId="57" priority="6" stopIfTrue="1" operator="equal">
      <formula>"B_LASER"</formula>
    </cfRule>
    <cfRule type="cellIs" dxfId="56" priority="7" stopIfTrue="1" operator="equal">
      <formula>"DOPPLER"</formula>
    </cfRule>
  </conditionalFormatting>
  <pageMargins left="0.25" right="0.25" top="0.75" bottom="0.75" header="0.3" footer="0.3"/>
  <pageSetup paperSize="9" scale="3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C104"/>
  <sheetViews>
    <sheetView tabSelected="1" zoomScale="115" zoomScaleNormal="115" workbookViewId="0"/>
  </sheetViews>
  <sheetFormatPr baseColWidth="10" defaultColWidth="11.42578125" defaultRowHeight="13.5" customHeight="1" x14ac:dyDescent="0.2"/>
  <cols>
    <col min="1" max="1" width="9" style="400" customWidth="1"/>
    <col min="2" max="2" width="11.28515625" style="400" customWidth="1"/>
    <col min="3" max="3" width="5.7109375" style="400" customWidth="1"/>
    <col min="4" max="4" width="6.5703125" style="401" customWidth="1"/>
    <col min="5" max="5" width="4.5703125" style="402" customWidth="1"/>
    <col min="6" max="6" width="5" style="401" customWidth="1"/>
    <col min="7" max="7" width="18" style="401" customWidth="1"/>
    <col min="8" max="8" width="8.42578125" style="401" customWidth="1"/>
    <col min="9" max="9" width="5.7109375" style="401" customWidth="1"/>
    <col min="10" max="10" width="4.42578125" style="401" customWidth="1"/>
    <col min="11" max="12" width="4.7109375" style="401" customWidth="1"/>
    <col min="13" max="14" width="5" style="401" customWidth="1"/>
    <col min="15" max="15" width="7.42578125" style="401" customWidth="1"/>
    <col min="16" max="16" width="7.7109375" style="401" customWidth="1"/>
    <col min="17" max="17" width="7.7109375" style="403" customWidth="1"/>
    <col min="18" max="19" width="10.7109375" style="401" customWidth="1"/>
    <col min="20" max="20" width="4.7109375" style="401" customWidth="1"/>
    <col min="21" max="21" width="18.42578125" style="401" customWidth="1"/>
    <col min="22" max="23" width="6.42578125" style="401" customWidth="1"/>
    <col min="24" max="24" width="7.5703125" style="401" customWidth="1"/>
    <col min="25" max="25" width="9" style="401" customWidth="1"/>
    <col min="26" max="26" width="11.42578125" style="401" customWidth="1"/>
    <col min="27" max="27" width="12.7109375" style="401" customWidth="1"/>
    <col min="28" max="29" width="11.42578125" style="401" customWidth="1"/>
    <col min="30" max="16384" width="11.42578125" style="401"/>
  </cols>
  <sheetData>
    <row r="1" spans="1:29" ht="13.5" customHeight="1" x14ac:dyDescent="0.2">
      <c r="AA1" s="1004"/>
      <c r="AB1" s="403"/>
    </row>
    <row r="2" spans="1:29" ht="13.5" customHeight="1" x14ac:dyDescent="0.2">
      <c r="D2" s="1060"/>
      <c r="E2" s="1555"/>
      <c r="F2" s="1555"/>
      <c r="G2" s="1556"/>
      <c r="H2" s="1556"/>
      <c r="I2" s="1553"/>
      <c r="J2" s="1553"/>
      <c r="K2" s="1553"/>
      <c r="L2" s="1553"/>
      <c r="M2" s="1553"/>
      <c r="N2" s="1553"/>
      <c r="O2" s="1553"/>
      <c r="P2" s="1553"/>
      <c r="Q2" s="1554"/>
      <c r="R2" s="1554"/>
      <c r="S2" s="1554"/>
      <c r="T2" s="1061" t="s">
        <v>568</v>
      </c>
      <c r="Z2" s="1149" t="str">
        <f>IF(AND(Datos_Generales!G16="",Datos_Generales!G17="",Datos_Generales!G18="",Datos_Generales!G19="",Datos_Generales!G20="",Datos_Generales!G21="",Datos_Generales!G22="",Datos_Generales!G23="",Datos_Generales!G24="",Datos_Generales!G25="",Datos_Generales!G26="",Datos_Generales!G27=""),"","Equipo:" &amp; CHAR(10))</f>
        <v/>
      </c>
      <c r="AA2" s="1150"/>
      <c r="AB2" s="403"/>
    </row>
    <row r="3" spans="1:29" ht="13.5" customHeight="1" x14ac:dyDescent="0.2">
      <c r="E3" s="1555"/>
      <c r="F3" s="1553"/>
      <c r="G3" s="1553"/>
      <c r="H3" s="1553"/>
      <c r="I3" s="1553"/>
      <c r="J3" s="1553"/>
      <c r="K3" s="1553"/>
      <c r="L3" s="1553"/>
      <c r="M3" s="1553"/>
      <c r="N3" s="1553"/>
      <c r="O3" s="1553"/>
      <c r="P3" s="1553"/>
      <c r="Q3" s="1554"/>
      <c r="R3" s="1554"/>
      <c r="S3" s="1554"/>
      <c r="T3" s="1147" t="str">
        <f>IF(H85="SUPERADO", "Conforme","NO conforme")</f>
        <v>NO conforme</v>
      </c>
      <c r="U3" s="1147"/>
      <c r="Z3" s="1148" t="str">
        <f>CONCATENATE(Z2,Datos_Generales!G16,Datos_Generales!F17,Datos_Generales!G17,Datos_Generales!F18,Datos_Generales!G18,Datos_Generales!F19,Datos_Generales!G19,Datos_Generales!F20,Datos_Generales!G20,Datos_Generales!F21,Datos_Generales!G21,Datos_Generales!F22,Datos_Generales!G22,Datos_Generales!F23,Datos_Generales!G23,Datos_Generales!F24,Datos_Generales!G24,Datos_Generales!F25,Datos_Generales!G25,Datos_Generales!F26,Datos_Generales!G26,Datos_Generales!F27,Datos_Generales!G27)</f>
        <v/>
      </c>
      <c r="AA3" s="1148"/>
      <c r="AB3" s="403"/>
    </row>
    <row r="4" spans="1:29" ht="13.5" customHeight="1" x14ac:dyDescent="0.2">
      <c r="A4" s="401"/>
      <c r="B4" s="401"/>
      <c r="E4" s="1555"/>
      <c r="F4" s="1553"/>
      <c r="G4" s="1553"/>
      <c r="H4" s="1553"/>
      <c r="I4" s="1553"/>
      <c r="J4" s="1553"/>
      <c r="K4" s="1553"/>
      <c r="L4" s="1553"/>
      <c r="M4" s="1553"/>
      <c r="N4" s="1553"/>
      <c r="O4" s="1553"/>
      <c r="P4" s="1553"/>
      <c r="Q4" s="1554"/>
      <c r="R4" s="1554"/>
      <c r="S4" s="1554"/>
      <c r="Z4" s="1148"/>
      <c r="AA4" s="1148"/>
      <c r="AB4" s="403"/>
    </row>
    <row r="5" spans="1:29" ht="13.5" customHeight="1" x14ac:dyDescent="0.2">
      <c r="A5" s="404"/>
      <c r="E5" s="1555"/>
      <c r="F5" s="1557"/>
      <c r="G5" s="1557"/>
      <c r="H5" s="1557"/>
      <c r="I5" s="1557"/>
      <c r="J5" s="1557"/>
      <c r="K5" s="1553"/>
      <c r="L5" s="1553"/>
      <c r="M5" s="1553"/>
      <c r="N5" s="1553"/>
      <c r="O5" s="1553"/>
      <c r="P5" s="1553"/>
      <c r="Q5" s="1554"/>
      <c r="R5" s="1554"/>
      <c r="S5" s="1554"/>
      <c r="Z5" s="1148"/>
      <c r="AA5" s="1148"/>
      <c r="AB5" s="403"/>
    </row>
    <row r="6" spans="1:29" ht="13.5" customHeight="1" x14ac:dyDescent="0.2">
      <c r="A6" s="404"/>
      <c r="E6" s="484"/>
      <c r="F6" s="406"/>
      <c r="G6" s="485"/>
      <c r="H6" s="406"/>
      <c r="I6" s="406"/>
      <c r="J6" s="406"/>
      <c r="K6" s="403"/>
      <c r="Z6" s="1149" t="str">
        <f>IF(AND(Datos_Generales!H16="",Datos_Generales!H17="",Datos_Generales!H18="",Datos_Generales!H19="",Datos_Generales!H20="",Datos_Generales!H21="",Datos_Generales!H22="",Datos_Generales!H23="",Datos_Generales!H24="",Datos_Generales!H25=""),"","Instalación:" &amp; CHAR(10))</f>
        <v/>
      </c>
      <c r="AA6" s="1150"/>
    </row>
    <row r="7" spans="1:29" ht="18" customHeight="1" x14ac:dyDescent="0.2">
      <c r="A7" s="596" t="s">
        <v>181</v>
      </c>
      <c r="B7" s="597" t="s">
        <v>172</v>
      </c>
      <c r="E7" s="405"/>
      <c r="F7" s="406"/>
      <c r="G7" s="1189" t="s">
        <v>566</v>
      </c>
      <c r="H7" s="1189"/>
      <c r="I7" s="1189"/>
      <c r="J7" s="1189"/>
      <c r="K7" s="1189"/>
      <c r="L7" s="1189"/>
      <c r="M7" s="1189" t="s">
        <v>567</v>
      </c>
      <c r="N7" s="1189"/>
      <c r="O7" s="1189"/>
      <c r="P7" s="1189"/>
      <c r="Q7" s="1189"/>
      <c r="R7" s="1189"/>
      <c r="Z7" s="1148" t="str">
        <f>CONCATENATE(Z6,Datos_Generales!H16,Datos_Generales!I17,Datos_Generales!H17,Datos_Generales!I18,Datos_Generales!H18,Datos_Generales!I19,Datos_Generales!H19,Datos_Generales!I20,Datos_Generales!H20,Datos_Generales!I21,Datos_Generales!H21,Datos_Generales!I22,Datos_Generales!H22,Datos_Generales!I23,Datos_Generales!H23,Datos_Generales!I24,Datos_Generales!H24,Datos_Generales!I25,Datos_Generales!H25)</f>
        <v/>
      </c>
      <c r="AA7" s="1148"/>
    </row>
    <row r="8" spans="1:29" ht="13.5" customHeight="1" x14ac:dyDescent="0.2">
      <c r="A8" s="703" t="s">
        <v>182</v>
      </c>
      <c r="B8" s="400" t="e">
        <f>Matrices!B11</f>
        <v>#N/A</v>
      </c>
      <c r="C8" s="703" t="s">
        <v>182</v>
      </c>
      <c r="E8" s="1185" t="s">
        <v>251</v>
      </c>
      <c r="F8" s="1185"/>
      <c r="G8" s="1186" t="e">
        <f>CONCATENATE(VLOOKUP(Datos_Generales!$D$5,Listas!G7:I40,3,FALSE),IF(Datos_Generales!$D$5="VMOD",Datos_Generales!$G$7,""),VLOOKUP(CONCATENATE(Datos_Generales!$D$10,";",Datos_Generales!$E$5),Listas!U7:V40,2,FALSE))</f>
        <v>#N/A</v>
      </c>
      <c r="H8" s="1186"/>
      <c r="I8" s="1186"/>
      <c r="J8" s="1186"/>
      <c r="K8" s="1186"/>
      <c r="L8" s="1186"/>
      <c r="M8" s="1186"/>
      <c r="N8" s="1186"/>
      <c r="O8" s="1186"/>
      <c r="P8" s="1186"/>
      <c r="Q8" s="1186"/>
      <c r="R8" s="1186"/>
      <c r="V8" s="1152" t="s">
        <v>39</v>
      </c>
      <c r="W8" s="1152"/>
      <c r="X8" s="1004" t="s">
        <v>565</v>
      </c>
      <c r="Z8" s="1148"/>
      <c r="AA8" s="1148"/>
    </row>
    <row r="9" spans="1:29" ht="16.5" customHeight="1" x14ac:dyDescent="0.2">
      <c r="B9" s="400" t="e">
        <f>Matrices!B11</f>
        <v>#N/A</v>
      </c>
      <c r="C9" s="598"/>
      <c r="E9" s="1190"/>
      <c r="F9" s="1190"/>
      <c r="G9" s="1190"/>
      <c r="H9" s="1190"/>
      <c r="I9" s="1190"/>
      <c r="J9" s="1190"/>
      <c r="K9" s="1190"/>
      <c r="L9" s="1190"/>
      <c r="M9" s="1190"/>
      <c r="N9" s="1190"/>
      <c r="O9" s="1190"/>
      <c r="P9" s="1190"/>
      <c r="Q9" s="1190"/>
      <c r="R9" s="1190"/>
      <c r="V9" s="1151" t="str">
        <f>IFERROR(V10,"ERROR")</f>
        <v>ERROR</v>
      </c>
      <c r="W9" s="1151"/>
      <c r="X9" s="598" t="str">
        <f>IFERROR(X10,"ERROR")</f>
        <v>ERROR</v>
      </c>
      <c r="Z9" s="1148"/>
      <c r="AA9" s="1148"/>
    </row>
    <row r="10" spans="1:29" ht="20.25" customHeight="1" x14ac:dyDescent="0.2">
      <c r="A10" s="407" t="str">
        <f>Matrices!A12</f>
        <v>C</v>
      </c>
      <c r="B10" s="400" t="e">
        <f>Matrices!B12</f>
        <v>#N/A</v>
      </c>
      <c r="E10" s="1181" t="s">
        <v>32</v>
      </c>
      <c r="F10" s="1181"/>
      <c r="G10" s="1181"/>
      <c r="H10" s="1181"/>
      <c r="I10" s="1181"/>
      <c r="J10" s="1181"/>
      <c r="K10" s="1181"/>
      <c r="L10" s="1181"/>
      <c r="M10" s="1181"/>
      <c r="N10" s="1181"/>
      <c r="O10" s="1181"/>
      <c r="P10" s="1181"/>
      <c r="Q10" s="1181"/>
      <c r="R10" s="1182"/>
      <c r="V10" s="1149" t="e">
        <f>SUM(V12:V70,W12:W70)</f>
        <v>#N/A</v>
      </c>
      <c r="W10" s="1150"/>
      <c r="X10" s="714" t="e">
        <f>SUM(X12:X70)</f>
        <v>#N/A</v>
      </c>
    </row>
    <row r="11" spans="1:29" ht="13.5" customHeight="1" x14ac:dyDescent="0.2">
      <c r="A11" s="407" t="str">
        <f>Matrices!A13</f>
        <v>C</v>
      </c>
      <c r="B11" s="400" t="e">
        <f>Matrices!B13</f>
        <v>#N/A</v>
      </c>
      <c r="C11" s="2" t="s">
        <v>182</v>
      </c>
      <c r="E11" s="1017" t="s">
        <v>151</v>
      </c>
      <c r="F11" s="1140" t="s">
        <v>68</v>
      </c>
      <c r="G11" s="1140"/>
      <c r="H11" s="1140"/>
      <c r="I11" s="1140"/>
      <c r="J11" s="1140"/>
      <c r="K11" s="1140"/>
      <c r="L11" s="1141"/>
      <c r="M11" s="1153" t="s">
        <v>592</v>
      </c>
      <c r="N11" s="1154"/>
      <c r="O11" s="1154"/>
      <c r="P11" s="1154"/>
      <c r="Q11" s="1155"/>
      <c r="R11" s="1153" t="s">
        <v>593</v>
      </c>
      <c r="S11" s="1155"/>
      <c r="AC11" s="403"/>
    </row>
    <row r="12" spans="1:29" ht="13.5" customHeight="1" x14ac:dyDescent="0.2">
      <c r="A12" s="407" t="str">
        <f>Matrices!A14</f>
        <v>C</v>
      </c>
      <c r="B12" s="400" t="e">
        <f>Matrices!B14</f>
        <v>#N/A</v>
      </c>
      <c r="C12" s="2" t="s">
        <v>182</v>
      </c>
      <c r="E12" s="1018" t="s">
        <v>33</v>
      </c>
      <c r="F12" s="1156" t="str">
        <f>IF(Matrices!AX7="ICT 155/2020","Examen de tipo",IF(OR(Matrices!AX7="ITC 3699/2006",Matrices!AX7="ITC 3123/2010"),"Examen de modelo","Aprobación de modelo"))</f>
        <v>Aprobación de modelo</v>
      </c>
      <c r="G12" s="1156"/>
      <c r="H12" s="1156"/>
      <c r="I12" s="1156"/>
      <c r="J12" s="1156"/>
      <c r="K12" s="1156"/>
      <c r="L12" s="1156"/>
      <c r="M12" s="1142"/>
      <c r="N12" s="1143"/>
      <c r="O12" s="1143"/>
      <c r="P12" s="1143"/>
      <c r="Q12" s="1144"/>
      <c r="R12" s="1206" t="str">
        <f>Datos_Generales!G14</f>
        <v/>
      </c>
      <c r="S12" s="1207"/>
      <c r="V12" s="401" t="e">
        <f t="shared" ref="V12:V18" si="0">IF(B12="N",0,IF(M12="No apto",1,0))</f>
        <v>#N/A</v>
      </c>
      <c r="X12" s="401" t="e">
        <f>IF(B12="N",0,IF(M12="",1,0))</f>
        <v>#N/A</v>
      </c>
    </row>
    <row r="13" spans="1:29" ht="13.5" customHeight="1" x14ac:dyDescent="0.2">
      <c r="A13" s="697" t="str">
        <f>Matrices!A15</f>
        <v>CCRE</v>
      </c>
      <c r="B13" s="400" t="e">
        <f>Matrices!B15</f>
        <v>#N/A</v>
      </c>
      <c r="C13" s="695" t="s">
        <v>540</v>
      </c>
      <c r="E13" s="1018" t="s">
        <v>33</v>
      </c>
      <c r="F13" s="1146" t="s">
        <v>548</v>
      </c>
      <c r="G13" s="1140"/>
      <c r="H13" s="1140"/>
      <c r="I13" s="1140"/>
      <c r="J13" s="1140"/>
      <c r="K13" s="1140"/>
      <c r="L13" s="1141"/>
      <c r="M13" s="1142"/>
      <c r="N13" s="1143"/>
      <c r="O13" s="1143"/>
      <c r="P13" s="1143"/>
      <c r="Q13" s="1144"/>
      <c r="R13" s="1202" t="str">
        <f>Z3</f>
        <v/>
      </c>
      <c r="S13" s="1204" t="str">
        <f>Z7</f>
        <v/>
      </c>
      <c r="V13" s="401" t="e">
        <f t="shared" si="0"/>
        <v>#N/A</v>
      </c>
      <c r="X13" s="401" t="e">
        <f t="shared" ref="X13:X16" si="1">IF(B13="N",0,IF(M13="",1,0))</f>
        <v>#N/A</v>
      </c>
      <c r="AC13" s="403"/>
    </row>
    <row r="14" spans="1:29" ht="13.5" customHeight="1" x14ac:dyDescent="0.2">
      <c r="A14" s="697" t="str">
        <f>Matrices!A16</f>
        <v>CCRE</v>
      </c>
      <c r="B14" s="400" t="e">
        <f>Matrices!B16</f>
        <v>#N/A</v>
      </c>
      <c r="C14" s="695" t="s">
        <v>540</v>
      </c>
      <c r="E14" s="1018" t="s">
        <v>34</v>
      </c>
      <c r="F14" s="1146" t="s">
        <v>549</v>
      </c>
      <c r="G14" s="1140"/>
      <c r="H14" s="1140"/>
      <c r="I14" s="1140"/>
      <c r="J14" s="1140"/>
      <c r="K14" s="1140"/>
      <c r="L14" s="1141"/>
      <c r="M14" s="1142"/>
      <c r="N14" s="1143"/>
      <c r="O14" s="1143"/>
      <c r="P14" s="1143"/>
      <c r="Q14" s="1144"/>
      <c r="R14" s="1202"/>
      <c r="S14" s="1204"/>
      <c r="V14" s="401" t="e">
        <f t="shared" si="0"/>
        <v>#N/A</v>
      </c>
      <c r="X14" s="401" t="e">
        <f t="shared" si="1"/>
        <v>#N/A</v>
      </c>
    </row>
    <row r="15" spans="1:29" ht="13.5" customHeight="1" x14ac:dyDescent="0.2">
      <c r="A15" s="697" t="str">
        <f>Matrices!A17</f>
        <v>CCRE</v>
      </c>
      <c r="B15" s="400" t="e">
        <f>Matrices!B17</f>
        <v>#N/A</v>
      </c>
      <c r="C15" s="695" t="s">
        <v>540</v>
      </c>
      <c r="E15" s="1018" t="s">
        <v>35</v>
      </c>
      <c r="F15" s="1146" t="s">
        <v>550</v>
      </c>
      <c r="G15" s="1140"/>
      <c r="H15" s="1140"/>
      <c r="I15" s="1140"/>
      <c r="J15" s="1140"/>
      <c r="K15" s="1140"/>
      <c r="L15" s="1141"/>
      <c r="M15" s="1142"/>
      <c r="N15" s="1143"/>
      <c r="O15" s="1143"/>
      <c r="P15" s="1143"/>
      <c r="Q15" s="1144"/>
      <c r="R15" s="1202"/>
      <c r="S15" s="1204"/>
      <c r="V15" s="401" t="e">
        <f t="shared" si="0"/>
        <v>#N/A</v>
      </c>
      <c r="X15" s="401" t="e">
        <f t="shared" si="1"/>
        <v>#N/A</v>
      </c>
    </row>
    <row r="16" spans="1:29" ht="13.5" customHeight="1" x14ac:dyDescent="0.2">
      <c r="A16" s="697" t="str">
        <f>Matrices!A18</f>
        <v>CCRE</v>
      </c>
      <c r="B16" s="400" t="e">
        <f>Matrices!B18</f>
        <v>#N/A</v>
      </c>
      <c r="C16" s="695" t="s">
        <v>540</v>
      </c>
      <c r="E16" s="1018" t="s">
        <v>36</v>
      </c>
      <c r="F16" s="1146" t="s">
        <v>551</v>
      </c>
      <c r="G16" s="1140"/>
      <c r="H16" s="1140"/>
      <c r="I16" s="1140"/>
      <c r="J16" s="1140"/>
      <c r="K16" s="1140"/>
      <c r="L16" s="1141"/>
      <c r="M16" s="1142"/>
      <c r="N16" s="1143"/>
      <c r="O16" s="1143"/>
      <c r="P16" s="1143"/>
      <c r="Q16" s="1144"/>
      <c r="R16" s="1202"/>
      <c r="S16" s="1204"/>
      <c r="V16" s="401" t="e">
        <f t="shared" si="0"/>
        <v>#N/A</v>
      </c>
      <c r="X16" s="401" t="e">
        <f t="shared" si="1"/>
        <v>#N/A</v>
      </c>
    </row>
    <row r="17" spans="1:26" ht="13.5" customHeight="1" x14ac:dyDescent="0.2">
      <c r="A17" s="407" t="str">
        <f>Matrices!A19</f>
        <v>C</v>
      </c>
      <c r="B17" s="400" t="e">
        <f>Matrices!B19</f>
        <v>#N/A</v>
      </c>
      <c r="C17" s="2" t="s">
        <v>182</v>
      </c>
      <c r="E17" s="1018" t="str">
        <f>CONCATENATE("I.",IF(Datos_Generales!$E$5="CCRE","e","b"))</f>
        <v>I.b</v>
      </c>
      <c r="F17" s="1146" t="s">
        <v>552</v>
      </c>
      <c r="G17" s="1140"/>
      <c r="H17" s="1140"/>
      <c r="I17" s="1140"/>
      <c r="J17" s="1140"/>
      <c r="K17" s="1140"/>
      <c r="L17" s="1141"/>
      <c r="M17" s="1142"/>
      <c r="N17" s="1143"/>
      <c r="O17" s="1144"/>
      <c r="P17" s="1142"/>
      <c r="Q17" s="1144"/>
      <c r="R17" s="1202"/>
      <c r="S17" s="1204"/>
      <c r="V17" s="401" t="e">
        <f t="shared" si="0"/>
        <v>#N/A</v>
      </c>
      <c r="W17" s="401" t="e">
        <f>IF(B17="N",0,IF(P17="No apto",1,0))</f>
        <v>#N/A</v>
      </c>
      <c r="X17" s="401" t="e">
        <f>IF(B17="N",0,IF(OR(M17="",P17=""),1,0))</f>
        <v>#N/A</v>
      </c>
      <c r="Y17" s="696" t="s">
        <v>558</v>
      </c>
    </row>
    <row r="18" spans="1:26" ht="13.5" customHeight="1" x14ac:dyDescent="0.2">
      <c r="A18" s="407" t="str">
        <f>Matrices!A20</f>
        <v>C</v>
      </c>
      <c r="B18" s="400" t="e">
        <f>Matrices!B20</f>
        <v>#N/A</v>
      </c>
      <c r="C18" s="2" t="s">
        <v>182</v>
      </c>
      <c r="E18" s="1018" t="s">
        <v>35</v>
      </c>
      <c r="F18" s="1156" t="str">
        <f>IF(Matrices!$AX$7="OM 1994","Verificación Primitiva","Verificación de Producto")</f>
        <v>Verificación de Producto</v>
      </c>
      <c r="G18" s="1156"/>
      <c r="H18" s="1156"/>
      <c r="I18" s="1156"/>
      <c r="J18" s="1156"/>
      <c r="K18" s="1156"/>
      <c r="L18" s="1156"/>
      <c r="M18" s="1142"/>
      <c r="N18" s="1143"/>
      <c r="O18" s="1143"/>
      <c r="P18" s="1143"/>
      <c r="Q18" s="1144"/>
      <c r="R18" s="1202"/>
      <c r="S18" s="1204"/>
      <c r="V18" s="401" t="e">
        <f t="shared" si="0"/>
        <v>#N/A</v>
      </c>
      <c r="X18" s="401" t="e">
        <f>IF(B18="N",0,IF(M18="",1,0))</f>
        <v>#N/A</v>
      </c>
      <c r="Y18" s="403" t="s">
        <v>553</v>
      </c>
    </row>
    <row r="19" spans="1:26" ht="13.5" customHeight="1" x14ac:dyDescent="0.2">
      <c r="A19" s="407" t="str">
        <f>Matrices!A21</f>
        <v>C</v>
      </c>
      <c r="B19" s="400" t="e">
        <f>Matrices!B21</f>
        <v>#N/A</v>
      </c>
      <c r="C19" s="2" t="s">
        <v>182</v>
      </c>
      <c r="E19" s="1019" t="str">
        <f>CONCATENATE("I.",IF(Datos_Generales!$E$5="CCRE","f","d"))</f>
        <v>I.d</v>
      </c>
      <c r="F19" s="1156" t="s">
        <v>163</v>
      </c>
      <c r="G19" s="1156"/>
      <c r="H19" s="1156"/>
      <c r="I19" s="1156"/>
      <c r="J19" s="1156"/>
      <c r="K19" s="1156"/>
      <c r="L19" s="1156"/>
      <c r="M19" s="1142" t="str">
        <f>IF(Datos_Generales!$G$6="","",Datos_Generales!$G$6)</f>
        <v/>
      </c>
      <c r="N19" s="1143"/>
      <c r="O19" s="1144"/>
      <c r="P19" s="1142"/>
      <c r="Q19" s="1144"/>
      <c r="R19" s="1202"/>
      <c r="S19" s="1204"/>
      <c r="W19" s="401" t="e">
        <f>IF(B19="N",0,IF(P19="No apto",1,0))</f>
        <v>#N/A</v>
      </c>
      <c r="X19" s="401" t="e">
        <f>IF(B19="N",0,IF(OR(M19="",P19=""),1,0))</f>
        <v>#N/A</v>
      </c>
      <c r="Y19" s="696" t="s">
        <v>559</v>
      </c>
    </row>
    <row r="20" spans="1:26" ht="26.25" customHeight="1" x14ac:dyDescent="0.2">
      <c r="A20" s="412" t="s">
        <v>182</v>
      </c>
      <c r="B20" s="400" t="e">
        <f>Matrices!B22</f>
        <v>#N/A</v>
      </c>
      <c r="C20" s="693" t="s">
        <v>182</v>
      </c>
      <c r="E20" s="1020"/>
      <c r="F20" s="1156" t="s">
        <v>537</v>
      </c>
      <c r="G20" s="1156"/>
      <c r="H20" s="1156"/>
      <c r="I20" s="1156"/>
      <c r="J20" s="1156"/>
      <c r="K20" s="1156"/>
      <c r="L20" s="1156"/>
      <c r="M20" s="1153" t="str">
        <f>CONCATENATE("De acuerdo con el certificado de ",$F$12," número: ",Datos_Generales!M16)</f>
        <v xml:space="preserve">De acuerdo con el certificado de Aprobación de modelo número: </v>
      </c>
      <c r="N20" s="1154"/>
      <c r="O20" s="1154"/>
      <c r="P20" s="1154"/>
      <c r="Q20" s="1155"/>
      <c r="R20" s="1202"/>
      <c r="S20" s="1204"/>
      <c r="Y20" s="403" t="s">
        <v>554</v>
      </c>
    </row>
    <row r="21" spans="1:26" ht="13.5" customHeight="1" x14ac:dyDescent="0.2">
      <c r="A21" s="407" t="str">
        <f>Matrices!A23</f>
        <v>C</v>
      </c>
      <c r="B21" s="400" t="e">
        <f>Matrices!B23</f>
        <v>#N/A</v>
      </c>
      <c r="C21" s="2" t="s">
        <v>182</v>
      </c>
      <c r="E21" s="1017" t="s">
        <v>152</v>
      </c>
      <c r="F21" s="1140" t="s">
        <v>153</v>
      </c>
      <c r="G21" s="1140"/>
      <c r="H21" s="1140"/>
      <c r="I21" s="1140"/>
      <c r="J21" s="1140"/>
      <c r="K21" s="1140"/>
      <c r="L21" s="1141"/>
      <c r="M21" s="1153" t="s">
        <v>592</v>
      </c>
      <c r="N21" s="1154"/>
      <c r="O21" s="1154"/>
      <c r="P21" s="1154"/>
      <c r="Q21" s="1155"/>
      <c r="R21" s="1202"/>
      <c r="S21" s="1204"/>
      <c r="Z21" s="403"/>
    </row>
    <row r="22" spans="1:26" ht="12.75" x14ac:dyDescent="0.2">
      <c r="A22" s="407" t="str">
        <f>Matrices!A24</f>
        <v>C</v>
      </c>
      <c r="B22" s="400" t="e">
        <f>Matrices!B24</f>
        <v>#N/A</v>
      </c>
      <c r="C22" s="2" t="s">
        <v>182</v>
      </c>
      <c r="E22" s="1018" t="s">
        <v>37</v>
      </c>
      <c r="F22" s="1156" t="s">
        <v>38</v>
      </c>
      <c r="G22" s="1156"/>
      <c r="H22" s="1156"/>
      <c r="I22" s="1156"/>
      <c r="J22" s="1156"/>
      <c r="K22" s="1156"/>
      <c r="L22" s="1156"/>
      <c r="M22" s="1142"/>
      <c r="N22" s="1143"/>
      <c r="O22" s="1143"/>
      <c r="P22" s="1143"/>
      <c r="Q22" s="1144"/>
      <c r="R22" s="1202"/>
      <c r="S22" s="1204"/>
      <c r="V22" s="401" t="e">
        <f>IF(B22="N",0,IF(M22="No apto",1,0))</f>
        <v>#N/A</v>
      </c>
      <c r="X22" s="401" t="e">
        <f t="shared" ref="X22:X63" si="2">IF(B22="N",0,IF(M22="",1,0))</f>
        <v>#N/A</v>
      </c>
    </row>
    <row r="23" spans="1:26" ht="13.5" customHeight="1" x14ac:dyDescent="0.2">
      <c r="A23" s="407" t="str">
        <f>Matrices!A25</f>
        <v>C</v>
      </c>
      <c r="B23" s="400" t="e">
        <f>Matrices!B25</f>
        <v>#N/A</v>
      </c>
      <c r="C23" s="2" t="s">
        <v>182</v>
      </c>
      <c r="E23" s="1018" t="s">
        <v>40</v>
      </c>
      <c r="F23" s="1156" t="s">
        <v>41</v>
      </c>
      <c r="G23" s="1156"/>
      <c r="H23" s="1156"/>
      <c r="I23" s="1156"/>
      <c r="J23" s="1156"/>
      <c r="K23" s="1156"/>
      <c r="L23" s="1156"/>
      <c r="M23" s="1142"/>
      <c r="N23" s="1143"/>
      <c r="O23" s="1143"/>
      <c r="P23" s="1143"/>
      <c r="Q23" s="1144"/>
      <c r="R23" s="1202"/>
      <c r="S23" s="1204"/>
      <c r="V23" s="401" t="e">
        <f>IF(B23="N",0,IF(M23="No apto",1,0))</f>
        <v>#N/A</v>
      </c>
      <c r="X23" s="401" t="e">
        <f t="shared" si="2"/>
        <v>#N/A</v>
      </c>
    </row>
    <row r="24" spans="1:26" ht="13.5" customHeight="1" x14ac:dyDescent="0.2">
      <c r="A24" s="407" t="str">
        <f>Matrices!A26</f>
        <v>C</v>
      </c>
      <c r="B24" s="400" t="e">
        <f>Matrices!B26</f>
        <v>#N/A</v>
      </c>
      <c r="C24" s="2" t="s">
        <v>182</v>
      </c>
      <c r="E24" s="1018" t="s">
        <v>42</v>
      </c>
      <c r="F24" s="1156" t="s">
        <v>43</v>
      </c>
      <c r="G24" s="1156"/>
      <c r="H24" s="1156"/>
      <c r="I24" s="1156"/>
      <c r="J24" s="1156"/>
      <c r="K24" s="1156"/>
      <c r="L24" s="1156"/>
      <c r="M24" s="1183" t="str">
        <f>SdV_Alej!$I$5</f>
        <v/>
      </c>
      <c r="N24" s="1184"/>
      <c r="O24" s="1184"/>
      <c r="P24" s="1171" t="s">
        <v>171</v>
      </c>
      <c r="Q24" s="1172"/>
      <c r="R24" s="1202"/>
      <c r="S24" s="1204"/>
      <c r="X24" s="401" t="e">
        <f t="shared" si="2"/>
        <v>#N/A</v>
      </c>
    </row>
    <row r="25" spans="1:26" ht="13.5" customHeight="1" x14ac:dyDescent="0.2">
      <c r="A25" s="407" t="str">
        <f>Matrices!A27</f>
        <v>C</v>
      </c>
      <c r="B25" s="400" t="e">
        <f>Matrices!B27</f>
        <v>#N/A</v>
      </c>
      <c r="C25" s="2" t="s">
        <v>182</v>
      </c>
      <c r="E25" s="1018" t="s">
        <v>44</v>
      </c>
      <c r="F25" s="1156" t="s">
        <v>397</v>
      </c>
      <c r="G25" s="1156"/>
      <c r="H25" s="1156"/>
      <c r="I25" s="1156"/>
      <c r="J25" s="1156"/>
      <c r="K25" s="1156"/>
      <c r="L25" s="1156"/>
      <c r="M25" s="1142"/>
      <c r="N25" s="1143"/>
      <c r="O25" s="1143"/>
      <c r="P25" s="1143"/>
      <c r="Q25" s="1144"/>
      <c r="R25" s="1202"/>
      <c r="S25" s="1204"/>
      <c r="V25" s="401" t="e">
        <f>IF(B25="N",0,IF(M25="No apto",1,0))</f>
        <v>#N/A</v>
      </c>
      <c r="X25" s="401" t="e">
        <f t="shared" si="2"/>
        <v>#N/A</v>
      </c>
    </row>
    <row r="26" spans="1:26" ht="13.5" customHeight="1" x14ac:dyDescent="0.2">
      <c r="A26" s="697" t="str">
        <f>Matrices!A28</f>
        <v>CCRE</v>
      </c>
      <c r="B26" s="400" t="e">
        <f>Matrices!B28</f>
        <v>#N/A</v>
      </c>
      <c r="C26" s="695" t="s">
        <v>540</v>
      </c>
      <c r="E26" s="1017" t="s">
        <v>152</v>
      </c>
      <c r="F26" s="1140" t="s">
        <v>555</v>
      </c>
      <c r="G26" s="1140"/>
      <c r="H26" s="1140"/>
      <c r="I26" s="1140"/>
      <c r="J26" s="1140"/>
      <c r="K26" s="1140"/>
      <c r="L26" s="1141"/>
      <c r="M26" s="1153" t="s">
        <v>592</v>
      </c>
      <c r="N26" s="1154"/>
      <c r="O26" s="1154"/>
      <c r="P26" s="1154"/>
      <c r="Q26" s="1155"/>
      <c r="R26" s="1202"/>
      <c r="S26" s="1204"/>
    </row>
    <row r="27" spans="1:26" ht="13.5" customHeight="1" x14ac:dyDescent="0.2">
      <c r="A27" s="697" t="str">
        <f>Matrices!A29</f>
        <v>CCRE</v>
      </c>
      <c r="B27" s="400" t="e">
        <f>Matrices!B29</f>
        <v>#N/A</v>
      </c>
      <c r="C27" s="695" t="s">
        <v>540</v>
      </c>
      <c r="E27" s="1018" t="s">
        <v>37</v>
      </c>
      <c r="F27" s="1146" t="s">
        <v>549</v>
      </c>
      <c r="G27" s="1140"/>
      <c r="H27" s="1140"/>
      <c r="I27" s="1140"/>
      <c r="J27" s="1140"/>
      <c r="K27" s="1140"/>
      <c r="L27" s="1141"/>
      <c r="M27" s="1142"/>
      <c r="N27" s="1143"/>
      <c r="O27" s="1143"/>
      <c r="P27" s="1143"/>
      <c r="Q27" s="1144"/>
      <c r="R27" s="1202"/>
      <c r="S27" s="1204"/>
      <c r="V27" s="401" t="e">
        <f>IF(B27="N",0,IF(M27="No apto",1,0))</f>
        <v>#N/A</v>
      </c>
      <c r="X27" s="401" t="e">
        <f t="shared" si="2"/>
        <v>#N/A</v>
      </c>
    </row>
    <row r="28" spans="1:26" ht="13.5" customHeight="1" x14ac:dyDescent="0.2">
      <c r="A28" s="697" t="str">
        <f>Matrices!A30</f>
        <v>CCRE</v>
      </c>
      <c r="B28" s="400" t="e">
        <f>Matrices!B30</f>
        <v>#N/A</v>
      </c>
      <c r="C28" s="695" t="s">
        <v>540</v>
      </c>
      <c r="E28" s="1018" t="s">
        <v>40</v>
      </c>
      <c r="F28" s="1146" t="s">
        <v>550</v>
      </c>
      <c r="G28" s="1140"/>
      <c r="H28" s="1140"/>
      <c r="I28" s="1140"/>
      <c r="J28" s="1140"/>
      <c r="K28" s="1140"/>
      <c r="L28" s="1141"/>
      <c r="M28" s="1142"/>
      <c r="N28" s="1143"/>
      <c r="O28" s="1143"/>
      <c r="P28" s="1143"/>
      <c r="Q28" s="1144"/>
      <c r="R28" s="1202"/>
      <c r="S28" s="1204"/>
      <c r="V28" s="401" t="e">
        <f>IF(B28="N",0,IF(M28="No apto",1,0))</f>
        <v>#N/A</v>
      </c>
      <c r="X28" s="401" t="e">
        <f t="shared" si="2"/>
        <v>#N/A</v>
      </c>
    </row>
    <row r="29" spans="1:26" ht="13.5" customHeight="1" x14ac:dyDescent="0.2">
      <c r="A29" s="697" t="str">
        <f>Matrices!A31</f>
        <v>CCRE</v>
      </c>
      <c r="B29" s="400" t="e">
        <f>Matrices!B31</f>
        <v>#N/A</v>
      </c>
      <c r="C29" s="695" t="s">
        <v>540</v>
      </c>
      <c r="E29" s="1018" t="s">
        <v>42</v>
      </c>
      <c r="F29" s="1146" t="s">
        <v>551</v>
      </c>
      <c r="G29" s="1140"/>
      <c r="H29" s="1140"/>
      <c r="I29" s="1140"/>
      <c r="J29" s="1140"/>
      <c r="K29" s="1140"/>
      <c r="L29" s="1141"/>
      <c r="M29" s="1142"/>
      <c r="N29" s="1143"/>
      <c r="O29" s="1143"/>
      <c r="P29" s="1143"/>
      <c r="Q29" s="1144"/>
      <c r="R29" s="1202"/>
      <c r="S29" s="1204"/>
      <c r="V29" s="401" t="e">
        <f>IF(B29="N",0,IF(M29="No apto",1,0))</f>
        <v>#N/A</v>
      </c>
      <c r="X29" s="401" t="e">
        <f t="shared" si="2"/>
        <v>#N/A</v>
      </c>
    </row>
    <row r="30" spans="1:26" ht="13.5" customHeight="1" x14ac:dyDescent="0.2">
      <c r="A30" s="697" t="str">
        <f>Matrices!A32</f>
        <v>CCRE</v>
      </c>
      <c r="B30" s="400" t="e">
        <f>Matrices!B32</f>
        <v>#N/A</v>
      </c>
      <c r="C30" s="695" t="s">
        <v>540</v>
      </c>
      <c r="E30" s="1018" t="s">
        <v>44</v>
      </c>
      <c r="F30" s="1146" t="s">
        <v>552</v>
      </c>
      <c r="G30" s="1140"/>
      <c r="H30" s="1140"/>
      <c r="I30" s="1140"/>
      <c r="J30" s="1140"/>
      <c r="K30" s="1140"/>
      <c r="L30" s="1141"/>
      <c r="M30" s="1142"/>
      <c r="N30" s="1143"/>
      <c r="O30" s="1144"/>
      <c r="P30" s="1142"/>
      <c r="Q30" s="1144"/>
      <c r="R30" s="1202"/>
      <c r="S30" s="1204"/>
      <c r="V30" s="401" t="e">
        <f>IF(B30="N",0,IF(M30="No apto",1,0))</f>
        <v>#N/A</v>
      </c>
      <c r="W30" s="401" t="e">
        <f>IF(B30="N",0,IF(P30="No apto",1,0))</f>
        <v>#N/A</v>
      </c>
      <c r="X30" s="401" t="e">
        <f>IF(B30="N",0,IF(OR(M30="",P30=""),1,0))</f>
        <v>#N/A</v>
      </c>
    </row>
    <row r="31" spans="1:26" ht="13.5" customHeight="1" x14ac:dyDescent="0.2">
      <c r="A31" s="697" t="str">
        <f>Matrices!A33</f>
        <v>CCRE</v>
      </c>
      <c r="B31" s="400" t="e">
        <f>Matrices!B33</f>
        <v>#N/A</v>
      </c>
      <c r="C31" s="695" t="s">
        <v>540</v>
      </c>
      <c r="E31" s="1019" t="s">
        <v>556</v>
      </c>
      <c r="F31" s="1156" t="s">
        <v>163</v>
      </c>
      <c r="G31" s="1156"/>
      <c r="H31" s="1156"/>
      <c r="I31" s="1156"/>
      <c r="J31" s="1156"/>
      <c r="K31" s="1156"/>
      <c r="L31" s="1156"/>
      <c r="M31" s="1142" t="str">
        <f>IF(Datos_Generales!$G$6="","",Datos_Generales!$G$6)</f>
        <v/>
      </c>
      <c r="N31" s="1143"/>
      <c r="O31" s="1144"/>
      <c r="P31" s="1142"/>
      <c r="Q31" s="1144"/>
      <c r="R31" s="1202"/>
      <c r="S31" s="1204"/>
      <c r="W31" s="401" t="e">
        <f>IF(B31="N",0,IF(P31="No apto",1,0))</f>
        <v>#N/A</v>
      </c>
      <c r="X31" s="401" t="e">
        <f>IF(B31="N",0,IF(OR(M31="",P31=""),1,0))</f>
        <v>#N/A</v>
      </c>
    </row>
    <row r="32" spans="1:26" ht="13.5" customHeight="1" x14ac:dyDescent="0.2">
      <c r="A32" s="697" t="str">
        <f>Matrices!A34</f>
        <v>CCRE</v>
      </c>
      <c r="B32" s="400" t="e">
        <f>Matrices!B34</f>
        <v>#N/A</v>
      </c>
      <c r="C32" s="695" t="s">
        <v>540</v>
      </c>
      <c r="E32" s="1020"/>
      <c r="F32" s="1146" t="s">
        <v>537</v>
      </c>
      <c r="G32" s="1140"/>
      <c r="H32" s="1140"/>
      <c r="I32" s="1140"/>
      <c r="J32" s="1140"/>
      <c r="K32" s="1140"/>
      <c r="L32" s="1141"/>
      <c r="M32" s="1153" t="s">
        <v>557</v>
      </c>
      <c r="N32" s="1154"/>
      <c r="O32" s="1154"/>
      <c r="P32" s="1154"/>
      <c r="Q32" s="1155"/>
      <c r="R32" s="1203"/>
      <c r="S32" s="1205"/>
    </row>
    <row r="33" spans="1:25" ht="24.75" customHeight="1" x14ac:dyDescent="0.2">
      <c r="A33" s="407" t="str">
        <f>Matrices!A35</f>
        <v>C</v>
      </c>
      <c r="B33" s="400" t="e">
        <f>Matrices!B35</f>
        <v>#N/A</v>
      </c>
      <c r="C33" s="2" t="s">
        <v>182</v>
      </c>
      <c r="E33" s="1021" t="s">
        <v>154</v>
      </c>
      <c r="F33" s="1176" t="s">
        <v>134</v>
      </c>
      <c r="G33" s="1176"/>
      <c r="H33" s="1176"/>
      <c r="I33" s="1176"/>
      <c r="J33" s="1176"/>
      <c r="K33" s="1176"/>
      <c r="L33" s="1177"/>
      <c r="M33" s="1142" t="s">
        <v>589</v>
      </c>
      <c r="N33" s="1143"/>
      <c r="O33" s="1144"/>
      <c r="P33" s="1142" t="s">
        <v>591</v>
      </c>
      <c r="Q33" s="1144"/>
      <c r="R33" s="1153" t="s">
        <v>593</v>
      </c>
      <c r="S33" s="1155"/>
    </row>
    <row r="34" spans="1:25" ht="13.5" customHeight="1" x14ac:dyDescent="0.2">
      <c r="A34" s="412" t="s">
        <v>183</v>
      </c>
      <c r="B34" s="400" t="e">
        <f>Matrices!B36</f>
        <v>#N/A</v>
      </c>
      <c r="C34" s="2" t="s">
        <v>183</v>
      </c>
      <c r="E34" s="1019" t="s">
        <v>45</v>
      </c>
      <c r="F34" s="1175" t="s">
        <v>135</v>
      </c>
      <c r="G34" s="1176"/>
      <c r="H34" s="1173"/>
      <c r="I34" s="1173"/>
      <c r="J34" s="1173"/>
      <c r="K34" s="1173"/>
      <c r="L34" s="1174"/>
      <c r="M34" s="1035" t="s">
        <v>203</v>
      </c>
      <c r="N34" s="1036" t="e">
        <f>Matriz_emp!$B$12</f>
        <v>#N/A</v>
      </c>
      <c r="O34" s="1030" t="e">
        <f>Matriz_emp!$B$13</f>
        <v>#N/A</v>
      </c>
      <c r="P34" s="567">
        <f>Calculos!$D$10</f>
        <v>0</v>
      </c>
      <c r="Q34" s="1030" t="e">
        <f>Matriz_emp!$B$13</f>
        <v>#N/A</v>
      </c>
      <c r="R34" s="1194"/>
      <c r="S34" s="1195"/>
      <c r="V34" s="401" t="e">
        <f>IF(B34="N",0,IF(ABS(P34)&lt;=ABS(N34),0,1))</f>
        <v>#N/A</v>
      </c>
      <c r="X34" s="401" t="e">
        <f>IF(B34="N",0,IF(P34="",1,0))</f>
        <v>#N/A</v>
      </c>
    </row>
    <row r="35" spans="1:25" ht="13.5" customHeight="1" x14ac:dyDescent="0.2">
      <c r="A35" s="407" t="str">
        <f>Matrices!A36</f>
        <v>D</v>
      </c>
      <c r="B35" s="400" t="e">
        <f>Matrices!B37</f>
        <v>#N/A</v>
      </c>
      <c r="C35" s="2" t="s">
        <v>183</v>
      </c>
      <c r="E35" s="1019" t="s">
        <v>45</v>
      </c>
      <c r="F35" s="1175" t="s">
        <v>135</v>
      </c>
      <c r="G35" s="1176"/>
      <c r="H35" s="1173"/>
      <c r="I35" s="1174"/>
      <c r="J35" s="1022" t="s">
        <v>204</v>
      </c>
      <c r="K35" s="1023" t="e">
        <f>Matriz_emp!$B$11</f>
        <v>#N/A</v>
      </c>
      <c r="L35" s="1024" t="s">
        <v>85</v>
      </c>
      <c r="M35" s="1035" t="s">
        <v>203</v>
      </c>
      <c r="N35" s="1036" t="e">
        <f>Matriz_emp!$B$12</f>
        <v>#N/A</v>
      </c>
      <c r="O35" s="1030" t="e">
        <f>Matriz_emp!$B$13</f>
        <v>#N/A</v>
      </c>
      <c r="P35" s="567">
        <f>Calculos!$D$10</f>
        <v>0</v>
      </c>
      <c r="Q35" s="1030" t="e">
        <f>Matriz_emp!$B$13</f>
        <v>#N/A</v>
      </c>
      <c r="R35" s="1196"/>
      <c r="S35" s="1197"/>
      <c r="V35" s="401" t="e">
        <f t="shared" ref="V35:V36" si="3">IF(B35="N",0,IF(ABS(P35)&lt;=ABS(N35),0,1))</f>
        <v>#N/A</v>
      </c>
      <c r="X35" s="401" t="e">
        <f t="shared" ref="X35:X36" si="4">IF(B35="N",0,IF(P35="",1,0))</f>
        <v>#N/A</v>
      </c>
    </row>
    <row r="36" spans="1:25" ht="13.5" customHeight="1" x14ac:dyDescent="0.2">
      <c r="A36" s="407" t="str">
        <f>Matrices!A37</f>
        <v>D</v>
      </c>
      <c r="B36" s="400" t="e">
        <f>Matrices!B38</f>
        <v>#N/A</v>
      </c>
      <c r="C36" s="693" t="s">
        <v>183</v>
      </c>
      <c r="E36" s="1020"/>
      <c r="F36" s="1025"/>
      <c r="G36" s="1026"/>
      <c r="H36" s="1179"/>
      <c r="I36" s="1180"/>
      <c r="J36" s="1027" t="s">
        <v>205</v>
      </c>
      <c r="K36" s="1026" t="e">
        <f>Matriz_emp!$B$14</f>
        <v>#N/A</v>
      </c>
      <c r="L36" s="1028" t="s">
        <v>85</v>
      </c>
      <c r="M36" s="1035" t="s">
        <v>203</v>
      </c>
      <c r="N36" s="1036" t="e">
        <f>Matriz_emp!$B$15</f>
        <v>#N/A</v>
      </c>
      <c r="O36" s="1030" t="e">
        <f>Matriz_emp!$B$16</f>
        <v>#N/A</v>
      </c>
      <c r="P36" s="567">
        <f>Calculos!$D$11</f>
        <v>0</v>
      </c>
      <c r="Q36" s="1030" t="e">
        <f>Matriz_emp!$B$16</f>
        <v>#N/A</v>
      </c>
      <c r="R36" s="1198"/>
      <c r="S36" s="1199"/>
      <c r="V36" s="401" t="e">
        <f t="shared" si="3"/>
        <v>#N/A</v>
      </c>
      <c r="X36" s="401" t="e">
        <f t="shared" si="4"/>
        <v>#N/A</v>
      </c>
    </row>
    <row r="37" spans="1:25" ht="13.5" customHeight="1" x14ac:dyDescent="0.2">
      <c r="A37" s="407" t="str">
        <f>Matrices!A39</f>
        <v>D</v>
      </c>
      <c r="B37" s="400" t="e">
        <f>Matrices!B39</f>
        <v>#N/A</v>
      </c>
      <c r="C37" s="2" t="s">
        <v>183</v>
      </c>
      <c r="E37" s="1018" t="s">
        <v>48</v>
      </c>
      <c r="F37" s="1156" t="s">
        <v>49</v>
      </c>
      <c r="G37" s="1156"/>
      <c r="H37" s="1156"/>
      <c r="I37" s="1156"/>
      <c r="J37" s="1156"/>
      <c r="K37" s="1156"/>
      <c r="L37" s="1156"/>
      <c r="M37" s="1142"/>
      <c r="N37" s="1143"/>
      <c r="O37" s="1143"/>
      <c r="P37" s="1143"/>
      <c r="Q37" s="1144"/>
      <c r="R37" s="1200"/>
      <c r="S37" s="1201"/>
      <c r="V37" s="401" t="e">
        <f>IF(B37="N",0,IF(M37="No apto",1,0))</f>
        <v>#N/A</v>
      </c>
      <c r="X37" s="401" t="e">
        <f t="shared" si="2"/>
        <v>#N/A</v>
      </c>
    </row>
    <row r="38" spans="1:25" ht="12.75" x14ac:dyDescent="0.2">
      <c r="A38" s="407" t="str">
        <f>Matrices!A40</f>
        <v>D</v>
      </c>
      <c r="B38" s="400" t="e">
        <f>Matrices!B40</f>
        <v>#N/A</v>
      </c>
      <c r="C38" s="2" t="s">
        <v>183</v>
      </c>
      <c r="E38" s="1018" t="s">
        <v>50</v>
      </c>
      <c r="F38" s="1156" t="s">
        <v>51</v>
      </c>
      <c r="G38" s="1156"/>
      <c r="H38" s="1156"/>
      <c r="I38" s="1156"/>
      <c r="J38" s="1156"/>
      <c r="K38" s="1156"/>
      <c r="L38" s="1156"/>
      <c r="M38" s="1142"/>
      <c r="N38" s="1143"/>
      <c r="O38" s="1143"/>
      <c r="P38" s="1143"/>
      <c r="Q38" s="1144"/>
      <c r="R38" s="1142"/>
      <c r="S38" s="1144"/>
      <c r="V38" s="401" t="e">
        <f>IF(B38="N",0,IF(M38="No apto",1,0))</f>
        <v>#N/A</v>
      </c>
      <c r="X38" s="401" t="e">
        <f t="shared" si="2"/>
        <v>#N/A</v>
      </c>
    </row>
    <row r="39" spans="1:25" s="414" customFormat="1" ht="23.25" customHeight="1" x14ac:dyDescent="0.2">
      <c r="A39" s="407" t="str">
        <f>Matrices!A41</f>
        <v>D</v>
      </c>
      <c r="B39" s="400" t="e">
        <f>Matrices!B41</f>
        <v>#N/A</v>
      </c>
      <c r="C39" s="2" t="s">
        <v>183</v>
      </c>
      <c r="D39" s="413"/>
      <c r="E39" s="1017" t="s">
        <v>155</v>
      </c>
      <c r="F39" s="1140" t="s">
        <v>138</v>
      </c>
      <c r="G39" s="1140"/>
      <c r="H39" s="1140"/>
      <c r="I39" s="1140"/>
      <c r="J39" s="1140"/>
      <c r="K39" s="1140"/>
      <c r="L39" s="1141"/>
      <c r="M39" s="1142" t="s">
        <v>589</v>
      </c>
      <c r="N39" s="1143"/>
      <c r="O39" s="1144"/>
      <c r="P39" s="1142" t="s">
        <v>592</v>
      </c>
      <c r="Q39" s="1144"/>
      <c r="R39" s="1153" t="s">
        <v>593</v>
      </c>
      <c r="S39" s="1155"/>
      <c r="V39" s="401"/>
      <c r="X39" s="401"/>
    </row>
    <row r="40" spans="1:25" s="414" customFormat="1" ht="13.5" customHeight="1" x14ac:dyDescent="0.2">
      <c r="A40" s="407" t="str">
        <f>Matrices!A42</f>
        <v>D</v>
      </c>
      <c r="B40" s="400" t="e">
        <f>Matrices!B42</f>
        <v>#N/A</v>
      </c>
      <c r="C40" s="2" t="s">
        <v>183</v>
      </c>
      <c r="D40" s="413"/>
      <c r="E40" s="1018" t="s">
        <v>52</v>
      </c>
      <c r="F40" s="1146" t="s">
        <v>174</v>
      </c>
      <c r="G40" s="1140"/>
      <c r="H40" s="1140"/>
      <c r="I40" s="1029" t="s">
        <v>459</v>
      </c>
      <c r="J40" s="1193">
        <f>IF(Datos_Generales!$C$6="OM","",Datos_antena_H!$F$26)</f>
        <v>0</v>
      </c>
      <c r="K40" s="1193"/>
      <c r="L40" s="1030" t="s">
        <v>1</v>
      </c>
      <c r="M40" s="1159" t="s">
        <v>196</v>
      </c>
      <c r="N40" s="1160"/>
      <c r="O40" s="1161"/>
      <c r="P40" s="568">
        <f>Datos_antena_H!$C$20</f>
        <v>0</v>
      </c>
      <c r="Q40" s="1030" t="s">
        <v>1</v>
      </c>
      <c r="R40" s="1191" t="str">
        <f>IF(Datos_Generales!$C$6="ITC",CONCATENATE("(",Matrices!$AY$7," ± ",Matrices!$AZ$7,")"," GHz"),"")</f>
        <v/>
      </c>
      <c r="S40" s="1191"/>
      <c r="V40" s="401" t="e">
        <f>IF(B40="N",0,IF(AND(P40&gt;J40-(0.0015*J40),P40&lt;=J40+(0.0015*J40)),0,1))</f>
        <v>#N/A</v>
      </c>
      <c r="X40" s="401" t="e">
        <f>IF(B40="N",0,IF(P40="",1,0))</f>
        <v>#N/A</v>
      </c>
      <c r="Y40" s="692" t="s">
        <v>546</v>
      </c>
    </row>
    <row r="41" spans="1:25" s="414" customFormat="1" ht="13.5" customHeight="1" x14ac:dyDescent="0.2">
      <c r="A41" s="407" t="str">
        <f>Matrices!A43</f>
        <v>D</v>
      </c>
      <c r="B41" s="400" t="str">
        <f>Matrices!B43</f>
        <v>N</v>
      </c>
      <c r="C41" s="2" t="s">
        <v>183</v>
      </c>
      <c r="D41" s="413"/>
      <c r="E41" s="1019" t="s">
        <v>53</v>
      </c>
      <c r="F41" s="1156" t="s">
        <v>156</v>
      </c>
      <c r="G41" s="1156"/>
      <c r="H41" s="1156"/>
      <c r="I41" s="1156"/>
      <c r="J41" s="1156"/>
      <c r="K41" s="1156"/>
      <c r="L41" s="1156"/>
      <c r="M41" s="1142"/>
      <c r="N41" s="1143"/>
      <c r="O41" s="1143"/>
      <c r="P41" s="1143"/>
      <c r="Q41" s="1144"/>
      <c r="R41" s="1191"/>
      <c r="S41" s="1191"/>
      <c r="V41" s="401">
        <f>IF(B41="N",0,IF(M41="No apto",1,0))</f>
        <v>0</v>
      </c>
      <c r="X41" s="401">
        <f t="shared" si="2"/>
        <v>0</v>
      </c>
    </row>
    <row r="42" spans="1:25" s="414" customFormat="1" ht="13.5" customHeight="1" x14ac:dyDescent="0.2">
      <c r="A42" s="407" t="str">
        <f>Matrices!A44</f>
        <v>D</v>
      </c>
      <c r="B42" s="400" t="str">
        <f>Matrices!B44</f>
        <v>N</v>
      </c>
      <c r="C42" s="2" t="s">
        <v>183</v>
      </c>
      <c r="D42" s="413"/>
      <c r="E42" s="1031"/>
      <c r="F42" s="1175" t="s">
        <v>157</v>
      </c>
      <c r="G42" s="1176"/>
      <c r="H42" s="1176"/>
      <c r="I42" s="1176"/>
      <c r="J42" s="1176"/>
      <c r="K42" s="1176"/>
      <c r="L42" s="1177"/>
      <c r="M42" s="1157" t="s">
        <v>199</v>
      </c>
      <c r="N42" s="1158"/>
      <c r="O42" s="1034" t="s">
        <v>208</v>
      </c>
      <c r="P42" s="569">
        <f>Datos_antena_H!$C$29</f>
        <v>0</v>
      </c>
      <c r="Q42" s="1030" t="s">
        <v>201</v>
      </c>
      <c r="R42" s="1191"/>
      <c r="S42" s="1191"/>
      <c r="V42" s="401">
        <f>IF(B42="N",0,IF(OR(P42&gt;=15,P42=0,P42="-"),0,1))</f>
        <v>0</v>
      </c>
      <c r="X42" s="401">
        <f>IF(B42="N",0,IF(OR(P42="",P42=0),1,0))</f>
        <v>0</v>
      </c>
    </row>
    <row r="43" spans="1:25" s="414" customFormat="1" ht="13.5" customHeight="1" x14ac:dyDescent="0.2">
      <c r="A43" s="412" t="s">
        <v>183</v>
      </c>
      <c r="B43" s="400" t="str">
        <f>Matrices!B45</f>
        <v>N</v>
      </c>
      <c r="C43" s="693" t="s">
        <v>183</v>
      </c>
      <c r="D43" s="413"/>
      <c r="E43" s="1031"/>
      <c r="F43" s="1162"/>
      <c r="G43" s="1163"/>
      <c r="H43" s="1163"/>
      <c r="I43" s="1163"/>
      <c r="J43" s="1163"/>
      <c r="K43" s="1163"/>
      <c r="L43" s="1164"/>
      <c r="M43" s="1157" t="s">
        <v>200</v>
      </c>
      <c r="N43" s="1158"/>
      <c r="O43" s="1034" t="s">
        <v>208</v>
      </c>
      <c r="P43" s="569">
        <f>Datos_antena_V!$C$29</f>
        <v>0</v>
      </c>
      <c r="Q43" s="1030" t="s">
        <v>201</v>
      </c>
      <c r="R43" s="1191"/>
      <c r="S43" s="1191"/>
      <c r="V43" s="401">
        <f>IF(B43="N",0,IF(OR(P43&gt;=15,P43=0,P43="-"),0,1))</f>
        <v>0</v>
      </c>
      <c r="X43" s="401">
        <f t="shared" ref="X43:X47" si="5">IF(B43="N",0,IF(P43="",1,0))</f>
        <v>0</v>
      </c>
    </row>
    <row r="44" spans="1:25" s="414" customFormat="1" ht="13.5" customHeight="1" x14ac:dyDescent="0.2">
      <c r="A44" s="407" t="str">
        <f>Matrices!A46</f>
        <v>D</v>
      </c>
      <c r="B44" s="400" t="str">
        <f>Matrices!B46</f>
        <v>N</v>
      </c>
      <c r="C44" s="2" t="s">
        <v>183</v>
      </c>
      <c r="D44" s="413"/>
      <c r="E44" s="1032"/>
      <c r="F44" s="1165" t="s">
        <v>54</v>
      </c>
      <c r="G44" s="1165"/>
      <c r="H44" s="1165"/>
      <c r="I44" s="1165"/>
      <c r="J44" s="1165"/>
      <c r="K44" s="1165"/>
      <c r="L44" s="1165"/>
      <c r="M44" s="1157" t="s">
        <v>199</v>
      </c>
      <c r="N44" s="1158"/>
      <c r="O44" s="1034" t="s">
        <v>206</v>
      </c>
      <c r="P44" s="1005">
        <f>Datos_antena_H!$C$25</f>
        <v>0</v>
      </c>
      <c r="Q44" s="1030" t="s">
        <v>3</v>
      </c>
      <c r="R44" s="1191"/>
      <c r="S44" s="1191"/>
      <c r="V44" s="401">
        <f>IF(B44="N",0,IF(P44&lt;=7,0,1))</f>
        <v>0</v>
      </c>
      <c r="X44" s="401">
        <f t="shared" si="5"/>
        <v>0</v>
      </c>
    </row>
    <row r="45" spans="1:25" s="414" customFormat="1" ht="13.5" customHeight="1" x14ac:dyDescent="0.2">
      <c r="A45" s="412" t="s">
        <v>183</v>
      </c>
      <c r="B45" s="400" t="str">
        <f>Matrices!B47</f>
        <v>N</v>
      </c>
      <c r="C45" s="693" t="s">
        <v>183</v>
      </c>
      <c r="D45" s="413"/>
      <c r="E45" s="1032"/>
      <c r="F45" s="1178"/>
      <c r="G45" s="1179"/>
      <c r="H45" s="1179"/>
      <c r="I45" s="1179"/>
      <c r="J45" s="1179"/>
      <c r="K45" s="1179"/>
      <c r="L45" s="1180"/>
      <c r="M45" s="1157" t="s">
        <v>200</v>
      </c>
      <c r="N45" s="1158"/>
      <c r="O45" s="1034" t="s">
        <v>207</v>
      </c>
      <c r="P45" s="1005">
        <f>Datos_antena_V!$C$25</f>
        <v>0</v>
      </c>
      <c r="Q45" s="1030" t="s">
        <v>3</v>
      </c>
      <c r="R45" s="1191"/>
      <c r="S45" s="1191"/>
      <c r="V45" s="401">
        <f>IF(B45="N",0,IF(P45&lt;=9,0,1))</f>
        <v>0</v>
      </c>
      <c r="X45" s="401">
        <f t="shared" si="5"/>
        <v>0</v>
      </c>
    </row>
    <row r="46" spans="1:25" s="414" customFormat="1" ht="13.5" customHeight="1" x14ac:dyDescent="0.2">
      <c r="A46" s="407" t="str">
        <f>Matrices!A48</f>
        <v>D</v>
      </c>
      <c r="B46" s="400" t="str">
        <f>Matrices!B48</f>
        <v>N</v>
      </c>
      <c r="C46" s="2" t="s">
        <v>183</v>
      </c>
      <c r="D46" s="413"/>
      <c r="E46" s="1032"/>
      <c r="F46" s="1165" t="s">
        <v>158</v>
      </c>
      <c r="G46" s="1165"/>
      <c r="H46" s="1165"/>
      <c r="I46" s="1165"/>
      <c r="J46" s="1165"/>
      <c r="K46" s="1165"/>
      <c r="L46" s="1165"/>
      <c r="M46" s="1157" t="s">
        <v>199</v>
      </c>
      <c r="N46" s="1158"/>
      <c r="O46" s="1034" t="s">
        <v>506</v>
      </c>
      <c r="P46" s="1005">
        <f>Datos_antena_H!$I$18</f>
        <v>0</v>
      </c>
      <c r="Q46" s="1030" t="s">
        <v>3</v>
      </c>
      <c r="R46" s="1191"/>
      <c r="S46" s="1191"/>
      <c r="V46" s="401">
        <f>IF(B46="N",0,IF(P46&lt;=0.5,0,1))</f>
        <v>0</v>
      </c>
      <c r="X46" s="401">
        <f t="shared" si="5"/>
        <v>0</v>
      </c>
    </row>
    <row r="47" spans="1:25" s="414" customFormat="1" ht="13.5" customHeight="1" x14ac:dyDescent="0.2">
      <c r="A47" s="412" t="s">
        <v>183</v>
      </c>
      <c r="B47" s="400" t="str">
        <f>Matrices!B49</f>
        <v>N</v>
      </c>
      <c r="C47" s="693" t="s">
        <v>183</v>
      </c>
      <c r="D47" s="413"/>
      <c r="E47" s="1033"/>
      <c r="F47" s="1178"/>
      <c r="G47" s="1179"/>
      <c r="H47" s="1179"/>
      <c r="I47" s="1179"/>
      <c r="J47" s="1179"/>
      <c r="K47" s="1179"/>
      <c r="L47" s="1180"/>
      <c r="M47" s="1157" t="s">
        <v>200</v>
      </c>
      <c r="N47" s="1158"/>
      <c r="O47" s="1034" t="s">
        <v>506</v>
      </c>
      <c r="P47" s="1005">
        <f>Datos_antena_V!$I$18</f>
        <v>0</v>
      </c>
      <c r="Q47" s="1030" t="s">
        <v>3</v>
      </c>
      <c r="R47" s="1191"/>
      <c r="S47" s="1191"/>
      <c r="V47" s="401">
        <f>IF(B47="N",0,IF(P47&lt;=0.5,0,1))</f>
        <v>0</v>
      </c>
      <c r="X47" s="401">
        <f t="shared" si="5"/>
        <v>0</v>
      </c>
    </row>
    <row r="48" spans="1:25" s="414" customFormat="1" ht="13.5" customHeight="1" x14ac:dyDescent="0.2">
      <c r="A48" s="407" t="str">
        <f>Matrices!A50</f>
        <v>T</v>
      </c>
      <c r="B48" s="400" t="e">
        <f>Matrices!B50</f>
        <v>#N/A</v>
      </c>
      <c r="C48" s="2" t="s">
        <v>184</v>
      </c>
      <c r="D48" s="413"/>
      <c r="E48" s="1018" t="s">
        <v>45</v>
      </c>
      <c r="F48" s="1156" t="s">
        <v>139</v>
      </c>
      <c r="G48" s="1156"/>
      <c r="H48" s="1156"/>
      <c r="I48" s="1156"/>
      <c r="J48" s="1156"/>
      <c r="K48" s="1156"/>
      <c r="L48" s="1156"/>
      <c r="M48" s="1142"/>
      <c r="N48" s="1143"/>
      <c r="O48" s="1143"/>
      <c r="P48" s="1143"/>
      <c r="Q48" s="1144"/>
      <c r="R48" s="1191"/>
      <c r="S48" s="1191"/>
      <c r="V48" s="401" t="e">
        <f>IF(B48="N",0,IF(M48="Apto",0,1))</f>
        <v>#N/A</v>
      </c>
      <c r="X48" s="401" t="e">
        <f t="shared" si="2"/>
        <v>#N/A</v>
      </c>
    </row>
    <row r="49" spans="1:29" s="414" customFormat="1" ht="13.5" customHeight="1" x14ac:dyDescent="0.2">
      <c r="A49" s="407" t="str">
        <f>Matrices!A51</f>
        <v>T</v>
      </c>
      <c r="B49" s="400" t="e">
        <f>Matrices!B51</f>
        <v>#N/A</v>
      </c>
      <c r="C49" s="2" t="s">
        <v>184</v>
      </c>
      <c r="D49" s="413"/>
      <c r="E49" s="1018" t="s">
        <v>48</v>
      </c>
      <c r="F49" s="1156" t="s">
        <v>51</v>
      </c>
      <c r="G49" s="1156"/>
      <c r="H49" s="1156"/>
      <c r="I49" s="1156"/>
      <c r="J49" s="1156"/>
      <c r="K49" s="1156"/>
      <c r="L49" s="1156"/>
      <c r="M49" s="1142"/>
      <c r="N49" s="1143"/>
      <c r="O49" s="1143"/>
      <c r="P49" s="1143"/>
      <c r="Q49" s="1144"/>
      <c r="R49" s="1191"/>
      <c r="S49" s="1191"/>
      <c r="V49" s="401" t="e">
        <f t="shared" ref="V49:V63" si="6">IF(B49="N",0,IF(M49="Apto",0,1))</f>
        <v>#N/A</v>
      </c>
      <c r="X49" s="401" t="e">
        <f t="shared" si="2"/>
        <v>#N/A</v>
      </c>
    </row>
    <row r="50" spans="1:29" s="414" customFormat="1" ht="13.5" customHeight="1" x14ac:dyDescent="0.2">
      <c r="A50" s="407" t="str">
        <f>Matrices!A52</f>
        <v>T</v>
      </c>
      <c r="B50" s="400" t="e">
        <f>Matrices!B52</f>
        <v>#N/A</v>
      </c>
      <c r="C50" s="2" t="s">
        <v>184</v>
      </c>
      <c r="D50" s="413"/>
      <c r="E50" s="1017" t="s">
        <v>179</v>
      </c>
      <c r="F50" s="1140" t="s">
        <v>180</v>
      </c>
      <c r="G50" s="1140"/>
      <c r="H50" s="1140"/>
      <c r="I50" s="1140"/>
      <c r="J50" s="1140"/>
      <c r="K50" s="1140"/>
      <c r="L50" s="1141"/>
      <c r="M50" s="1142" t="s">
        <v>592</v>
      </c>
      <c r="N50" s="1143"/>
      <c r="O50" s="1143"/>
      <c r="P50" s="1143"/>
      <c r="Q50" s="1144"/>
      <c r="R50" s="1145" t="s">
        <v>593</v>
      </c>
      <c r="S50" s="1145"/>
      <c r="V50" s="401"/>
      <c r="X50" s="401"/>
    </row>
    <row r="51" spans="1:29" s="414" customFormat="1" ht="13.5" customHeight="1" x14ac:dyDescent="0.2">
      <c r="A51" s="407" t="str">
        <f>Matrices!A53</f>
        <v>T</v>
      </c>
      <c r="B51" s="400" t="e">
        <f>Matrices!B53</f>
        <v>#N/A</v>
      </c>
      <c r="C51" s="2" t="s">
        <v>184</v>
      </c>
      <c r="D51" s="413"/>
      <c r="E51" s="1018" t="s">
        <v>52</v>
      </c>
      <c r="F51" s="1156" t="s">
        <v>141</v>
      </c>
      <c r="G51" s="1156"/>
      <c r="H51" s="1156"/>
      <c r="I51" s="1156"/>
      <c r="J51" s="1156"/>
      <c r="K51" s="1156"/>
      <c r="L51" s="1156"/>
      <c r="M51" s="1142"/>
      <c r="N51" s="1143"/>
      <c r="O51" s="1143"/>
      <c r="P51" s="1143"/>
      <c r="Q51" s="1144"/>
      <c r="R51" s="1191"/>
      <c r="S51" s="1191"/>
      <c r="V51" s="401" t="e">
        <f t="shared" si="6"/>
        <v>#N/A</v>
      </c>
      <c r="X51" s="401" t="e">
        <f t="shared" si="2"/>
        <v>#N/A</v>
      </c>
    </row>
    <row r="52" spans="1:29" s="414" customFormat="1" ht="13.5" customHeight="1" x14ac:dyDescent="0.2">
      <c r="A52" s="407" t="str">
        <f>Matrices!A54</f>
        <v>T</v>
      </c>
      <c r="B52" s="400" t="e">
        <f>Matrices!B54</f>
        <v>#N/A</v>
      </c>
      <c r="C52" s="2" t="s">
        <v>184</v>
      </c>
      <c r="D52" s="413"/>
      <c r="E52" s="1018" t="s">
        <v>53</v>
      </c>
      <c r="F52" s="1156" t="s">
        <v>177</v>
      </c>
      <c r="G52" s="1156"/>
      <c r="H52" s="1156"/>
      <c r="I52" s="1156"/>
      <c r="J52" s="1156"/>
      <c r="K52" s="1156"/>
      <c r="L52" s="1156"/>
      <c r="M52" s="1142"/>
      <c r="N52" s="1143"/>
      <c r="O52" s="1143"/>
      <c r="P52" s="1143"/>
      <c r="Q52" s="1144"/>
      <c r="R52" s="1191"/>
      <c r="S52" s="1191"/>
      <c r="V52" s="401" t="e">
        <f t="shared" si="6"/>
        <v>#N/A</v>
      </c>
      <c r="X52" s="401" t="e">
        <f t="shared" si="2"/>
        <v>#N/A</v>
      </c>
    </row>
    <row r="53" spans="1:29" s="414" customFormat="1" ht="13.5" customHeight="1" x14ac:dyDescent="0.2">
      <c r="A53" s="407" t="str">
        <f>Matrices!A55</f>
        <v>T</v>
      </c>
      <c r="B53" s="400" t="e">
        <f>Matrices!B55</f>
        <v>#N/A</v>
      </c>
      <c r="C53" s="2" t="s">
        <v>184</v>
      </c>
      <c r="D53" s="413"/>
      <c r="E53" s="1018" t="s">
        <v>178</v>
      </c>
      <c r="F53" s="1156" t="s">
        <v>143</v>
      </c>
      <c r="G53" s="1156"/>
      <c r="H53" s="1156"/>
      <c r="I53" s="1156"/>
      <c r="J53" s="1156"/>
      <c r="K53" s="1156"/>
      <c r="L53" s="1156"/>
      <c r="M53" s="1142"/>
      <c r="N53" s="1143"/>
      <c r="O53" s="1143"/>
      <c r="P53" s="1143"/>
      <c r="Q53" s="1144"/>
      <c r="R53" s="1191"/>
      <c r="S53" s="1191"/>
      <c r="V53" s="401" t="e">
        <f t="shared" si="6"/>
        <v>#N/A</v>
      </c>
      <c r="X53" s="401" t="e">
        <f t="shared" si="2"/>
        <v>#N/A</v>
      </c>
    </row>
    <row r="54" spans="1:29" s="414" customFormat="1" ht="13.5" customHeight="1" x14ac:dyDescent="0.2">
      <c r="A54" s="412" t="s">
        <v>634</v>
      </c>
      <c r="B54" s="400" t="e">
        <f>Matrices!B56</f>
        <v>#N/A</v>
      </c>
      <c r="C54" s="693" t="s">
        <v>634</v>
      </c>
      <c r="D54" s="413"/>
      <c r="E54" s="1017" t="s">
        <v>633</v>
      </c>
      <c r="F54" s="1140" t="s">
        <v>632</v>
      </c>
      <c r="G54" s="1140"/>
      <c r="H54" s="1140"/>
      <c r="I54" s="1140"/>
      <c r="J54" s="1140"/>
      <c r="K54" s="1140"/>
      <c r="L54" s="1141"/>
      <c r="M54" s="1142" t="s">
        <v>592</v>
      </c>
      <c r="N54" s="1143"/>
      <c r="O54" s="1143"/>
      <c r="P54" s="1143"/>
      <c r="Q54" s="1144"/>
      <c r="R54" s="1145" t="s">
        <v>593</v>
      </c>
      <c r="S54" s="1145"/>
      <c r="V54" s="401"/>
      <c r="X54" s="401"/>
    </row>
    <row r="55" spans="1:29" s="414" customFormat="1" ht="13.5" customHeight="1" x14ac:dyDescent="0.2">
      <c r="A55" s="412" t="s">
        <v>634</v>
      </c>
      <c r="B55" s="400" t="e">
        <f>Matrices!B57</f>
        <v>#N/A</v>
      </c>
      <c r="C55" s="693" t="s">
        <v>634</v>
      </c>
      <c r="D55" s="413"/>
      <c r="E55" s="1018" t="s">
        <v>45</v>
      </c>
      <c r="F55" s="1146" t="s">
        <v>635</v>
      </c>
      <c r="G55" s="1140"/>
      <c r="H55" s="1140"/>
      <c r="I55" s="1140"/>
      <c r="J55" s="1140"/>
      <c r="K55" s="1140"/>
      <c r="L55" s="1141"/>
      <c r="M55" s="1142"/>
      <c r="N55" s="1143"/>
      <c r="O55" s="1143"/>
      <c r="P55" s="1143"/>
      <c r="Q55" s="1144"/>
      <c r="R55" s="1142"/>
      <c r="S55" s="1144"/>
      <c r="V55" s="401" t="e">
        <f>IF(B55="N",0,IF(M55="Apto",0,1))</f>
        <v>#N/A</v>
      </c>
      <c r="X55" s="401" t="e">
        <f t="shared" si="2"/>
        <v>#N/A</v>
      </c>
    </row>
    <row r="56" spans="1:29" s="414" customFormat="1" ht="13.5" customHeight="1" x14ac:dyDescent="0.2">
      <c r="A56" s="412" t="s">
        <v>634</v>
      </c>
      <c r="B56" s="400" t="e">
        <f>Matrices!B58</f>
        <v>#N/A</v>
      </c>
      <c r="C56" s="693" t="s">
        <v>634</v>
      </c>
      <c r="D56" s="413"/>
      <c r="E56" s="1018" t="s">
        <v>48</v>
      </c>
      <c r="F56" s="1146" t="s">
        <v>636</v>
      </c>
      <c r="G56" s="1140"/>
      <c r="H56" s="1140"/>
      <c r="I56" s="1140"/>
      <c r="J56" s="1140"/>
      <c r="K56" s="1140"/>
      <c r="L56" s="1141"/>
      <c r="M56" s="1142"/>
      <c r="N56" s="1143"/>
      <c r="O56" s="1143"/>
      <c r="P56" s="1143"/>
      <c r="Q56" s="1144"/>
      <c r="R56" s="1142"/>
      <c r="S56" s="1144"/>
      <c r="V56" s="401" t="e">
        <f>IF(B56="N",0,IF(M56="Apto",0,1))</f>
        <v>#N/A</v>
      </c>
      <c r="X56" s="401" t="e">
        <f t="shared" si="2"/>
        <v>#N/A</v>
      </c>
    </row>
    <row r="57" spans="1:29" s="414" customFormat="1" ht="13.5" customHeight="1" x14ac:dyDescent="0.2">
      <c r="A57" s="407" t="str">
        <f>Matrices!A59</f>
        <v>A</v>
      </c>
      <c r="B57" s="400" t="e">
        <f>Matrices!B59</f>
        <v>#N/A</v>
      </c>
      <c r="C57" s="2" t="s">
        <v>185</v>
      </c>
      <c r="D57" s="413"/>
      <c r="E57" s="1018" t="s">
        <v>45</v>
      </c>
      <c r="F57" s="1156" t="s">
        <v>663</v>
      </c>
      <c r="G57" s="1156"/>
      <c r="H57" s="1156"/>
      <c r="I57" s="1156"/>
      <c r="J57" s="1156"/>
      <c r="K57" s="1156"/>
      <c r="L57" s="1156"/>
      <c r="M57" s="1166" t="s">
        <v>289</v>
      </c>
      <c r="N57" s="1167"/>
      <c r="O57" s="1168"/>
      <c r="P57" s="1169"/>
      <c r="Q57" s="1170"/>
      <c r="R57" s="1191"/>
      <c r="S57" s="1191"/>
      <c r="V57" s="401"/>
      <c r="X57" s="401" t="e">
        <f>IF(B57="N",0,IF(P57="",1,0))</f>
        <v>#N/A</v>
      </c>
    </row>
    <row r="58" spans="1:29" s="414" customFormat="1" ht="13.5" customHeight="1" x14ac:dyDescent="0.2">
      <c r="A58" s="407" t="str">
        <f>Matrices!A60</f>
        <v>A</v>
      </c>
      <c r="B58" s="400" t="e">
        <f>Matrices!B60</f>
        <v>#N/A</v>
      </c>
      <c r="C58" s="2" t="s">
        <v>185</v>
      </c>
      <c r="D58" s="413"/>
      <c r="E58" s="1018" t="s">
        <v>48</v>
      </c>
      <c r="F58" s="1156" t="s">
        <v>186</v>
      </c>
      <c r="G58" s="1156"/>
      <c r="H58" s="1156"/>
      <c r="I58" s="1156"/>
      <c r="J58" s="1156"/>
      <c r="K58" s="1156"/>
      <c r="L58" s="1156"/>
      <c r="M58" s="1166" t="s">
        <v>289</v>
      </c>
      <c r="N58" s="1167"/>
      <c r="O58" s="1168"/>
      <c r="P58" s="1169"/>
      <c r="Q58" s="1170"/>
      <c r="R58" s="1191"/>
      <c r="S58" s="1191"/>
      <c r="V58" s="401"/>
      <c r="X58" s="401" t="e">
        <f t="shared" ref="X58:X59" si="7">IF(B58="N",0,IF(P58="",1,0))</f>
        <v>#N/A</v>
      </c>
    </row>
    <row r="59" spans="1:29" s="414" customFormat="1" ht="13.5" customHeight="1" x14ac:dyDescent="0.2">
      <c r="A59" s="407" t="str">
        <f>Matrices!A61</f>
        <v>A</v>
      </c>
      <c r="B59" s="400" t="e">
        <f>Matrices!B61</f>
        <v>#N/A</v>
      </c>
      <c r="C59" s="2" t="s">
        <v>185</v>
      </c>
      <c r="D59" s="413"/>
      <c r="E59" s="1019" t="s">
        <v>50</v>
      </c>
      <c r="F59" s="1165" t="s">
        <v>149</v>
      </c>
      <c r="G59" s="1165"/>
      <c r="H59" s="1165"/>
      <c r="I59" s="1165"/>
      <c r="J59" s="1165"/>
      <c r="K59" s="1165"/>
      <c r="L59" s="1165"/>
      <c r="M59" s="1166" t="s">
        <v>290</v>
      </c>
      <c r="N59" s="1167"/>
      <c r="O59" s="1168"/>
      <c r="P59" s="1169"/>
      <c r="Q59" s="1170"/>
      <c r="R59" s="1191"/>
      <c r="S59" s="1191"/>
      <c r="V59" s="401"/>
      <c r="X59" s="401" t="e">
        <f t="shared" si="7"/>
        <v>#N/A</v>
      </c>
    </row>
    <row r="60" spans="1:29" s="414" customFormat="1" ht="13.5" customHeight="1" x14ac:dyDescent="0.2">
      <c r="A60" s="407" t="str">
        <f>Matrices!A62</f>
        <v>A</v>
      </c>
      <c r="B60" s="400" t="e">
        <f>Matrices!B62</f>
        <v>#N/A</v>
      </c>
      <c r="C60" s="2" t="s">
        <v>185</v>
      </c>
      <c r="D60" s="413"/>
      <c r="E60" s="1018" t="s">
        <v>187</v>
      </c>
      <c r="F60" s="1156" t="s">
        <v>51</v>
      </c>
      <c r="G60" s="1156"/>
      <c r="H60" s="1156"/>
      <c r="I60" s="1156"/>
      <c r="J60" s="1156"/>
      <c r="K60" s="1156"/>
      <c r="L60" s="1156"/>
      <c r="M60" s="1142"/>
      <c r="N60" s="1143"/>
      <c r="O60" s="1143"/>
      <c r="P60" s="1143"/>
      <c r="Q60" s="1144"/>
      <c r="R60" s="1191"/>
      <c r="S60" s="1191"/>
      <c r="V60" s="401" t="e">
        <f t="shared" si="6"/>
        <v>#N/A</v>
      </c>
      <c r="X60" s="401" t="e">
        <f t="shared" si="2"/>
        <v>#N/A</v>
      </c>
    </row>
    <row r="61" spans="1:29" ht="24" customHeight="1" x14ac:dyDescent="0.2">
      <c r="A61" s="407" t="str">
        <f>Matrices!A63</f>
        <v>C</v>
      </c>
      <c r="B61" s="400" t="e">
        <f>Matrices!B63</f>
        <v>#N/A</v>
      </c>
      <c r="C61" s="2" t="s">
        <v>182</v>
      </c>
      <c r="E61" s="1192" t="s">
        <v>55</v>
      </c>
      <c r="F61" s="1192"/>
      <c r="G61" s="1192"/>
      <c r="H61" s="1192"/>
      <c r="I61" s="1192"/>
      <c r="J61" s="1192"/>
      <c r="K61" s="1192"/>
      <c r="L61" s="1192"/>
      <c r="M61" s="1192"/>
      <c r="N61" s="1192"/>
      <c r="O61" s="1192"/>
      <c r="P61" s="1192"/>
      <c r="Q61" s="1192"/>
      <c r="R61" s="1192"/>
      <c r="S61" s="1192"/>
      <c r="AB61" s="415"/>
      <c r="AC61" s="415"/>
    </row>
    <row r="62" spans="1:29" ht="24" customHeight="1" x14ac:dyDescent="0.2">
      <c r="A62" s="691" t="str">
        <f>Matrices!A64</f>
        <v>VP4</v>
      </c>
      <c r="B62" s="400" t="e">
        <f>Matrices!B64</f>
        <v>#N/A</v>
      </c>
      <c r="C62" s="1006" t="s">
        <v>547</v>
      </c>
      <c r="E62" s="1208" t="s">
        <v>544</v>
      </c>
      <c r="F62" s="1208"/>
      <c r="G62" s="1208"/>
      <c r="H62" s="1208"/>
      <c r="I62" s="1208"/>
      <c r="J62" s="1208"/>
      <c r="K62" s="1208"/>
      <c r="L62" s="1208"/>
      <c r="M62" s="1208"/>
      <c r="N62" s="1208"/>
      <c r="O62" s="1208"/>
      <c r="P62" s="1208"/>
      <c r="Q62" s="1208"/>
      <c r="R62" s="1208"/>
      <c r="S62" s="1208"/>
      <c r="AB62" s="415"/>
      <c r="AC62" s="415"/>
    </row>
    <row r="63" spans="1:29" ht="13.5" customHeight="1" x14ac:dyDescent="0.2">
      <c r="A63" s="407" t="str">
        <f>Matrices!A65</f>
        <v>C</v>
      </c>
      <c r="B63" s="400" t="e">
        <f>Matrices!B65</f>
        <v>#N/A</v>
      </c>
      <c r="C63" s="2" t="s">
        <v>182</v>
      </c>
      <c r="E63" s="1017" t="s">
        <v>159</v>
      </c>
      <c r="F63" s="1140" t="s">
        <v>144</v>
      </c>
      <c r="G63" s="1140"/>
      <c r="H63" s="1140"/>
      <c r="I63" s="1140"/>
      <c r="J63" s="1140"/>
      <c r="K63" s="1140"/>
      <c r="L63" s="1141"/>
      <c r="M63" s="1142" t="s">
        <v>39</v>
      </c>
      <c r="N63" s="1143"/>
      <c r="O63" s="1143"/>
      <c r="P63" s="1143"/>
      <c r="Q63" s="1144"/>
      <c r="R63" s="1142"/>
      <c r="S63" s="1144"/>
      <c r="V63" s="401" t="e">
        <f t="shared" si="6"/>
        <v>#N/A</v>
      </c>
      <c r="X63" s="401" t="e">
        <f t="shared" si="2"/>
        <v>#N/A</v>
      </c>
      <c r="Y63" s="415"/>
      <c r="AA63" s="416"/>
      <c r="AB63" s="415"/>
      <c r="AC63" s="415"/>
    </row>
    <row r="64" spans="1:29" ht="24" customHeight="1" x14ac:dyDescent="0.2">
      <c r="A64" s="407" t="str">
        <f>Matrices!A66</f>
        <v>C</v>
      </c>
      <c r="B64" s="400" t="e">
        <f>Matrices!B66</f>
        <v>#N/A</v>
      </c>
      <c r="C64" s="2" t="s">
        <v>182</v>
      </c>
      <c r="E64" s="1017" t="s">
        <v>160</v>
      </c>
      <c r="F64" s="1140" t="s">
        <v>145</v>
      </c>
      <c r="G64" s="1140"/>
      <c r="H64" s="1140"/>
      <c r="I64" s="1140"/>
      <c r="J64" s="1140"/>
      <c r="K64" s="1140"/>
      <c r="L64" s="1141"/>
      <c r="M64" s="1153" t="s">
        <v>589</v>
      </c>
      <c r="N64" s="1154"/>
      <c r="O64" s="1155"/>
      <c r="P64" s="1153" t="s">
        <v>590</v>
      </c>
      <c r="Q64" s="1155"/>
      <c r="R64" s="1153" t="s">
        <v>593</v>
      </c>
      <c r="S64" s="1155"/>
      <c r="Y64" s="415"/>
      <c r="AA64" s="417"/>
      <c r="AB64" s="418"/>
    </row>
    <row r="65" spans="1:28" ht="13.5" customHeight="1" x14ac:dyDescent="0.2">
      <c r="A65" s="407" t="str">
        <f>Matrices!A67</f>
        <v>D</v>
      </c>
      <c r="B65" s="400" t="e">
        <f>Matrices!B67</f>
        <v>#N/A</v>
      </c>
      <c r="C65" s="2" t="s">
        <v>183</v>
      </c>
      <c r="E65" s="1187" t="s">
        <v>37</v>
      </c>
      <c r="F65" s="1175" t="str">
        <f>IF(Datos_Generales!$E$5="VP4","Cinemómetro instalado operando como estático:","Cinemómetro operando como estático:")</f>
        <v>Cinemómetro operando como estático:</v>
      </c>
      <c r="G65" s="1176"/>
      <c r="H65" s="1176"/>
      <c r="I65" s="1177"/>
      <c r="J65" s="1037" t="s">
        <v>204</v>
      </c>
      <c r="K65" s="1036" t="e">
        <f>Matriz_emp!$B$18</f>
        <v>#N/A</v>
      </c>
      <c r="L65" s="1030" t="s">
        <v>85</v>
      </c>
      <c r="M65" s="1037" t="s">
        <v>203</v>
      </c>
      <c r="N65" s="1036" t="e">
        <f>Matriz_emp!$B$19</f>
        <v>#N/A</v>
      </c>
      <c r="O65" s="1030" t="e">
        <f>Matriz_emp!$B$20</f>
        <v>#N/A</v>
      </c>
      <c r="P65" s="1005" t="str">
        <f>IF(Calculos!N20="",Calculos!N35,Calculos!N20)</f>
        <v/>
      </c>
      <c r="Q65" s="1030" t="e">
        <f>Matriz_emp!$B$20</f>
        <v>#N/A</v>
      </c>
      <c r="R65" s="1194" t="str">
        <f>IF(OR(Datos_Generales!$E$5="RC",Datos_Generales!$E$5="CCRE"),CONCATENATE(IF('Traf. Real Estatico'!$E$11="",'Traf. Real Estatico GrabDopp'!$H$7,'Traf. Real Estatico'!$H$7),CHAR(10),IF('Traf. Real Estatico'!$E$11="",'Traf. Real Estatico GrabDopp'!$H$8,'Traf. Real Estatico'!$H$8)),"")</f>
        <v/>
      </c>
      <c r="S65" s="1195"/>
      <c r="V65" s="401" t="e">
        <f>IF(B65="N",0,IF(ABS(P65)&lt;=ABS(N65),0,1))</f>
        <v>#N/A</v>
      </c>
      <c r="X65" s="401" t="e">
        <f>IF(B65="N",0,IF(P65="",1,0))</f>
        <v>#N/A</v>
      </c>
      <c r="Y65" s="403" t="s">
        <v>545</v>
      </c>
      <c r="AA65" s="417"/>
      <c r="AB65" s="418"/>
    </row>
    <row r="66" spans="1:28" ht="13.5" customHeight="1" x14ac:dyDescent="0.2">
      <c r="A66" s="407" t="str">
        <f>Matrices!A67</f>
        <v>D</v>
      </c>
      <c r="B66" s="400" t="e">
        <f>Matrices!B67</f>
        <v>#N/A</v>
      </c>
      <c r="C66" s="2" t="s">
        <v>183</v>
      </c>
      <c r="E66" s="1188"/>
      <c r="F66" s="1162"/>
      <c r="G66" s="1163"/>
      <c r="H66" s="1163"/>
      <c r="I66" s="1164"/>
      <c r="J66" s="1027" t="s">
        <v>205</v>
      </c>
      <c r="K66" s="1026" t="e">
        <f>Matriz_emp!$B$21</f>
        <v>#N/A</v>
      </c>
      <c r="L66" s="1030" t="s">
        <v>85</v>
      </c>
      <c r="M66" s="1037" t="s">
        <v>203</v>
      </c>
      <c r="N66" s="1036" t="e">
        <f>Matriz_emp!$B$22</f>
        <v>#N/A</v>
      </c>
      <c r="O66" s="1030" t="e">
        <f>Matriz_emp!$B$23</f>
        <v>#N/A</v>
      </c>
      <c r="P66" s="1005" t="str">
        <f>IF(Calculos!O20="",Calculos!O35,Calculos!O20)</f>
        <v/>
      </c>
      <c r="Q66" s="1030" t="e">
        <f>Matriz_emp!$B$23</f>
        <v>#N/A</v>
      </c>
      <c r="R66" s="1198"/>
      <c r="S66" s="1199"/>
      <c r="V66" s="401" t="e">
        <f t="shared" ref="V66:V70" si="8">IF(B66="N",0,IF(ABS(P66)&lt;=ABS(N66),0,1))</f>
        <v>#N/A</v>
      </c>
      <c r="X66" s="401" t="e">
        <f t="shared" ref="X66:X70" si="9">IF(B66="N",0,IF(P66="",1,0))</f>
        <v>#N/A</v>
      </c>
      <c r="Y66" s="418"/>
    </row>
    <row r="67" spans="1:28" ht="13.5" customHeight="1" x14ac:dyDescent="0.2">
      <c r="A67" s="407" t="str">
        <f>Matrices!A68</f>
        <v>D</v>
      </c>
      <c r="B67" s="400" t="e">
        <f>Matrices!B68</f>
        <v>#N/A</v>
      </c>
      <c r="C67" s="2" t="s">
        <v>183</v>
      </c>
      <c r="E67" s="1187" t="s">
        <v>40</v>
      </c>
      <c r="F67" s="1175" t="s">
        <v>59</v>
      </c>
      <c r="G67" s="1176"/>
      <c r="H67" s="1176"/>
      <c r="I67" s="1177"/>
      <c r="J67" s="1037" t="s">
        <v>204</v>
      </c>
      <c r="K67" s="1036" t="e">
        <f>Matriz_emp!$B$24</f>
        <v>#N/A</v>
      </c>
      <c r="L67" s="1030" t="s">
        <v>85</v>
      </c>
      <c r="M67" s="1037" t="s">
        <v>203</v>
      </c>
      <c r="N67" s="1036" t="e">
        <f>Matriz_emp!$B$25</f>
        <v>#N/A</v>
      </c>
      <c r="O67" s="1030" t="e">
        <f>Matriz_emp!$B$26</f>
        <v>#N/A</v>
      </c>
      <c r="P67" s="1005">
        <f>IF(Calculos!N4="",Calculos!N5,Calculos!N4)</f>
        <v>0</v>
      </c>
      <c r="Q67" s="1030" t="e">
        <f>Matriz_emp!$B$26</f>
        <v>#N/A</v>
      </c>
      <c r="R67" s="1194"/>
      <c r="S67" s="1195"/>
      <c r="V67" s="401" t="e">
        <f t="shared" si="8"/>
        <v>#N/A</v>
      </c>
      <c r="X67" s="401" t="e">
        <f t="shared" si="9"/>
        <v>#N/A</v>
      </c>
    </row>
    <row r="68" spans="1:28" ht="13.5" customHeight="1" x14ac:dyDescent="0.2">
      <c r="A68" s="407" t="str">
        <f>Matrices!A68</f>
        <v>D</v>
      </c>
      <c r="B68" s="400" t="e">
        <f>Matrices!B68</f>
        <v>#N/A</v>
      </c>
      <c r="C68" s="2" t="s">
        <v>183</v>
      </c>
      <c r="E68" s="1188"/>
      <c r="F68" s="1162"/>
      <c r="G68" s="1163"/>
      <c r="H68" s="1163"/>
      <c r="I68" s="1164"/>
      <c r="J68" s="1027" t="s">
        <v>205</v>
      </c>
      <c r="K68" s="1026" t="e">
        <f>Matriz_emp!$B$27</f>
        <v>#N/A</v>
      </c>
      <c r="L68" s="1030" t="s">
        <v>85</v>
      </c>
      <c r="M68" s="1037" t="s">
        <v>203</v>
      </c>
      <c r="N68" s="1036" t="e">
        <f>Matriz_emp!$B$28</f>
        <v>#N/A</v>
      </c>
      <c r="O68" s="1030" t="e">
        <f>Matriz_emp!$B$29</f>
        <v>#N/A</v>
      </c>
      <c r="P68" s="1005">
        <f>IF(Calculos!O4="",Calculos!O5,Calculos!O4)</f>
        <v>0</v>
      </c>
      <c r="Q68" s="1030" t="e">
        <f>Matriz_emp!$B$29</f>
        <v>#N/A</v>
      </c>
      <c r="R68" s="1198"/>
      <c r="S68" s="1199"/>
      <c r="V68" s="401" t="e">
        <f t="shared" si="8"/>
        <v>#N/A</v>
      </c>
      <c r="X68" s="401" t="e">
        <f t="shared" si="9"/>
        <v>#N/A</v>
      </c>
    </row>
    <row r="69" spans="1:28" ht="13.5" customHeight="1" x14ac:dyDescent="0.2">
      <c r="A69" s="407" t="str">
        <f>Matrices!A69</f>
        <v>T</v>
      </c>
      <c r="B69" s="400" t="e">
        <f>Matrices!B69</f>
        <v>#N/A</v>
      </c>
      <c r="C69" s="2" t="s">
        <v>184</v>
      </c>
      <c r="E69" s="1018" t="s">
        <v>37</v>
      </c>
      <c r="F69" s="1156" t="s">
        <v>150</v>
      </c>
      <c r="G69" s="1156"/>
      <c r="H69" s="1156"/>
      <c r="I69" s="1156"/>
      <c r="J69" s="1156"/>
      <c r="K69" s="1156"/>
      <c r="L69" s="1156"/>
      <c r="M69" s="1038" t="s">
        <v>203</v>
      </c>
      <c r="N69" s="1036">
        <v>5</v>
      </c>
      <c r="O69" s="1030" t="s">
        <v>86</v>
      </c>
      <c r="P69" s="1005" t="str">
        <f>IF(Calculos!O20="",Calculos!O35,Calculos!O20)</f>
        <v/>
      </c>
      <c r="Q69" s="1030" t="s">
        <v>47</v>
      </c>
      <c r="R69" s="1191"/>
      <c r="S69" s="1191"/>
      <c r="V69" s="401" t="e">
        <f t="shared" si="8"/>
        <v>#N/A</v>
      </c>
      <c r="X69" s="401" t="e">
        <f t="shared" si="9"/>
        <v>#N/A</v>
      </c>
    </row>
    <row r="70" spans="1:28" ht="13.5" customHeight="1" x14ac:dyDescent="0.2">
      <c r="A70" s="407" t="str">
        <f>Matrices!A70</f>
        <v>A</v>
      </c>
      <c r="B70" s="400" t="e">
        <f>Matrices!B70</f>
        <v>#N/A</v>
      </c>
      <c r="C70" s="2" t="s">
        <v>185</v>
      </c>
      <c r="E70" s="1018" t="s">
        <v>37</v>
      </c>
      <c r="F70" s="1156" t="s">
        <v>150</v>
      </c>
      <c r="G70" s="1156"/>
      <c r="H70" s="1156"/>
      <c r="I70" s="1156"/>
      <c r="J70" s="1156"/>
      <c r="K70" s="1156"/>
      <c r="L70" s="1156"/>
      <c r="M70" s="1038" t="s">
        <v>203</v>
      </c>
      <c r="N70" s="1036">
        <v>10</v>
      </c>
      <c r="O70" s="1030" t="s">
        <v>86</v>
      </c>
      <c r="P70" s="1005" t="str">
        <f>IF(Calculos!O20="",Calculos!O35,Calculos!O20)</f>
        <v/>
      </c>
      <c r="Q70" s="1030" t="s">
        <v>47</v>
      </c>
      <c r="R70" s="1191"/>
      <c r="S70" s="1191"/>
      <c r="V70" s="401" t="e">
        <f t="shared" si="8"/>
        <v>#N/A</v>
      </c>
      <c r="X70" s="401" t="e">
        <f t="shared" si="9"/>
        <v>#N/A</v>
      </c>
    </row>
    <row r="71" spans="1:28" ht="24" customHeight="1" x14ac:dyDescent="0.2">
      <c r="B71" s="400" t="e">
        <f>Matrices!B71</f>
        <v>#N/A</v>
      </c>
      <c r="C71" s="2" t="s">
        <v>182</v>
      </c>
      <c r="E71" s="1192" t="s">
        <v>370</v>
      </c>
      <c r="F71" s="1192"/>
      <c r="G71" s="1192"/>
      <c r="H71" s="1192"/>
      <c r="I71" s="1192"/>
      <c r="J71" s="1192"/>
      <c r="K71" s="1192"/>
      <c r="L71" s="1192"/>
      <c r="M71" s="1192"/>
      <c r="N71" s="1192"/>
      <c r="O71" s="1192"/>
      <c r="P71" s="1192"/>
      <c r="Q71" s="1192"/>
      <c r="R71" s="1192"/>
    </row>
    <row r="72" spans="1:28" ht="24" customHeight="1" x14ac:dyDescent="0.2">
      <c r="B72" s="400" t="e">
        <f>Matrices!B72</f>
        <v>#N/A</v>
      </c>
      <c r="C72" s="2" t="s">
        <v>182</v>
      </c>
      <c r="E72" s="1017" t="s">
        <v>159</v>
      </c>
      <c r="F72" s="1146" t="s">
        <v>145</v>
      </c>
      <c r="G72" s="1140"/>
      <c r="H72" s="1140"/>
      <c r="I72" s="1140"/>
      <c r="J72" s="1140"/>
      <c r="K72" s="1140"/>
      <c r="L72" s="1140"/>
      <c r="M72" s="1140"/>
      <c r="N72" s="1140"/>
      <c r="O72" s="1140"/>
      <c r="P72" s="1141"/>
      <c r="Q72" s="1153" t="s">
        <v>589</v>
      </c>
      <c r="R72" s="1154"/>
      <c r="S72" s="1155"/>
    </row>
    <row r="73" spans="1:28" ht="13.5" customHeight="1" x14ac:dyDescent="0.2">
      <c r="B73" s="400" t="e">
        <f>Matrices!B73</f>
        <v>#N/A</v>
      </c>
      <c r="C73" s="2" t="s">
        <v>183</v>
      </c>
      <c r="E73" s="1187" t="s">
        <v>33</v>
      </c>
      <c r="F73" s="1209" t="s">
        <v>161</v>
      </c>
      <c r="G73" s="1210"/>
      <c r="H73" s="1210"/>
      <c r="I73" s="1210"/>
      <c r="J73" s="1210"/>
      <c r="K73" s="1210"/>
      <c r="L73" s="1210"/>
      <c r="M73" s="1211"/>
      <c r="N73" s="1027" t="s">
        <v>204</v>
      </c>
      <c r="O73" s="1026" t="e">
        <f>Matriz_emp!$B$18</f>
        <v>#N/A</v>
      </c>
      <c r="P73" s="1028" t="s">
        <v>85</v>
      </c>
      <c r="Q73" s="1037" t="s">
        <v>203</v>
      </c>
      <c r="R73" s="1036" t="e">
        <f>Matriz_emp!$B$19</f>
        <v>#N/A</v>
      </c>
      <c r="S73" s="1030" t="s">
        <v>85</v>
      </c>
    </row>
    <row r="74" spans="1:28" ht="13.5" customHeight="1" x14ac:dyDescent="0.2">
      <c r="B74" s="400" t="e">
        <f>Matrices!B73</f>
        <v>#N/A</v>
      </c>
      <c r="C74" s="2" t="s">
        <v>183</v>
      </c>
      <c r="E74" s="1188"/>
      <c r="F74" s="1209"/>
      <c r="G74" s="1210"/>
      <c r="H74" s="1210"/>
      <c r="I74" s="1210"/>
      <c r="J74" s="1210"/>
      <c r="K74" s="1210"/>
      <c r="L74" s="1210"/>
      <c r="M74" s="1211"/>
      <c r="N74" s="1027" t="s">
        <v>205</v>
      </c>
      <c r="O74" s="1026" t="e">
        <f>Matriz_emp!$B$21</f>
        <v>#N/A</v>
      </c>
      <c r="P74" s="1030" t="s">
        <v>85</v>
      </c>
      <c r="Q74" s="1037" t="s">
        <v>203</v>
      </c>
      <c r="R74" s="1036" t="e">
        <f>Matriz_emp!$B$22</f>
        <v>#N/A</v>
      </c>
      <c r="S74" s="1030" t="s">
        <v>86</v>
      </c>
    </row>
    <row r="75" spans="1:28" ht="13.5" customHeight="1" x14ac:dyDescent="0.2">
      <c r="B75" s="400" t="e">
        <f>Matrices!B74</f>
        <v>#N/A</v>
      </c>
      <c r="C75" s="2" t="s">
        <v>183</v>
      </c>
      <c r="E75" s="1187" t="s">
        <v>34</v>
      </c>
      <c r="F75" s="1209" t="s">
        <v>59</v>
      </c>
      <c r="G75" s="1210"/>
      <c r="H75" s="1210"/>
      <c r="I75" s="1210"/>
      <c r="J75" s="1210"/>
      <c r="K75" s="1210"/>
      <c r="L75" s="1210"/>
      <c r="M75" s="1211"/>
      <c r="N75" s="1037" t="s">
        <v>204</v>
      </c>
      <c r="O75" s="1036" t="e">
        <f>Matriz_emp!$B$24</f>
        <v>#N/A</v>
      </c>
      <c r="P75" s="1030" t="s">
        <v>85</v>
      </c>
      <c r="Q75" s="1037" t="s">
        <v>203</v>
      </c>
      <c r="R75" s="1036" t="e">
        <f>Matriz_emp!$B$25</f>
        <v>#N/A</v>
      </c>
      <c r="S75" s="1030" t="s">
        <v>85</v>
      </c>
    </row>
    <row r="76" spans="1:28" ht="13.5" customHeight="1" x14ac:dyDescent="0.2">
      <c r="B76" s="400" t="e">
        <f>Matrices!B74</f>
        <v>#N/A</v>
      </c>
      <c r="C76" s="2" t="s">
        <v>183</v>
      </c>
      <c r="E76" s="1188"/>
      <c r="F76" s="1209"/>
      <c r="G76" s="1210"/>
      <c r="H76" s="1210"/>
      <c r="I76" s="1210"/>
      <c r="J76" s="1210"/>
      <c r="K76" s="1210"/>
      <c r="L76" s="1210"/>
      <c r="M76" s="1211"/>
      <c r="N76" s="1027" t="s">
        <v>205</v>
      </c>
      <c r="O76" s="1026" t="e">
        <f>Matriz_emp!$B$27</f>
        <v>#N/A</v>
      </c>
      <c r="P76" s="1030" t="s">
        <v>85</v>
      </c>
      <c r="Q76" s="1037" t="s">
        <v>203</v>
      </c>
      <c r="R76" s="1036" t="e">
        <f>Matriz_emp!$B$28</f>
        <v>#N/A</v>
      </c>
      <c r="S76" s="1030" t="s">
        <v>86</v>
      </c>
    </row>
    <row r="77" spans="1:28" ht="13.5" customHeight="1" x14ac:dyDescent="0.2">
      <c r="B77" s="400" t="e">
        <f>Matrices!B75</f>
        <v>#N/A</v>
      </c>
      <c r="C77" s="2" t="s">
        <v>184</v>
      </c>
      <c r="E77" s="1018" t="s">
        <v>33</v>
      </c>
      <c r="F77" s="1209" t="s">
        <v>150</v>
      </c>
      <c r="G77" s="1210"/>
      <c r="H77" s="1210"/>
      <c r="I77" s="1210"/>
      <c r="J77" s="1210"/>
      <c r="K77" s="1210"/>
      <c r="L77" s="1210"/>
      <c r="M77" s="1210"/>
      <c r="N77" s="1210"/>
      <c r="O77" s="1210"/>
      <c r="P77" s="1211"/>
      <c r="Q77" s="1038" t="s">
        <v>203</v>
      </c>
      <c r="R77" s="1036" t="e">
        <f>Matriz_emp!$B$22</f>
        <v>#N/A</v>
      </c>
      <c r="S77" s="1030" t="s">
        <v>86</v>
      </c>
    </row>
    <row r="78" spans="1:28" ht="13.5" customHeight="1" x14ac:dyDescent="0.2">
      <c r="B78" s="400" t="e">
        <f>Matrices!B76</f>
        <v>#N/A</v>
      </c>
      <c r="C78" s="2" t="s">
        <v>185</v>
      </c>
      <c r="E78" s="1018" t="s">
        <v>33</v>
      </c>
      <c r="F78" s="1162" t="s">
        <v>150</v>
      </c>
      <c r="G78" s="1163"/>
      <c r="H78" s="1163"/>
      <c r="I78" s="1163"/>
      <c r="J78" s="1163"/>
      <c r="K78" s="1163"/>
      <c r="L78" s="1163"/>
      <c r="M78" s="1163"/>
      <c r="N78" s="1163"/>
      <c r="O78" s="1163"/>
      <c r="P78" s="1164"/>
      <c r="Q78" s="1039" t="s">
        <v>203</v>
      </c>
      <c r="R78" s="1023"/>
      <c r="S78" s="1024" t="s">
        <v>86</v>
      </c>
    </row>
    <row r="79" spans="1:28" ht="13.5" customHeight="1" x14ac:dyDescent="0.2">
      <c r="E79" s="1040"/>
      <c r="F79" s="1041"/>
      <c r="G79" s="1041"/>
      <c r="H79" s="1041"/>
      <c r="I79" s="1042"/>
      <c r="J79" s="1042"/>
      <c r="K79" s="1042"/>
      <c r="L79" s="1043"/>
      <c r="M79" s="1043"/>
      <c r="N79" s="1043"/>
      <c r="O79" s="1044"/>
      <c r="P79" s="1041"/>
      <c r="Q79" s="1045"/>
      <c r="R79" s="1045"/>
      <c r="S79" s="644"/>
    </row>
    <row r="80" spans="1:28" ht="13.5" customHeight="1" x14ac:dyDescent="0.2">
      <c r="E80" s="1046" t="s">
        <v>283</v>
      </c>
      <c r="F80" s="406"/>
      <c r="G80" s="1047"/>
      <c r="H80" s="406"/>
      <c r="I80" s="1048"/>
      <c r="J80" s="1048"/>
      <c r="K80" s="1048"/>
      <c r="L80" s="485"/>
      <c r="M80" s="485"/>
      <c r="N80" s="485"/>
      <c r="O80" s="485"/>
      <c r="P80" s="406"/>
      <c r="Q80" s="1049"/>
      <c r="R80" s="1049"/>
    </row>
    <row r="81" spans="5:15" ht="13.5" customHeight="1" x14ac:dyDescent="0.2">
      <c r="E81" s="1050"/>
      <c r="F81" s="1051"/>
      <c r="G81" s="1052"/>
      <c r="H81" s="1053"/>
      <c r="I81" s="1053"/>
      <c r="J81" s="1053"/>
      <c r="K81" s="1053"/>
      <c r="L81" s="1054"/>
      <c r="M81" s="1054"/>
      <c r="N81" s="1054"/>
      <c r="O81" s="1054"/>
    </row>
    <row r="82" spans="5:15" ht="13.5" customHeight="1" x14ac:dyDescent="0.2">
      <c r="E82" s="419" t="s">
        <v>284</v>
      </c>
      <c r="F82" s="420"/>
      <c r="G82" s="420"/>
      <c r="H82" s="1055"/>
      <c r="I82" s="1056"/>
      <c r="J82" s="1056"/>
      <c r="K82" s="1056"/>
      <c r="L82" s="1056"/>
      <c r="M82" s="1056"/>
      <c r="N82" s="1056"/>
      <c r="O82" s="1057"/>
    </row>
    <row r="83" spans="5:15" ht="13.5" customHeight="1" x14ac:dyDescent="0.2">
      <c r="E83" s="419"/>
      <c r="F83" s="420"/>
      <c r="G83" s="420"/>
      <c r="H83" s="420"/>
      <c r="I83" s="421"/>
      <c r="J83" s="421"/>
      <c r="K83" s="421"/>
      <c r="L83" s="421"/>
      <c r="M83" s="421"/>
      <c r="N83" s="421"/>
      <c r="O83" s="420"/>
    </row>
    <row r="84" spans="5:15" ht="13.5" customHeight="1" x14ac:dyDescent="0.2">
      <c r="E84" s="419"/>
      <c r="F84" s="420"/>
      <c r="G84" s="420"/>
      <c r="H84" s="420"/>
      <c r="I84" s="421"/>
      <c r="J84" s="421"/>
      <c r="K84" s="421"/>
      <c r="L84" s="421"/>
      <c r="M84" s="421"/>
      <c r="N84" s="421"/>
      <c r="O84" s="420"/>
    </row>
    <row r="85" spans="5:15" ht="13.5" customHeight="1" x14ac:dyDescent="0.2">
      <c r="E85" s="419" t="s">
        <v>285</v>
      </c>
      <c r="F85" s="420"/>
      <c r="G85" s="420"/>
      <c r="H85" s="422" t="str">
        <f>IFERROR(IF(V10&gt;0,"NO SUPERADO","SUPERADO"),"NO SUPERADO")</f>
        <v>NO SUPERADO</v>
      </c>
      <c r="J85" s="420"/>
      <c r="K85" s="420"/>
      <c r="L85" s="420"/>
      <c r="M85" s="420"/>
      <c r="N85" s="420"/>
      <c r="O85" s="422"/>
    </row>
    <row r="86" spans="5:15" ht="13.5" customHeight="1" x14ac:dyDescent="0.2">
      <c r="E86" s="423"/>
      <c r="F86" s="420"/>
      <c r="G86" s="421"/>
      <c r="H86" s="422"/>
      <c r="I86" s="420"/>
      <c r="J86" s="420"/>
      <c r="K86" s="420"/>
      <c r="L86" s="420"/>
      <c r="M86" s="420"/>
      <c r="N86" s="420"/>
      <c r="O86" s="424"/>
    </row>
    <row r="87" spans="5:15" ht="13.5" customHeight="1" x14ac:dyDescent="0.2">
      <c r="E87" s="419"/>
      <c r="F87" s="420"/>
      <c r="G87" s="420"/>
      <c r="H87" s="425"/>
      <c r="I87" s="420"/>
      <c r="J87" s="420"/>
      <c r="K87" s="420"/>
      <c r="L87" s="420"/>
      <c r="M87" s="420"/>
      <c r="N87" s="420"/>
      <c r="O87" s="422"/>
    </row>
    <row r="88" spans="5:15" ht="13.5" customHeight="1" x14ac:dyDescent="0.2">
      <c r="E88" s="423"/>
      <c r="F88" s="420"/>
      <c r="G88" s="421"/>
      <c r="H88" s="422"/>
      <c r="I88" s="420"/>
      <c r="J88" s="420"/>
      <c r="K88" s="420"/>
      <c r="L88" s="420"/>
      <c r="M88" s="420"/>
      <c r="N88" s="420"/>
      <c r="O88" s="424"/>
    </row>
    <row r="89" spans="5:15" ht="13.5" customHeight="1" x14ac:dyDescent="0.2">
      <c r="E89" s="426"/>
      <c r="F89" s="427"/>
      <c r="G89" s="427"/>
      <c r="H89" s="427"/>
      <c r="I89" s="427"/>
      <c r="J89" s="427"/>
      <c r="K89" s="427"/>
      <c r="L89" s="427"/>
      <c r="M89" s="427"/>
      <c r="N89" s="427"/>
      <c r="O89" s="427"/>
    </row>
    <row r="104" spans="7:7" ht="13.5" customHeight="1" x14ac:dyDescent="0.2">
      <c r="G104" s="419"/>
    </row>
  </sheetData>
  <sheetProtection formatCells="0" formatColumns="0" formatRows="0" insertColumns="0" insertRows="0" deleteColumns="0" deleteRows="0" selectLockedCells="1" autoFilter="0"/>
  <mergeCells count="182">
    <mergeCell ref="F73:M74"/>
    <mergeCell ref="F75:M76"/>
    <mergeCell ref="F72:P72"/>
    <mergeCell ref="F77:P77"/>
    <mergeCell ref="F78:P78"/>
    <mergeCell ref="R63:S63"/>
    <mergeCell ref="R64:S64"/>
    <mergeCell ref="R65:S66"/>
    <mergeCell ref="R67:S68"/>
    <mergeCell ref="R69:S69"/>
    <mergeCell ref="R70:S70"/>
    <mergeCell ref="R13:R32"/>
    <mergeCell ref="S13:S32"/>
    <mergeCell ref="R12:S12"/>
    <mergeCell ref="R51:S51"/>
    <mergeCell ref="R52:S52"/>
    <mergeCell ref="R53:S53"/>
    <mergeCell ref="R57:S57"/>
    <mergeCell ref="R58:S58"/>
    <mergeCell ref="R59:S59"/>
    <mergeCell ref="R60:S60"/>
    <mergeCell ref="E61:S61"/>
    <mergeCell ref="E62:S62"/>
    <mergeCell ref="R42:S42"/>
    <mergeCell ref="R43:S43"/>
    <mergeCell ref="R44:S44"/>
    <mergeCell ref="R45:S45"/>
    <mergeCell ref="R46:S46"/>
    <mergeCell ref="R47:S47"/>
    <mergeCell ref="R49:S49"/>
    <mergeCell ref="R50:S50"/>
    <mergeCell ref="R11:S11"/>
    <mergeCell ref="R33:S33"/>
    <mergeCell ref="R34:S36"/>
    <mergeCell ref="R37:S37"/>
    <mergeCell ref="R38:S38"/>
    <mergeCell ref="R39:S39"/>
    <mergeCell ref="R40:S40"/>
    <mergeCell ref="R41:S41"/>
    <mergeCell ref="E73:E74"/>
    <mergeCell ref="E75:E76"/>
    <mergeCell ref="E71:R71"/>
    <mergeCell ref="J40:K40"/>
    <mergeCell ref="F63:L63"/>
    <mergeCell ref="F67:I68"/>
    <mergeCell ref="F65:I66"/>
    <mergeCell ref="F60:L60"/>
    <mergeCell ref="F59:L59"/>
    <mergeCell ref="E65:E66"/>
    <mergeCell ref="M46:N46"/>
    <mergeCell ref="M48:Q48"/>
    <mergeCell ref="F50:L50"/>
    <mergeCell ref="M57:O57"/>
    <mergeCell ref="F58:L58"/>
    <mergeCell ref="M63:Q63"/>
    <mergeCell ref="M64:O64"/>
    <mergeCell ref="F70:L70"/>
    <mergeCell ref="F64:L64"/>
    <mergeCell ref="F57:L57"/>
    <mergeCell ref="F69:L69"/>
    <mergeCell ref="M44:N44"/>
    <mergeCell ref="M45:N45"/>
    <mergeCell ref="M47:N47"/>
    <mergeCell ref="G2:H2"/>
    <mergeCell ref="F41:L41"/>
    <mergeCell ref="M21:Q21"/>
    <mergeCell ref="P17:Q17"/>
    <mergeCell ref="Q72:S72"/>
    <mergeCell ref="E8:F8"/>
    <mergeCell ref="G8:R8"/>
    <mergeCell ref="H35:I36"/>
    <mergeCell ref="M12:Q12"/>
    <mergeCell ref="M17:O17"/>
    <mergeCell ref="M18:Q18"/>
    <mergeCell ref="F34:G34"/>
    <mergeCell ref="F11:L11"/>
    <mergeCell ref="F18:L18"/>
    <mergeCell ref="M19:O19"/>
    <mergeCell ref="F19:L19"/>
    <mergeCell ref="F25:L25"/>
    <mergeCell ref="M11:Q11"/>
    <mergeCell ref="E67:E68"/>
    <mergeCell ref="F51:L51"/>
    <mergeCell ref="G7:L7"/>
    <mergeCell ref="M7:R7"/>
    <mergeCell ref="E9:R9"/>
    <mergeCell ref="R48:S48"/>
    <mergeCell ref="E10:R10"/>
    <mergeCell ref="P19:Q19"/>
    <mergeCell ref="F12:L12"/>
    <mergeCell ref="F17:L17"/>
    <mergeCell ref="F33:L33"/>
    <mergeCell ref="M25:Q25"/>
    <mergeCell ref="M39:O39"/>
    <mergeCell ref="M23:Q23"/>
    <mergeCell ref="M37:Q37"/>
    <mergeCell ref="M24:O24"/>
    <mergeCell ref="F23:L23"/>
    <mergeCell ref="M22:Q22"/>
    <mergeCell ref="F24:L24"/>
    <mergeCell ref="P33:Q33"/>
    <mergeCell ref="F20:L20"/>
    <mergeCell ref="P39:Q39"/>
    <mergeCell ref="F39:L39"/>
    <mergeCell ref="F37:L37"/>
    <mergeCell ref="M20:Q20"/>
    <mergeCell ref="M59:O59"/>
    <mergeCell ref="P64:Q64"/>
    <mergeCell ref="P57:Q57"/>
    <mergeCell ref="P58:Q58"/>
    <mergeCell ref="P59:Q59"/>
    <mergeCell ref="M58:O58"/>
    <mergeCell ref="P24:Q24"/>
    <mergeCell ref="F21:L21"/>
    <mergeCell ref="F22:L22"/>
    <mergeCell ref="H34:L34"/>
    <mergeCell ref="F42:L42"/>
    <mergeCell ref="F44:L44"/>
    <mergeCell ref="F52:L52"/>
    <mergeCell ref="F53:L53"/>
    <mergeCell ref="F45:L45"/>
    <mergeCell ref="F47:L47"/>
    <mergeCell ref="M27:Q27"/>
    <mergeCell ref="M28:Q28"/>
    <mergeCell ref="M29:Q29"/>
    <mergeCell ref="M33:O33"/>
    <mergeCell ref="F35:G35"/>
    <mergeCell ref="M49:Q49"/>
    <mergeCell ref="F38:L38"/>
    <mergeCell ref="M43:N43"/>
    <mergeCell ref="F43:L43"/>
    <mergeCell ref="M41:Q41"/>
    <mergeCell ref="F48:L48"/>
    <mergeCell ref="F49:L49"/>
    <mergeCell ref="F40:H40"/>
    <mergeCell ref="M32:Q32"/>
    <mergeCell ref="M51:Q51"/>
    <mergeCell ref="M52:Q52"/>
    <mergeCell ref="F46:L46"/>
    <mergeCell ref="M53:Q53"/>
    <mergeCell ref="M13:Q13"/>
    <mergeCell ref="M14:Q14"/>
    <mergeCell ref="P31:Q31"/>
    <mergeCell ref="M30:O30"/>
    <mergeCell ref="P30:Q30"/>
    <mergeCell ref="M50:Q50"/>
    <mergeCell ref="M38:Q38"/>
    <mergeCell ref="M42:N42"/>
    <mergeCell ref="M40:O40"/>
    <mergeCell ref="T3:U3"/>
    <mergeCell ref="Z3:AA5"/>
    <mergeCell ref="Z7:AA9"/>
    <mergeCell ref="Z2:AA2"/>
    <mergeCell ref="Z6:AA6"/>
    <mergeCell ref="V9:W9"/>
    <mergeCell ref="F15:L15"/>
    <mergeCell ref="M60:Q60"/>
    <mergeCell ref="V10:W10"/>
    <mergeCell ref="V8:W8"/>
    <mergeCell ref="M15:Q15"/>
    <mergeCell ref="M16:Q16"/>
    <mergeCell ref="F26:L26"/>
    <mergeCell ref="M26:Q26"/>
    <mergeCell ref="F27:L27"/>
    <mergeCell ref="F28:L28"/>
    <mergeCell ref="F29:L29"/>
    <mergeCell ref="F30:L30"/>
    <mergeCell ref="F31:L31"/>
    <mergeCell ref="F32:L32"/>
    <mergeCell ref="M31:O31"/>
    <mergeCell ref="F13:L13"/>
    <mergeCell ref="F14:L14"/>
    <mergeCell ref="F16:L16"/>
    <mergeCell ref="F54:L54"/>
    <mergeCell ref="M54:Q54"/>
    <mergeCell ref="R54:S54"/>
    <mergeCell ref="F55:L55"/>
    <mergeCell ref="F56:L56"/>
    <mergeCell ref="M55:Q55"/>
    <mergeCell ref="M56:Q56"/>
    <mergeCell ref="R55:S55"/>
    <mergeCell ref="R56:S56"/>
  </mergeCells>
  <dataValidations disablePrompts="1" count="2">
    <dataValidation type="list" allowBlank="1" showInputMessage="1" showErrorMessage="1" sqref="P19:Q19 M63:Q63 M22:Q23 N30:Q30 M25:Q25 P31:Q31 M27:M30 M12:Q18 M41:Q41 M48:Q49 M60:Q60 M37:M38 N37:Q37 M51:Q53 M55:M56">
      <formula1>aptitud</formula1>
    </dataValidation>
    <dataValidation type="list" allowBlank="1" showInputMessage="1" showErrorMessage="1" sqref="M19:O19">
      <formula1>m_precintos</formula1>
    </dataValidation>
  </dataValidations>
  <printOptions horizontalCentered="1"/>
  <pageMargins left="0.70866141732283472" right="0.70866141732283472" top="1.5748031496062993" bottom="1.5748031496062993" header="0.31496062992125984" footer="0.31496062992125984"/>
  <pageSetup paperSize="9" scale="46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Listas!$AB$7:$AB$8</xm:f>
          </x14:formula1>
          <xm:sqref>T3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2:BI58"/>
  <sheetViews>
    <sheetView topLeftCell="AM1" zoomScaleNormal="100" workbookViewId="0"/>
  </sheetViews>
  <sheetFormatPr baseColWidth="10" defaultColWidth="11.42578125" defaultRowHeight="12.75" x14ac:dyDescent="0.2"/>
  <cols>
    <col min="1" max="1" width="2.7109375" style="10" customWidth="1"/>
    <col min="2" max="2" width="12.140625" style="1" customWidth="1"/>
    <col min="3" max="5" width="2.7109375" style="10" customWidth="1"/>
    <col min="6" max="6" width="27.85546875" style="1" customWidth="1"/>
    <col min="7" max="7" width="1.7109375" style="10" customWidth="1"/>
    <col min="8" max="8" width="9" style="1" customWidth="1"/>
    <col min="9" max="9" width="11.85546875" style="1" customWidth="1"/>
    <col min="10" max="10" width="10" style="1" customWidth="1"/>
    <col min="11" max="11" width="13" style="1" customWidth="1"/>
    <col min="12" max="13" width="9.7109375" style="1" customWidth="1"/>
    <col min="14" max="14" width="8.7109375" style="1" customWidth="1"/>
    <col min="15" max="15" width="9" style="1" customWidth="1"/>
    <col min="16" max="16" width="12" style="1" customWidth="1"/>
    <col min="17" max="17" width="9.85546875" style="1" customWidth="1"/>
    <col min="18" max="18" width="12.140625" style="1" customWidth="1"/>
    <col min="19" max="19" width="9.28515625" style="1" customWidth="1"/>
    <col min="20" max="20" width="10.42578125" style="1" customWidth="1"/>
    <col min="21" max="21" width="9.28515625" style="1" customWidth="1"/>
    <col min="22" max="22" width="11.42578125" style="1" bestFit="1" customWidth="1"/>
    <col min="23" max="27" width="11.42578125" style="1" customWidth="1"/>
    <col min="28" max="28" width="9" style="1" customWidth="1"/>
    <col min="29" max="32" width="11.42578125" style="1" customWidth="1"/>
    <col min="33" max="33" width="9" style="1" customWidth="1"/>
    <col min="34" max="52" width="11.42578125" style="1" customWidth="1"/>
    <col min="53" max="53" width="11.42578125" style="10"/>
    <col min="54" max="54" width="14" style="10" bestFit="1" customWidth="1"/>
    <col min="55" max="16384" width="11.42578125" style="10"/>
  </cols>
  <sheetData>
    <row r="2" spans="2:59" ht="13.5" thickBot="1" x14ac:dyDescent="0.25">
      <c r="AY2" s="192"/>
    </row>
    <row r="3" spans="2:59" s="718" customFormat="1" ht="20.25" customHeight="1" thickBot="1" x14ac:dyDescent="0.25">
      <c r="B3" s="717" t="s">
        <v>528</v>
      </c>
      <c r="F3" s="719"/>
      <c r="G3" s="720"/>
      <c r="H3" s="1225" t="s">
        <v>575</v>
      </c>
      <c r="I3" s="1226"/>
      <c r="J3" s="1226"/>
      <c r="K3" s="1226"/>
      <c r="L3" s="1226"/>
      <c r="M3" s="1226"/>
      <c r="N3" s="1227"/>
      <c r="O3" s="1228" t="s">
        <v>576</v>
      </c>
      <c r="P3" s="1229"/>
      <c r="Q3" s="1229"/>
      <c r="R3" s="1229"/>
      <c r="S3" s="1229"/>
      <c r="T3" s="1229"/>
      <c r="U3" s="1230"/>
      <c r="V3" s="1219" t="s">
        <v>95</v>
      </c>
      <c r="W3" s="1231"/>
      <c r="X3" s="1231"/>
      <c r="Y3" s="1221" t="s">
        <v>96</v>
      </c>
      <c r="Z3" s="1222"/>
      <c r="AA3" s="1222"/>
      <c r="AB3" s="1225" t="s">
        <v>575</v>
      </c>
      <c r="AC3" s="1226"/>
      <c r="AD3" s="1226"/>
      <c r="AE3" s="1226"/>
      <c r="AF3" s="1227"/>
      <c r="AG3" s="1228" t="s">
        <v>576</v>
      </c>
      <c r="AH3" s="1229"/>
      <c r="AI3" s="1229"/>
      <c r="AJ3" s="1229"/>
      <c r="AK3" s="1230"/>
      <c r="AL3" s="1219" t="s">
        <v>95</v>
      </c>
      <c r="AM3" s="1220"/>
      <c r="AN3" s="1220"/>
      <c r="AO3" s="1221" t="s">
        <v>96</v>
      </c>
      <c r="AP3" s="1222"/>
      <c r="AQ3" s="1222"/>
      <c r="AR3" s="1233" t="s">
        <v>93</v>
      </c>
      <c r="AS3" s="1234"/>
      <c r="AT3" s="1234"/>
      <c r="AU3" s="1234"/>
      <c r="AV3" s="1235"/>
      <c r="AW3" s="900" t="s">
        <v>95</v>
      </c>
      <c r="AX3" s="755" t="s">
        <v>96</v>
      </c>
      <c r="AY3" s="898" t="s">
        <v>643</v>
      </c>
      <c r="AZ3" s="754" t="s">
        <v>640</v>
      </c>
      <c r="BA3" s="918" t="s">
        <v>585</v>
      </c>
      <c r="BB3" s="918" t="s">
        <v>585</v>
      </c>
      <c r="BC3" s="918" t="s">
        <v>585</v>
      </c>
      <c r="BD3" s="918" t="s">
        <v>585</v>
      </c>
      <c r="BE3" s="918" t="s">
        <v>585</v>
      </c>
      <c r="BF3" s="918" t="s">
        <v>585</v>
      </c>
      <c r="BG3" s="918" t="s">
        <v>585</v>
      </c>
    </row>
    <row r="4" spans="2:59" s="721" customFormat="1" ht="26.25" customHeight="1" thickBot="1" x14ac:dyDescent="0.25">
      <c r="B4" s="722"/>
      <c r="F4" s="722"/>
      <c r="H4" s="723" t="s">
        <v>571</v>
      </c>
      <c r="I4" s="1214" t="s">
        <v>572</v>
      </c>
      <c r="J4" s="1215"/>
      <c r="K4" s="1214" t="s">
        <v>573</v>
      </c>
      <c r="L4" s="1215"/>
      <c r="M4" s="1214" t="s">
        <v>574</v>
      </c>
      <c r="N4" s="1215"/>
      <c r="O4" s="730" t="s">
        <v>571</v>
      </c>
      <c r="P4" s="1237" t="s">
        <v>572</v>
      </c>
      <c r="Q4" s="1237"/>
      <c r="R4" s="1237" t="s">
        <v>573</v>
      </c>
      <c r="S4" s="1237"/>
      <c r="T4" s="1237" t="s">
        <v>574</v>
      </c>
      <c r="U4" s="1215"/>
      <c r="V4" s="723" t="s">
        <v>571</v>
      </c>
      <c r="W4" s="1214" t="s">
        <v>572</v>
      </c>
      <c r="X4" s="1215"/>
      <c r="Y4" s="723" t="s">
        <v>571</v>
      </c>
      <c r="Z4" s="1214" t="s">
        <v>572</v>
      </c>
      <c r="AA4" s="1215"/>
      <c r="AB4" s="723" t="s">
        <v>571</v>
      </c>
      <c r="AC4" s="1214" t="s">
        <v>572</v>
      </c>
      <c r="AD4" s="1215"/>
      <c r="AE4" s="1214" t="s">
        <v>573</v>
      </c>
      <c r="AF4" s="1215"/>
      <c r="AG4" s="723" t="s">
        <v>571</v>
      </c>
      <c r="AH4" s="1214" t="s">
        <v>572</v>
      </c>
      <c r="AI4" s="1215"/>
      <c r="AJ4" s="1214" t="s">
        <v>573</v>
      </c>
      <c r="AK4" s="1215"/>
      <c r="AL4" s="723" t="s">
        <v>571</v>
      </c>
      <c r="AM4" s="1214" t="s">
        <v>572</v>
      </c>
      <c r="AN4" s="1215"/>
      <c r="AO4" s="723" t="s">
        <v>571</v>
      </c>
      <c r="AP4" s="1214" t="s">
        <v>572</v>
      </c>
      <c r="AQ4" s="1215"/>
      <c r="AR4" s="723" t="s">
        <v>571</v>
      </c>
      <c r="AS4" s="1214" t="s">
        <v>572</v>
      </c>
      <c r="AT4" s="1215"/>
      <c r="AU4" s="1214" t="s">
        <v>573</v>
      </c>
      <c r="AV4" s="1215"/>
      <c r="AW4" s="756" t="s">
        <v>571</v>
      </c>
      <c r="AX4" s="756" t="s">
        <v>571</v>
      </c>
      <c r="AY4" s="723" t="s">
        <v>571</v>
      </c>
      <c r="AZ4" s="723" t="s">
        <v>571</v>
      </c>
      <c r="BA4" s="723" t="s">
        <v>571</v>
      </c>
      <c r="BB4" s="1214" t="s">
        <v>572</v>
      </c>
      <c r="BC4" s="1215"/>
      <c r="BD4" s="1214" t="s">
        <v>573</v>
      </c>
      <c r="BE4" s="1215"/>
      <c r="BF4" s="1214" t="s">
        <v>574</v>
      </c>
      <c r="BG4" s="1215"/>
    </row>
    <row r="5" spans="2:59" x14ac:dyDescent="0.2">
      <c r="B5" s="663" t="str">
        <f>Datos_Generales!$C$15</f>
        <v xml:space="preserve">; ; </v>
      </c>
      <c r="F5" s="1" t="s">
        <v>392</v>
      </c>
      <c r="H5" s="724" t="s">
        <v>94</v>
      </c>
      <c r="I5" s="727" t="s">
        <v>94</v>
      </c>
      <c r="J5" s="867" t="s">
        <v>94</v>
      </c>
      <c r="K5" s="727" t="s">
        <v>94</v>
      </c>
      <c r="L5" s="867" t="s">
        <v>94</v>
      </c>
      <c r="M5" s="727" t="s">
        <v>94</v>
      </c>
      <c r="N5" s="867" t="s">
        <v>94</v>
      </c>
      <c r="O5" s="731" t="s">
        <v>93</v>
      </c>
      <c r="P5" s="196" t="s">
        <v>93</v>
      </c>
      <c r="Q5" s="885" t="s">
        <v>93</v>
      </c>
      <c r="R5" s="196" t="s">
        <v>93</v>
      </c>
      <c r="S5" s="885" t="s">
        <v>93</v>
      </c>
      <c r="T5" s="196" t="s">
        <v>93</v>
      </c>
      <c r="U5" s="839" t="s">
        <v>93</v>
      </c>
      <c r="V5" s="735" t="s">
        <v>95</v>
      </c>
      <c r="W5" s="738" t="s">
        <v>95</v>
      </c>
      <c r="X5" s="859" t="s">
        <v>95</v>
      </c>
      <c r="Y5" s="741" t="s">
        <v>96</v>
      </c>
      <c r="Z5" s="744" t="s">
        <v>96</v>
      </c>
      <c r="AA5" s="874" t="s">
        <v>96</v>
      </c>
      <c r="AB5" s="724" t="str">
        <f>IF(ISNUMBER(SEARCH("remota",Datos_Generales!$C$5)),"VPE_R","VPE")</f>
        <v>VPE</v>
      </c>
      <c r="AC5" s="727" t="str">
        <f>IF(ISNUMBER(SEARCH("remota",Datos_Generales!$C$5)),"VPE_R","VPE")</f>
        <v>VPE</v>
      </c>
      <c r="AD5" s="867" t="str">
        <f>IF(ISNUMBER(SEARCH("remota",Datos_Generales!$C$5)),"VPE_R","VPE")</f>
        <v>VPE</v>
      </c>
      <c r="AE5" s="727" t="str">
        <f>IF(ISNUMBER(SEARCH("remota",Datos_Generales!$C$5)),"VPE_R","VPE")</f>
        <v>VPE</v>
      </c>
      <c r="AF5" s="867" t="str">
        <f>IF(ISNUMBER(SEARCH("remota",Datos_Generales!$C$5)),"VPE_R","VPE")</f>
        <v>VPE</v>
      </c>
      <c r="AG5" s="757" t="s">
        <v>93</v>
      </c>
      <c r="AH5" s="758" t="s">
        <v>93</v>
      </c>
      <c r="AI5" s="839" t="s">
        <v>93</v>
      </c>
      <c r="AJ5" s="758" t="s">
        <v>93</v>
      </c>
      <c r="AK5" s="839" t="s">
        <v>93</v>
      </c>
      <c r="AL5" s="735" t="s">
        <v>95</v>
      </c>
      <c r="AM5" s="738" t="s">
        <v>95</v>
      </c>
      <c r="AN5" s="859" t="s">
        <v>95</v>
      </c>
      <c r="AO5" s="741" t="s">
        <v>96</v>
      </c>
      <c r="AP5" s="744" t="s">
        <v>96</v>
      </c>
      <c r="AQ5" s="851" t="s">
        <v>96</v>
      </c>
      <c r="AR5" s="757" t="s">
        <v>93</v>
      </c>
      <c r="AS5" s="758" t="s">
        <v>93</v>
      </c>
      <c r="AT5" s="839" t="s">
        <v>93</v>
      </c>
      <c r="AU5" s="758" t="s">
        <v>93</v>
      </c>
      <c r="AV5" s="839" t="s">
        <v>93</v>
      </c>
      <c r="AW5" s="901" t="s">
        <v>95</v>
      </c>
      <c r="AX5" s="851" t="s">
        <v>96</v>
      </c>
      <c r="AY5" s="748" t="s">
        <v>643</v>
      </c>
      <c r="AZ5" s="751" t="s">
        <v>640</v>
      </c>
      <c r="BA5" s="923" t="s">
        <v>585</v>
      </c>
      <c r="BB5" s="923" t="s">
        <v>585</v>
      </c>
      <c r="BC5" s="930" t="s">
        <v>585</v>
      </c>
      <c r="BD5" s="923" t="s">
        <v>585</v>
      </c>
      <c r="BE5" s="930" t="s">
        <v>585</v>
      </c>
      <c r="BF5" s="923" t="s">
        <v>585</v>
      </c>
      <c r="BG5" s="930" t="s">
        <v>585</v>
      </c>
    </row>
    <row r="6" spans="2:59" s="715" customFormat="1" ht="30.75" customHeight="1" x14ac:dyDescent="0.2">
      <c r="B6" s="763"/>
      <c r="F6" s="764" t="s">
        <v>116</v>
      </c>
      <c r="H6" s="765" t="s">
        <v>571</v>
      </c>
      <c r="I6" s="766" t="s">
        <v>578</v>
      </c>
      <c r="J6" s="868" t="s">
        <v>572</v>
      </c>
      <c r="K6" s="766" t="s">
        <v>579</v>
      </c>
      <c r="L6" s="868" t="s">
        <v>573</v>
      </c>
      <c r="M6" s="766" t="s">
        <v>580</v>
      </c>
      <c r="N6" s="868" t="s">
        <v>574</v>
      </c>
      <c r="O6" s="767" t="s">
        <v>571</v>
      </c>
      <c r="P6" s="768" t="s">
        <v>578</v>
      </c>
      <c r="Q6" s="886" t="s">
        <v>572</v>
      </c>
      <c r="R6" s="768" t="s">
        <v>579</v>
      </c>
      <c r="S6" s="886" t="s">
        <v>573</v>
      </c>
      <c r="T6" s="768" t="s">
        <v>580</v>
      </c>
      <c r="U6" s="840" t="s">
        <v>574</v>
      </c>
      <c r="V6" s="769" t="s">
        <v>571</v>
      </c>
      <c r="W6" s="770" t="s">
        <v>578</v>
      </c>
      <c r="X6" s="860" t="s">
        <v>572</v>
      </c>
      <c r="Y6" s="771" t="s">
        <v>571</v>
      </c>
      <c r="Z6" s="772" t="s">
        <v>578</v>
      </c>
      <c r="AA6" s="875" t="s">
        <v>572</v>
      </c>
      <c r="AB6" s="765" t="s">
        <v>571</v>
      </c>
      <c r="AC6" s="766" t="s">
        <v>578</v>
      </c>
      <c r="AD6" s="868" t="s">
        <v>572</v>
      </c>
      <c r="AE6" s="766" t="s">
        <v>579</v>
      </c>
      <c r="AF6" s="868" t="s">
        <v>573</v>
      </c>
      <c r="AG6" s="773" t="s">
        <v>571</v>
      </c>
      <c r="AH6" s="774" t="s">
        <v>578</v>
      </c>
      <c r="AI6" s="840" t="s">
        <v>572</v>
      </c>
      <c r="AJ6" s="774" t="s">
        <v>579</v>
      </c>
      <c r="AK6" s="840" t="s">
        <v>573</v>
      </c>
      <c r="AL6" s="769" t="s">
        <v>571</v>
      </c>
      <c r="AM6" s="770" t="s">
        <v>581</v>
      </c>
      <c r="AN6" s="860" t="s">
        <v>572</v>
      </c>
      <c r="AO6" s="771" t="s">
        <v>571</v>
      </c>
      <c r="AP6" s="772" t="s">
        <v>578</v>
      </c>
      <c r="AQ6" s="852" t="s">
        <v>572</v>
      </c>
      <c r="AR6" s="773" t="s">
        <v>571</v>
      </c>
      <c r="AS6" s="774" t="s">
        <v>578</v>
      </c>
      <c r="AT6" s="840" t="s">
        <v>572</v>
      </c>
      <c r="AU6" s="774" t="s">
        <v>579</v>
      </c>
      <c r="AV6" s="840" t="s">
        <v>573</v>
      </c>
      <c r="AW6" s="902" t="s">
        <v>571</v>
      </c>
      <c r="AX6" s="852" t="s">
        <v>571</v>
      </c>
      <c r="AY6" s="775" t="s">
        <v>571</v>
      </c>
      <c r="AZ6" s="776" t="s">
        <v>571</v>
      </c>
      <c r="BA6" s="924" t="s">
        <v>571</v>
      </c>
      <c r="BB6" s="924" t="s">
        <v>578</v>
      </c>
      <c r="BC6" s="931" t="s">
        <v>572</v>
      </c>
      <c r="BD6" s="924" t="s">
        <v>579</v>
      </c>
      <c r="BE6" s="931" t="s">
        <v>573</v>
      </c>
      <c r="BF6" s="766" t="s">
        <v>580</v>
      </c>
      <c r="BG6" s="868" t="s">
        <v>574</v>
      </c>
    </row>
    <row r="7" spans="2:59" x14ac:dyDescent="0.2">
      <c r="B7" s="664"/>
      <c r="F7" s="192" t="s">
        <v>536</v>
      </c>
      <c r="H7" s="725" t="s">
        <v>121</v>
      </c>
      <c r="I7" s="728" t="s">
        <v>121</v>
      </c>
      <c r="J7" s="869" t="s">
        <v>121</v>
      </c>
      <c r="K7" s="728" t="s">
        <v>121</v>
      </c>
      <c r="L7" s="869" t="s">
        <v>121</v>
      </c>
      <c r="M7" s="728" t="s">
        <v>121</v>
      </c>
      <c r="N7" s="869" t="s">
        <v>121</v>
      </c>
      <c r="O7" s="732" t="s">
        <v>121</v>
      </c>
      <c r="P7" s="228" t="s">
        <v>121</v>
      </c>
      <c r="Q7" s="887" t="s">
        <v>121</v>
      </c>
      <c r="R7" s="228" t="s">
        <v>121</v>
      </c>
      <c r="S7" s="887" t="s">
        <v>121</v>
      </c>
      <c r="T7" s="228" t="s">
        <v>121</v>
      </c>
      <c r="U7" s="841" t="s">
        <v>121</v>
      </c>
      <c r="V7" s="736" t="s">
        <v>121</v>
      </c>
      <c r="W7" s="739" t="s">
        <v>121</v>
      </c>
      <c r="X7" s="861" t="s">
        <v>121</v>
      </c>
      <c r="Y7" s="742" t="s">
        <v>121</v>
      </c>
      <c r="Z7" s="745" t="s">
        <v>121</v>
      </c>
      <c r="AA7" s="876" t="s">
        <v>121</v>
      </c>
      <c r="AB7" s="725" t="s">
        <v>129</v>
      </c>
      <c r="AC7" s="728" t="s">
        <v>129</v>
      </c>
      <c r="AD7" s="869" t="s">
        <v>129</v>
      </c>
      <c r="AE7" s="728" t="s">
        <v>129</v>
      </c>
      <c r="AF7" s="869" t="s">
        <v>129</v>
      </c>
      <c r="AG7" s="759" t="s">
        <v>129</v>
      </c>
      <c r="AH7" s="760" t="s">
        <v>129</v>
      </c>
      <c r="AI7" s="841" t="s">
        <v>129</v>
      </c>
      <c r="AJ7" s="760" t="s">
        <v>129</v>
      </c>
      <c r="AK7" s="841" t="s">
        <v>129</v>
      </c>
      <c r="AL7" s="736" t="s">
        <v>129</v>
      </c>
      <c r="AM7" s="739" t="s">
        <v>129</v>
      </c>
      <c r="AN7" s="861" t="s">
        <v>129</v>
      </c>
      <c r="AO7" s="742" t="s">
        <v>129</v>
      </c>
      <c r="AP7" s="745" t="s">
        <v>129</v>
      </c>
      <c r="AQ7" s="853" t="s">
        <v>129</v>
      </c>
      <c r="AR7" s="759" t="s">
        <v>130</v>
      </c>
      <c r="AS7" s="760" t="s">
        <v>130</v>
      </c>
      <c r="AT7" s="841" t="s">
        <v>130</v>
      </c>
      <c r="AU7" s="760" t="s">
        <v>130</v>
      </c>
      <c r="AV7" s="841" t="s">
        <v>130</v>
      </c>
      <c r="AW7" s="903" t="s">
        <v>130</v>
      </c>
      <c r="AX7" s="853" t="s">
        <v>130</v>
      </c>
      <c r="AY7" s="749" t="s">
        <v>121</v>
      </c>
      <c r="AZ7" s="752" t="s">
        <v>121</v>
      </c>
      <c r="BA7" s="925" t="s">
        <v>121</v>
      </c>
      <c r="BB7" s="925" t="s">
        <v>121</v>
      </c>
      <c r="BC7" s="932" t="s">
        <v>121</v>
      </c>
      <c r="BD7" s="925" t="s">
        <v>121</v>
      </c>
      <c r="BE7" s="932" t="s">
        <v>121</v>
      </c>
      <c r="BF7" s="728" t="s">
        <v>121</v>
      </c>
      <c r="BG7" s="869" t="s">
        <v>121</v>
      </c>
    </row>
    <row r="8" spans="2:59" x14ac:dyDescent="0.2">
      <c r="B8" s="664"/>
      <c r="H8" s="725"/>
      <c r="I8" s="728"/>
      <c r="J8" s="869"/>
      <c r="K8" s="728"/>
      <c r="L8" s="869"/>
      <c r="M8" s="728"/>
      <c r="N8" s="869"/>
      <c r="O8" s="732"/>
      <c r="P8" s="228"/>
      <c r="Q8" s="887"/>
      <c r="R8" s="228"/>
      <c r="S8" s="887"/>
      <c r="T8" s="228"/>
      <c r="U8" s="841"/>
      <c r="V8" s="736"/>
      <c r="W8" s="739"/>
      <c r="X8" s="861"/>
      <c r="Y8" s="742"/>
      <c r="Z8" s="745"/>
      <c r="AA8" s="876"/>
      <c r="AB8" s="725"/>
      <c r="AC8" s="728"/>
      <c r="AD8" s="869"/>
      <c r="AE8" s="728"/>
      <c r="AF8" s="869"/>
      <c r="AG8" s="759"/>
      <c r="AH8" s="760"/>
      <c r="AI8" s="841"/>
      <c r="AJ8" s="760"/>
      <c r="AK8" s="841"/>
      <c r="AL8" s="736"/>
      <c r="AM8" s="739"/>
      <c r="AN8" s="861"/>
      <c r="AO8" s="742"/>
      <c r="AP8" s="745"/>
      <c r="AQ8" s="853"/>
      <c r="AR8" s="759"/>
      <c r="AS8" s="760"/>
      <c r="AT8" s="841"/>
      <c r="AU8" s="760"/>
      <c r="AV8" s="841"/>
      <c r="AW8" s="903"/>
      <c r="AX8" s="853"/>
      <c r="AY8" s="749"/>
      <c r="AZ8" s="752"/>
      <c r="BA8" s="925"/>
      <c r="BB8" s="925"/>
      <c r="BC8" s="932"/>
      <c r="BD8" s="925"/>
      <c r="BE8" s="932"/>
      <c r="BF8" s="728"/>
      <c r="BG8" s="869"/>
    </row>
    <row r="9" spans="2:59" x14ac:dyDescent="0.2">
      <c r="B9" s="664"/>
      <c r="H9" s="726" t="str">
        <f>CONCATENATE(H5,"; ",H6,"; ",H7)</f>
        <v>VPE; ICT 155/2020; OTROS</v>
      </c>
      <c r="I9" s="729" t="str">
        <f t="shared" ref="I9" si="0">CONCATENATE(I5,"; ",I6,"; ",I7)</f>
        <v>VPE; ICT 155 (ITC 3123/2010); OTROS</v>
      </c>
      <c r="J9" s="870" t="str">
        <f t="shared" ref="J9:K9" si="1">CONCATENATE(J5,"; ",J6,"; ",J7)</f>
        <v>VPE; ITC 3123/2010; OTROS</v>
      </c>
      <c r="K9" s="729" t="str">
        <f t="shared" si="1"/>
        <v>VPE; ICT 155 (ITC 3699/2006); OTROS</v>
      </c>
      <c r="L9" s="870" t="str">
        <f>CONCATENATE(L5,"; ",L6,"; ",L7)</f>
        <v>VPE; ITC 3699/2006; OTROS</v>
      </c>
      <c r="M9" s="729" t="str">
        <f t="shared" ref="M9:N9" si="2">CONCATENATE(M5,"; ",M6,"; ",M7)</f>
        <v>VPE; ICT 155 (OM 1994); OTROS</v>
      </c>
      <c r="N9" s="870" t="str">
        <f t="shared" si="2"/>
        <v>VPE; OM 1994; OTROS</v>
      </c>
      <c r="O9" s="733" t="str">
        <f>CONCATENATE(O5,"; ",O6,"; ",O7)</f>
        <v>VRM; ICT 155/2020; OTROS</v>
      </c>
      <c r="P9" s="661" t="str">
        <f>CONCATENATE(P5,"; ",P6,"; ",P7)</f>
        <v>VRM; ICT 155 (ITC 3123/2010); OTROS</v>
      </c>
      <c r="Q9" s="888" t="s">
        <v>530</v>
      </c>
      <c r="R9" s="661" t="str">
        <f>CONCATENATE(R5,"; ",R6,"; ",R7)</f>
        <v>VRM; ICT 155 (ITC 3699/2006); OTROS</v>
      </c>
      <c r="S9" s="888" t="s">
        <v>530</v>
      </c>
      <c r="T9" s="661" t="str">
        <f>CONCATENATE(T5,"; ",T6,"; ",T7)</f>
        <v>VRM; ICT 155 (OM 1994); OTROS</v>
      </c>
      <c r="U9" s="842" t="s">
        <v>529</v>
      </c>
      <c r="V9" s="737" t="str">
        <f t="shared" ref="V9:AM9" si="3">CONCATENATE(V5,"; ",V6,"; ",V7)</f>
        <v>VPP; ICT 155/2020; OTROS</v>
      </c>
      <c r="W9" s="740" t="str">
        <f t="shared" si="3"/>
        <v>VPP; ICT 155 (ITC 3123/2010); OTROS</v>
      </c>
      <c r="X9" s="862" t="str">
        <f t="shared" si="3"/>
        <v>VPP; ITC 3123/2010; OTROS</v>
      </c>
      <c r="Y9" s="743" t="str">
        <f t="shared" si="3"/>
        <v>VPDI; ICT 155/2020; OTROS</v>
      </c>
      <c r="Z9" s="746" t="str">
        <f t="shared" si="3"/>
        <v>VPDI; ICT 155 (ITC 3123/2010); OTROS</v>
      </c>
      <c r="AA9" s="877" t="str">
        <f t="shared" si="3"/>
        <v>VPDI; ITC 3123/2010; OTROS</v>
      </c>
      <c r="AB9" s="726" t="str">
        <f t="shared" si="3"/>
        <v>VPE; ICT 155/2020; TRAMO</v>
      </c>
      <c r="AC9" s="747" t="str">
        <f t="shared" si="3"/>
        <v>VPE; ICT 155 (ITC 3123/2010); TRAMO</v>
      </c>
      <c r="AD9" s="870" t="str">
        <f t="shared" si="3"/>
        <v>VPE; ITC 3123/2010; TRAMO</v>
      </c>
      <c r="AE9" s="747" t="str">
        <f t="shared" ref="AE9:AI9" si="4">CONCATENATE(AE5,"; ",AE6,"; ",AE7)</f>
        <v>VPE; ICT 155 (ITC 3699/2006); TRAMO</v>
      </c>
      <c r="AF9" s="870" t="str">
        <f t="shared" si="4"/>
        <v>VPE; ITC 3699/2006; TRAMO</v>
      </c>
      <c r="AG9" s="761" t="str">
        <f t="shared" si="4"/>
        <v>VRM; ICT 155/2020; TRAMO</v>
      </c>
      <c r="AH9" s="762" t="str">
        <f t="shared" si="4"/>
        <v>VRM; ICT 155 (ITC 3123/2010); TRAMO</v>
      </c>
      <c r="AI9" s="842" t="str">
        <f t="shared" si="4"/>
        <v>VRM; ITC 3123/2010; TRAMO</v>
      </c>
      <c r="AJ9" s="762" t="str">
        <f t="shared" ref="AJ9:AK9" si="5">CONCATENATE(AJ5,"; ",AJ6,"; ",AJ7)</f>
        <v>VRM; ICT 155 (ITC 3699/2006); TRAMO</v>
      </c>
      <c r="AK9" s="842" t="str">
        <f t="shared" si="5"/>
        <v>VRM; ITC 3699/2006; TRAMO</v>
      </c>
      <c r="AL9" s="737" t="str">
        <f t="shared" si="3"/>
        <v>VPP; ICT 155/2020; TRAMO</v>
      </c>
      <c r="AM9" s="740" t="str">
        <f t="shared" si="3"/>
        <v>VPP; ITC 155 (ITC 3123/2010); TRAMO</v>
      </c>
      <c r="AN9" s="862" t="s">
        <v>534</v>
      </c>
      <c r="AO9" s="743" t="str">
        <f>CONCATENATE(AO5,"; ",AO6,"; ",AO7)</f>
        <v>VPDI; ICT 155/2020; TRAMO</v>
      </c>
      <c r="AP9" s="746" t="str">
        <f>CONCATENATE(AP5,"; ",AP6,"; ",AP7)</f>
        <v>VPDI; ICT 155 (ITC 3123/2010); TRAMO</v>
      </c>
      <c r="AQ9" s="854" t="str">
        <f>CONCATENATE(AQ5,"; ",AQ6,"; ",AQ7)</f>
        <v>VPDI; ITC 3123/2010; TRAMO</v>
      </c>
      <c r="AR9" s="761" t="str">
        <f t="shared" ref="AR9:AX9" si="6">CONCATENATE(AR5,"; ",AR6,"; ",AR7)</f>
        <v>VRM; ICT 155/2020; AERONAVE</v>
      </c>
      <c r="AS9" s="762" t="str">
        <f t="shared" si="6"/>
        <v>VRM; ICT 155 (ITC 3123/2010); AERONAVE</v>
      </c>
      <c r="AT9" s="842" t="str">
        <f t="shared" si="6"/>
        <v>VRM; ITC 3123/2010; AERONAVE</v>
      </c>
      <c r="AU9" s="762" t="str">
        <f t="shared" si="6"/>
        <v>VRM; ICT 155 (ITC 3699/2006); AERONAVE</v>
      </c>
      <c r="AV9" s="842" t="str">
        <f t="shared" si="6"/>
        <v>VRM; ITC 3699/2006; AERONAVE</v>
      </c>
      <c r="AW9" s="904" t="str">
        <f t="shared" si="6"/>
        <v>VPP; ICT 155/2020; AERONAVE</v>
      </c>
      <c r="AX9" s="743" t="str">
        <f t="shared" si="6"/>
        <v>VPDI; ICT 155/2020; AERONAVE</v>
      </c>
      <c r="AY9" s="750" t="str">
        <f t="shared" ref="AY9:BG9" si="7">CONCATENATE(AY5,"; ",AY6,"; ",AY7)</f>
        <v>RC; ICT 155/2020; OTROS</v>
      </c>
      <c r="AZ9" s="753" t="str">
        <f t="shared" si="7"/>
        <v>CE; ICT 155/2020; OTROS</v>
      </c>
      <c r="BA9" s="926" t="str">
        <f t="shared" si="7"/>
        <v>VPE_R; ICT 155/2020; OTROS</v>
      </c>
      <c r="BB9" s="926" t="str">
        <f t="shared" si="7"/>
        <v>VPE_R; ICT 155 (ITC 3123/2010); OTROS</v>
      </c>
      <c r="BC9" s="933" t="str">
        <f t="shared" si="7"/>
        <v>VPE_R; ITC 3123/2010; OTROS</v>
      </c>
      <c r="BD9" s="926" t="str">
        <f t="shared" si="7"/>
        <v>VPE_R; ICT 155 (ITC 3699/2006); OTROS</v>
      </c>
      <c r="BE9" s="933" t="str">
        <f t="shared" si="7"/>
        <v>VPE_R; ITC 3699/2006; OTROS</v>
      </c>
      <c r="BF9" s="729" t="str">
        <f t="shared" si="7"/>
        <v>VPE_R; ICT 155 (OM 1994); OTROS</v>
      </c>
      <c r="BG9" s="870" t="str">
        <f t="shared" si="7"/>
        <v>VPE_R; OM 1994; OTROS</v>
      </c>
    </row>
    <row r="10" spans="2:59" s="716" customFormat="1" ht="12.75" customHeight="1" x14ac:dyDescent="0.2">
      <c r="B10" s="777"/>
      <c r="F10" s="778" t="s">
        <v>71</v>
      </c>
      <c r="H10" s="779"/>
      <c r="I10" s="780"/>
      <c r="J10" s="871"/>
      <c r="K10" s="780"/>
      <c r="L10" s="871"/>
      <c r="M10" s="780"/>
      <c r="N10" s="871"/>
      <c r="O10" s="781"/>
      <c r="P10" s="665"/>
      <c r="Q10" s="889"/>
      <c r="R10" s="665"/>
      <c r="S10" s="889"/>
      <c r="T10" s="665"/>
      <c r="U10" s="845"/>
      <c r="V10" s="782"/>
      <c r="W10" s="783"/>
      <c r="X10" s="863"/>
      <c r="Y10" s="784"/>
      <c r="Z10" s="785"/>
      <c r="AA10" s="878"/>
      <c r="AB10" s="912"/>
      <c r="AC10" s="910"/>
      <c r="AD10" s="849"/>
      <c r="AE10" s="914"/>
      <c r="AF10" s="849"/>
      <c r="AG10" s="809"/>
      <c r="AH10" s="806"/>
      <c r="AI10" s="845"/>
      <c r="AJ10" s="806"/>
      <c r="AK10" s="845"/>
      <c r="AL10" s="782"/>
      <c r="AM10" s="783"/>
      <c r="AN10" s="863"/>
      <c r="AO10" s="784"/>
      <c r="AP10" s="785"/>
      <c r="AQ10" s="855"/>
      <c r="AR10" s="784"/>
      <c r="AS10" s="785"/>
      <c r="AT10" s="843"/>
      <c r="AU10" s="785"/>
      <c r="AV10" s="843"/>
      <c r="AW10" s="905"/>
      <c r="AX10" s="855"/>
      <c r="AY10" s="784"/>
      <c r="AZ10" s="784"/>
      <c r="BA10" s="784"/>
      <c r="BB10" s="784"/>
      <c r="BC10" s="784"/>
      <c r="BD10" s="784"/>
      <c r="BE10" s="784"/>
      <c r="BF10" s="784"/>
      <c r="BG10" s="784"/>
    </row>
    <row r="11" spans="2:59" s="716" customFormat="1" ht="12.75" customHeight="1" x14ac:dyDescent="0.2">
      <c r="B11" s="777" t="e">
        <f>HLOOKUP(Datos_Generales!$C$15,Matriz_emp!$H$9:$BM$29,ROW()-8,FALSE)</f>
        <v>#N/A</v>
      </c>
      <c r="F11" s="787" t="s">
        <v>73</v>
      </c>
      <c r="H11" s="788">
        <v>200</v>
      </c>
      <c r="I11" s="789">
        <v>200</v>
      </c>
      <c r="J11" s="872">
        <v>200</v>
      </c>
      <c r="K11" s="789">
        <v>200</v>
      </c>
      <c r="L11" s="872">
        <v>200</v>
      </c>
      <c r="M11" s="919">
        <v>200</v>
      </c>
      <c r="N11" s="872">
        <v>100</v>
      </c>
      <c r="O11" s="790" t="s">
        <v>113</v>
      </c>
      <c r="P11" s="666">
        <v>200</v>
      </c>
      <c r="Q11" s="890">
        <v>200</v>
      </c>
      <c r="R11" s="666">
        <v>250</v>
      </c>
      <c r="S11" s="890">
        <v>250</v>
      </c>
      <c r="T11" s="666">
        <v>200</v>
      </c>
      <c r="U11" s="846">
        <v>200</v>
      </c>
      <c r="V11" s="791" t="s">
        <v>113</v>
      </c>
      <c r="W11" s="792" t="s">
        <v>113</v>
      </c>
      <c r="X11" s="864" t="s">
        <v>113</v>
      </c>
      <c r="Y11" s="793" t="str">
        <f>""</f>
        <v/>
      </c>
      <c r="Z11" s="794"/>
      <c r="AA11" s="879"/>
      <c r="AB11" s="913" t="s">
        <v>113</v>
      </c>
      <c r="AC11" s="911" t="s">
        <v>113</v>
      </c>
      <c r="AD11" s="909" t="s">
        <v>113</v>
      </c>
      <c r="AE11" s="915" t="s">
        <v>113</v>
      </c>
      <c r="AF11" s="850" t="s">
        <v>113</v>
      </c>
      <c r="AG11" s="817" t="s">
        <v>113</v>
      </c>
      <c r="AH11" s="815" t="s">
        <v>113</v>
      </c>
      <c r="AI11" s="846" t="s">
        <v>113</v>
      </c>
      <c r="AJ11" s="815" t="s">
        <v>113</v>
      </c>
      <c r="AK11" s="846" t="s">
        <v>113</v>
      </c>
      <c r="AL11" s="791" t="s">
        <v>113</v>
      </c>
      <c r="AM11" s="792" t="s">
        <v>113</v>
      </c>
      <c r="AN11" s="864" t="s">
        <v>113</v>
      </c>
      <c r="AO11" s="793"/>
      <c r="AP11" s="794"/>
      <c r="AQ11" s="847"/>
      <c r="AR11" s="793"/>
      <c r="AS11" s="794"/>
      <c r="AT11" s="844"/>
      <c r="AU11" s="794"/>
      <c r="AV11" s="844"/>
      <c r="AW11" s="906"/>
      <c r="AX11" s="847"/>
      <c r="AY11" s="793"/>
      <c r="AZ11" s="793"/>
      <c r="BA11" s="793"/>
      <c r="BB11" s="793"/>
      <c r="BC11" s="793"/>
      <c r="BD11" s="793"/>
      <c r="BE11" s="793"/>
      <c r="BF11" s="793"/>
      <c r="BG11" s="793"/>
    </row>
    <row r="12" spans="2:59" s="716" customFormat="1" ht="12.75" customHeight="1" x14ac:dyDescent="0.2">
      <c r="B12" s="777" t="e">
        <f>HLOOKUP(Datos_Generales!$C$15,Matriz_emp!$H$9:$BM$29,ROW()-8,FALSE)</f>
        <v>#N/A</v>
      </c>
      <c r="F12" s="787" t="s">
        <v>100</v>
      </c>
      <c r="H12" s="788">
        <v>2</v>
      </c>
      <c r="I12" s="789">
        <v>2</v>
      </c>
      <c r="J12" s="872">
        <v>2</v>
      </c>
      <c r="K12" s="789">
        <v>2</v>
      </c>
      <c r="L12" s="872">
        <v>2</v>
      </c>
      <c r="M12" s="919">
        <v>2</v>
      </c>
      <c r="N12" s="872">
        <v>1</v>
      </c>
      <c r="O12" s="790">
        <v>2</v>
      </c>
      <c r="P12" s="666">
        <v>2</v>
      </c>
      <c r="Q12" s="890">
        <v>2</v>
      </c>
      <c r="R12" s="666">
        <v>2</v>
      </c>
      <c r="S12" s="890">
        <v>2</v>
      </c>
      <c r="T12" s="666">
        <v>2</v>
      </c>
      <c r="U12" s="846">
        <v>2</v>
      </c>
      <c r="V12" s="791">
        <v>2</v>
      </c>
      <c r="W12" s="792">
        <v>2</v>
      </c>
      <c r="X12" s="864">
        <v>2</v>
      </c>
      <c r="Y12" s="793" t="str">
        <f>""</f>
        <v/>
      </c>
      <c r="Z12" s="794"/>
      <c r="AA12" s="879"/>
      <c r="AB12" s="913">
        <v>2</v>
      </c>
      <c r="AC12" s="911">
        <v>5</v>
      </c>
      <c r="AD12" s="909">
        <v>5</v>
      </c>
      <c r="AE12" s="915">
        <v>5</v>
      </c>
      <c r="AF12" s="850">
        <v>5</v>
      </c>
      <c r="AG12" s="817">
        <v>2</v>
      </c>
      <c r="AH12" s="815">
        <v>5</v>
      </c>
      <c r="AI12" s="846">
        <v>5</v>
      </c>
      <c r="AJ12" s="815">
        <v>5</v>
      </c>
      <c r="AK12" s="846">
        <v>5</v>
      </c>
      <c r="AL12" s="791">
        <v>2</v>
      </c>
      <c r="AM12" s="792">
        <v>5</v>
      </c>
      <c r="AN12" s="864">
        <v>5</v>
      </c>
      <c r="AO12" s="793"/>
      <c r="AP12" s="794"/>
      <c r="AQ12" s="847"/>
      <c r="AR12" s="793"/>
      <c r="AS12" s="794"/>
      <c r="AT12" s="844"/>
      <c r="AU12" s="794"/>
      <c r="AV12" s="844"/>
      <c r="AW12" s="906"/>
      <c r="AX12" s="847"/>
      <c r="AY12" s="793"/>
      <c r="AZ12" s="793"/>
      <c r="BA12" s="793"/>
      <c r="BB12" s="793"/>
      <c r="BC12" s="793"/>
      <c r="BD12" s="793"/>
      <c r="BE12" s="793"/>
      <c r="BF12" s="793"/>
      <c r="BG12" s="793"/>
    </row>
    <row r="13" spans="2:59" s="716" customFormat="1" ht="12.75" customHeight="1" x14ac:dyDescent="0.2">
      <c r="B13" s="777" t="e">
        <f>HLOOKUP(Datos_Generales!$C$15,Matriz_emp!$H$9:$BM$29,ROW()-8,FALSE)</f>
        <v>#N/A</v>
      </c>
      <c r="F13" s="787" t="s">
        <v>75</v>
      </c>
      <c r="H13" s="788" t="s">
        <v>85</v>
      </c>
      <c r="I13" s="789" t="s">
        <v>85</v>
      </c>
      <c r="J13" s="872" t="s">
        <v>85</v>
      </c>
      <c r="K13" s="789" t="s">
        <v>85</v>
      </c>
      <c r="L13" s="872" t="s">
        <v>85</v>
      </c>
      <c r="M13" s="919" t="s">
        <v>85</v>
      </c>
      <c r="N13" s="872" t="s">
        <v>85</v>
      </c>
      <c r="O13" s="790" t="s">
        <v>85</v>
      </c>
      <c r="P13" s="666" t="s">
        <v>85</v>
      </c>
      <c r="Q13" s="890" t="s">
        <v>85</v>
      </c>
      <c r="R13" s="666" t="s">
        <v>85</v>
      </c>
      <c r="S13" s="890" t="s">
        <v>85</v>
      </c>
      <c r="T13" s="666" t="s">
        <v>85</v>
      </c>
      <c r="U13" s="846" t="s">
        <v>85</v>
      </c>
      <c r="V13" s="791" t="s">
        <v>85</v>
      </c>
      <c r="W13" s="792" t="s">
        <v>85</v>
      </c>
      <c r="X13" s="864" t="s">
        <v>85</v>
      </c>
      <c r="Y13" s="793" t="str">
        <f>""</f>
        <v/>
      </c>
      <c r="Z13" s="794"/>
      <c r="AA13" s="879"/>
      <c r="AB13" s="913" t="s">
        <v>85</v>
      </c>
      <c r="AC13" s="911" t="s">
        <v>86</v>
      </c>
      <c r="AD13" s="909" t="s">
        <v>86</v>
      </c>
      <c r="AE13" s="915" t="s">
        <v>86</v>
      </c>
      <c r="AF13" s="850" t="s">
        <v>86</v>
      </c>
      <c r="AG13" s="817" t="s">
        <v>85</v>
      </c>
      <c r="AH13" s="815" t="s">
        <v>86</v>
      </c>
      <c r="AI13" s="846" t="s">
        <v>86</v>
      </c>
      <c r="AJ13" s="815" t="s">
        <v>86</v>
      </c>
      <c r="AK13" s="846" t="s">
        <v>86</v>
      </c>
      <c r="AL13" s="791" t="s">
        <v>85</v>
      </c>
      <c r="AM13" s="792" t="s">
        <v>86</v>
      </c>
      <c r="AN13" s="864" t="s">
        <v>86</v>
      </c>
      <c r="AO13" s="793"/>
      <c r="AP13" s="794"/>
      <c r="AQ13" s="847"/>
      <c r="AR13" s="793"/>
      <c r="AS13" s="794"/>
      <c r="AT13" s="844"/>
      <c r="AU13" s="794"/>
      <c r="AV13" s="844"/>
      <c r="AW13" s="906"/>
      <c r="AX13" s="847"/>
      <c r="AY13" s="793"/>
      <c r="AZ13" s="793"/>
      <c r="BA13" s="793"/>
      <c r="BB13" s="793"/>
      <c r="BC13" s="793"/>
      <c r="BD13" s="793"/>
      <c r="BE13" s="793"/>
      <c r="BF13" s="793"/>
      <c r="BG13" s="793"/>
    </row>
    <row r="14" spans="2:59" s="716" customFormat="1" ht="12.75" customHeight="1" x14ac:dyDescent="0.2">
      <c r="B14" s="777" t="e">
        <f>HLOOKUP(Datos_Generales!$C$15,Matriz_emp!$H$9:$BM$29,ROW()-8,FALSE)</f>
        <v>#N/A</v>
      </c>
      <c r="F14" s="787" t="s">
        <v>74</v>
      </c>
      <c r="H14" s="788">
        <v>200</v>
      </c>
      <c r="I14" s="789">
        <v>200</v>
      </c>
      <c r="J14" s="872">
        <v>200</v>
      </c>
      <c r="K14" s="789">
        <v>200</v>
      </c>
      <c r="L14" s="872">
        <v>200</v>
      </c>
      <c r="M14" s="919">
        <v>200</v>
      </c>
      <c r="N14" s="872">
        <v>100</v>
      </c>
      <c r="O14" s="790" t="s">
        <v>113</v>
      </c>
      <c r="P14" s="666">
        <v>200</v>
      </c>
      <c r="Q14" s="890">
        <v>200</v>
      </c>
      <c r="R14" s="666">
        <v>250</v>
      </c>
      <c r="S14" s="890">
        <v>250</v>
      </c>
      <c r="T14" s="666">
        <v>200</v>
      </c>
      <c r="U14" s="846">
        <v>200</v>
      </c>
      <c r="V14" s="791" t="s">
        <v>113</v>
      </c>
      <c r="W14" s="792" t="s">
        <v>113</v>
      </c>
      <c r="X14" s="864" t="s">
        <v>113</v>
      </c>
      <c r="Y14" s="793" t="str">
        <f>""</f>
        <v/>
      </c>
      <c r="Z14" s="794"/>
      <c r="AA14" s="879"/>
      <c r="AB14" s="913" t="s">
        <v>113</v>
      </c>
      <c r="AC14" s="911" t="s">
        <v>113</v>
      </c>
      <c r="AD14" s="909" t="s">
        <v>113</v>
      </c>
      <c r="AE14" s="915" t="s">
        <v>113</v>
      </c>
      <c r="AF14" s="850" t="s">
        <v>113</v>
      </c>
      <c r="AG14" s="817" t="s">
        <v>113</v>
      </c>
      <c r="AH14" s="815" t="s">
        <v>113</v>
      </c>
      <c r="AI14" s="846" t="s">
        <v>113</v>
      </c>
      <c r="AJ14" s="815" t="s">
        <v>113</v>
      </c>
      <c r="AK14" s="846" t="s">
        <v>113</v>
      </c>
      <c r="AL14" s="791" t="s">
        <v>113</v>
      </c>
      <c r="AM14" s="792" t="s">
        <v>113</v>
      </c>
      <c r="AN14" s="864" t="s">
        <v>113</v>
      </c>
      <c r="AO14" s="793"/>
      <c r="AP14" s="794"/>
      <c r="AQ14" s="847"/>
      <c r="AR14" s="793"/>
      <c r="AS14" s="794"/>
      <c r="AT14" s="844"/>
      <c r="AU14" s="794"/>
      <c r="AV14" s="844"/>
      <c r="AW14" s="906"/>
      <c r="AX14" s="847"/>
      <c r="AY14" s="793"/>
      <c r="AZ14" s="793"/>
      <c r="BA14" s="793"/>
      <c r="BB14" s="793"/>
      <c r="BC14" s="793"/>
      <c r="BD14" s="793"/>
      <c r="BE14" s="793"/>
      <c r="BF14" s="793"/>
      <c r="BG14" s="793"/>
    </row>
    <row r="15" spans="2:59" s="716" customFormat="1" ht="12.75" customHeight="1" x14ac:dyDescent="0.2">
      <c r="B15" s="777" t="e">
        <f>HLOOKUP(Datos_Generales!$C$15,Matriz_emp!$H$9:$BM$29,ROW()-8,FALSE)</f>
        <v>#N/A</v>
      </c>
      <c r="F15" s="787" t="s">
        <v>101</v>
      </c>
      <c r="H15" s="788">
        <v>3</v>
      </c>
      <c r="I15" s="789">
        <v>3</v>
      </c>
      <c r="J15" s="872">
        <v>3</v>
      </c>
      <c r="K15" s="789">
        <v>3</v>
      </c>
      <c r="L15" s="872">
        <v>3</v>
      </c>
      <c r="M15" s="919">
        <v>3</v>
      </c>
      <c r="N15" s="872">
        <v>1</v>
      </c>
      <c r="O15" s="790">
        <v>2</v>
      </c>
      <c r="P15" s="666">
        <v>3</v>
      </c>
      <c r="Q15" s="890">
        <v>3</v>
      </c>
      <c r="R15" s="666">
        <v>3</v>
      </c>
      <c r="S15" s="890">
        <v>3</v>
      </c>
      <c r="T15" s="666">
        <v>1</v>
      </c>
      <c r="U15" s="846">
        <v>1</v>
      </c>
      <c r="V15" s="791">
        <v>2</v>
      </c>
      <c r="W15" s="792">
        <v>2</v>
      </c>
      <c r="X15" s="864">
        <v>2</v>
      </c>
      <c r="Y15" s="793" t="str">
        <f>""</f>
        <v/>
      </c>
      <c r="Z15" s="794"/>
      <c r="AA15" s="879"/>
      <c r="AB15" s="913">
        <v>2</v>
      </c>
      <c r="AC15" s="911">
        <v>5</v>
      </c>
      <c r="AD15" s="909">
        <v>5</v>
      </c>
      <c r="AE15" s="915">
        <v>5</v>
      </c>
      <c r="AF15" s="850">
        <v>5</v>
      </c>
      <c r="AG15" s="817">
        <v>2</v>
      </c>
      <c r="AH15" s="815">
        <v>5</v>
      </c>
      <c r="AI15" s="846">
        <v>5</v>
      </c>
      <c r="AJ15" s="815">
        <v>5</v>
      </c>
      <c r="AK15" s="846">
        <v>5</v>
      </c>
      <c r="AL15" s="791">
        <v>2</v>
      </c>
      <c r="AM15" s="792">
        <v>5</v>
      </c>
      <c r="AN15" s="864">
        <v>5</v>
      </c>
      <c r="AO15" s="793"/>
      <c r="AP15" s="794"/>
      <c r="AQ15" s="847"/>
      <c r="AR15" s="793"/>
      <c r="AS15" s="794"/>
      <c r="AT15" s="844"/>
      <c r="AU15" s="794"/>
      <c r="AV15" s="844"/>
      <c r="AW15" s="906"/>
      <c r="AX15" s="847"/>
      <c r="AY15" s="793"/>
      <c r="AZ15" s="793"/>
      <c r="BA15" s="793"/>
      <c r="BB15" s="793"/>
      <c r="BC15" s="793"/>
      <c r="BD15" s="793"/>
      <c r="BE15" s="793"/>
      <c r="BF15" s="793"/>
      <c r="BG15" s="793"/>
    </row>
    <row r="16" spans="2:59" s="716" customFormat="1" ht="12.75" customHeight="1" x14ac:dyDescent="0.2">
      <c r="B16" s="777" t="e">
        <f>HLOOKUP(Datos_Generales!$C$15,Matriz_emp!$H$9:$BM$29,ROW()-8,FALSE)</f>
        <v>#N/A</v>
      </c>
      <c r="F16" s="797" t="s">
        <v>76</v>
      </c>
      <c r="H16" s="798" t="s">
        <v>85</v>
      </c>
      <c r="I16" s="799" t="s">
        <v>85</v>
      </c>
      <c r="J16" s="895" t="s">
        <v>86</v>
      </c>
      <c r="K16" s="799" t="s">
        <v>85</v>
      </c>
      <c r="L16" s="895" t="s">
        <v>85</v>
      </c>
      <c r="M16" s="920" t="s">
        <v>85</v>
      </c>
      <c r="N16" s="895" t="s">
        <v>86</v>
      </c>
      <c r="O16" s="800" t="s">
        <v>85</v>
      </c>
      <c r="P16" s="667" t="s">
        <v>85</v>
      </c>
      <c r="Q16" s="891" t="s">
        <v>85</v>
      </c>
      <c r="R16" s="667" t="s">
        <v>85</v>
      </c>
      <c r="S16" s="891" t="s">
        <v>85</v>
      </c>
      <c r="T16" s="667" t="s">
        <v>86</v>
      </c>
      <c r="U16" s="883" t="s">
        <v>86</v>
      </c>
      <c r="V16" s="801" t="s">
        <v>85</v>
      </c>
      <c r="W16" s="802" t="s">
        <v>85</v>
      </c>
      <c r="X16" s="865" t="s">
        <v>85</v>
      </c>
      <c r="Y16" s="803" t="str">
        <f>""</f>
        <v/>
      </c>
      <c r="Z16" s="794"/>
      <c r="AA16" s="879"/>
      <c r="AB16" s="913" t="s">
        <v>85</v>
      </c>
      <c r="AC16" s="911" t="s">
        <v>86</v>
      </c>
      <c r="AD16" s="909" t="s">
        <v>86</v>
      </c>
      <c r="AE16" s="915" t="s">
        <v>86</v>
      </c>
      <c r="AF16" s="850" t="s">
        <v>86</v>
      </c>
      <c r="AG16" s="817" t="s">
        <v>85</v>
      </c>
      <c r="AH16" s="815" t="s">
        <v>86</v>
      </c>
      <c r="AI16" s="846" t="s">
        <v>86</v>
      </c>
      <c r="AJ16" s="815" t="s">
        <v>86</v>
      </c>
      <c r="AK16" s="846" t="s">
        <v>86</v>
      </c>
      <c r="AL16" s="801" t="s">
        <v>85</v>
      </c>
      <c r="AM16" s="802" t="s">
        <v>86</v>
      </c>
      <c r="AN16" s="865" t="s">
        <v>86</v>
      </c>
      <c r="AO16" s="803"/>
      <c r="AP16" s="794"/>
      <c r="AQ16" s="847"/>
      <c r="AR16" s="793"/>
      <c r="AS16" s="794"/>
      <c r="AT16" s="844"/>
      <c r="AU16" s="794"/>
      <c r="AV16" s="844"/>
      <c r="AW16" s="906"/>
      <c r="AX16" s="847"/>
      <c r="AY16" s="793"/>
      <c r="AZ16" s="803"/>
      <c r="BA16" s="803"/>
      <c r="BB16" s="803"/>
      <c r="BC16" s="803"/>
      <c r="BD16" s="803"/>
      <c r="BE16" s="803"/>
      <c r="BF16" s="803"/>
      <c r="BG16" s="803"/>
    </row>
    <row r="17" spans="2:61" s="716" customFormat="1" ht="12.75" customHeight="1" x14ac:dyDescent="0.2">
      <c r="B17" s="777" t="e">
        <f>HLOOKUP(Datos_Generales!$C$15,Matriz_emp!$H$9:$BM$29,ROW()-8,FALSE)</f>
        <v>#N/A</v>
      </c>
      <c r="E17" s="1238" t="s">
        <v>118</v>
      </c>
      <c r="F17" s="804" t="s">
        <v>72</v>
      </c>
      <c r="H17" s="779" t="str">
        <f>""</f>
        <v/>
      </c>
      <c r="I17" s="805" t="str">
        <f>""</f>
        <v/>
      </c>
      <c r="J17" s="871" t="str">
        <f>""</f>
        <v/>
      </c>
      <c r="K17" s="805" t="s">
        <v>351</v>
      </c>
      <c r="L17" s="871" t="str">
        <f>""</f>
        <v/>
      </c>
      <c r="M17" s="805" t="str">
        <f>""</f>
        <v/>
      </c>
      <c r="N17" s="871" t="str">
        <f>""</f>
        <v/>
      </c>
      <c r="O17" s="806"/>
      <c r="P17" s="665" t="str">
        <f>""</f>
        <v/>
      </c>
      <c r="Q17" s="892" t="s">
        <v>351</v>
      </c>
      <c r="R17" s="665" t="str">
        <f>""</f>
        <v/>
      </c>
      <c r="S17" s="892" t="s">
        <v>351</v>
      </c>
      <c r="T17" s="665"/>
      <c r="U17" s="845" t="s">
        <v>351</v>
      </c>
      <c r="V17" s="784" t="str">
        <f>""</f>
        <v/>
      </c>
      <c r="W17" s="794"/>
      <c r="X17" s="847"/>
      <c r="Y17" s="807" t="str">
        <f>""</f>
        <v/>
      </c>
      <c r="Z17" s="808" t="s">
        <v>351</v>
      </c>
      <c r="AA17" s="878"/>
      <c r="AB17" s="779" t="str">
        <f>""</f>
        <v/>
      </c>
      <c r="AC17" s="780" t="str">
        <f>""</f>
        <v/>
      </c>
      <c r="AD17" s="871"/>
      <c r="AE17" s="780" t="str">
        <f>""</f>
        <v/>
      </c>
      <c r="AF17" s="871"/>
      <c r="AG17" s="809" t="str">
        <f>""</f>
        <v/>
      </c>
      <c r="AH17" s="806" t="str">
        <f>""</f>
        <v/>
      </c>
      <c r="AI17" s="845"/>
      <c r="AJ17" s="806" t="str">
        <f>""</f>
        <v/>
      </c>
      <c r="AK17" s="845"/>
      <c r="AL17" s="784"/>
      <c r="AM17" s="785"/>
      <c r="AN17" s="786"/>
      <c r="AO17" s="810"/>
      <c r="AP17" s="808"/>
      <c r="AQ17" s="856"/>
      <c r="AR17" s="809" t="str">
        <f>""</f>
        <v/>
      </c>
      <c r="AS17" s="806" t="str">
        <f>""</f>
        <v/>
      </c>
      <c r="AT17" s="845"/>
      <c r="AU17" s="806" t="str">
        <f>""</f>
        <v/>
      </c>
      <c r="AV17" s="845"/>
      <c r="AW17" s="907"/>
      <c r="AX17" s="899"/>
      <c r="AY17" s="811"/>
      <c r="AZ17" s="812"/>
      <c r="BA17" s="927"/>
      <c r="BB17" s="927"/>
      <c r="BC17" s="927"/>
      <c r="BD17" s="927"/>
      <c r="BE17" s="927"/>
      <c r="BF17" s="927"/>
      <c r="BG17" s="927"/>
    </row>
    <row r="18" spans="2:61" s="716" customFormat="1" ht="12.75" customHeight="1" x14ac:dyDescent="0.2">
      <c r="B18" s="777" t="e">
        <f>HLOOKUP(Datos_Generales!$C$15,Matriz_emp!$H$9:$BM$29,ROW()-8,FALSE)</f>
        <v>#N/A</v>
      </c>
      <c r="E18" s="1239"/>
      <c r="F18" s="813" t="s">
        <v>77</v>
      </c>
      <c r="H18" s="788">
        <v>100</v>
      </c>
      <c r="I18" s="814">
        <v>100</v>
      </c>
      <c r="J18" s="872">
        <v>100</v>
      </c>
      <c r="K18" s="814">
        <v>100</v>
      </c>
      <c r="L18" s="872">
        <v>100</v>
      </c>
      <c r="M18" s="814">
        <v>100</v>
      </c>
      <c r="N18" s="872">
        <v>100</v>
      </c>
      <c r="O18" s="815">
        <v>100</v>
      </c>
      <c r="P18" s="666">
        <v>100</v>
      </c>
      <c r="Q18" s="893">
        <v>100</v>
      </c>
      <c r="R18" s="666">
        <v>100</v>
      </c>
      <c r="S18" s="893">
        <v>100</v>
      </c>
      <c r="T18" s="666">
        <v>100</v>
      </c>
      <c r="U18" s="846">
        <v>100</v>
      </c>
      <c r="V18" s="793" t="str">
        <f>""</f>
        <v/>
      </c>
      <c r="W18" s="794"/>
      <c r="X18" s="847"/>
      <c r="Y18" s="807">
        <v>100</v>
      </c>
      <c r="Z18" s="816">
        <v>100</v>
      </c>
      <c r="AA18" s="879">
        <v>100</v>
      </c>
      <c r="AB18" s="788">
        <v>100</v>
      </c>
      <c r="AC18" s="789" t="s">
        <v>113</v>
      </c>
      <c r="AD18" s="872" t="s">
        <v>113</v>
      </c>
      <c r="AE18" s="789" t="s">
        <v>113</v>
      </c>
      <c r="AF18" s="872" t="s">
        <v>113</v>
      </c>
      <c r="AG18" s="817">
        <v>100</v>
      </c>
      <c r="AH18" s="815" t="s">
        <v>113</v>
      </c>
      <c r="AI18" s="846" t="s">
        <v>113</v>
      </c>
      <c r="AJ18" s="815" t="s">
        <v>113</v>
      </c>
      <c r="AK18" s="846" t="s">
        <v>113</v>
      </c>
      <c r="AL18" s="793"/>
      <c r="AM18" s="794"/>
      <c r="AN18" s="796"/>
      <c r="AO18" s="807">
        <v>100</v>
      </c>
      <c r="AP18" s="816" t="s">
        <v>113</v>
      </c>
      <c r="AQ18" s="857" t="s">
        <v>113</v>
      </c>
      <c r="AR18" s="817" t="s">
        <v>113</v>
      </c>
      <c r="AS18" s="815" t="s">
        <v>113</v>
      </c>
      <c r="AT18" s="846" t="s">
        <v>113</v>
      </c>
      <c r="AU18" s="815" t="s">
        <v>113</v>
      </c>
      <c r="AV18" s="846" t="s">
        <v>113</v>
      </c>
      <c r="AW18" s="908"/>
      <c r="AX18" s="873" t="s">
        <v>113</v>
      </c>
      <c r="AY18" s="818">
        <v>100</v>
      </c>
      <c r="AZ18" s="819">
        <v>100</v>
      </c>
      <c r="BA18" s="928">
        <v>100</v>
      </c>
      <c r="BB18" s="928">
        <v>100</v>
      </c>
      <c r="BC18" s="928">
        <v>100</v>
      </c>
      <c r="BD18" s="928">
        <v>100</v>
      </c>
      <c r="BE18" s="928">
        <v>100</v>
      </c>
      <c r="BF18" s="928">
        <v>100</v>
      </c>
      <c r="BG18" s="928">
        <v>100</v>
      </c>
    </row>
    <row r="19" spans="2:61" s="716" customFormat="1" ht="12.75" customHeight="1" x14ac:dyDescent="0.2">
      <c r="B19" s="777" t="e">
        <f>HLOOKUP(Datos_Generales!$C$15,Matriz_emp!$H$9:$BM$29,ROW()-8,FALSE)</f>
        <v>#N/A</v>
      </c>
      <c r="E19" s="1239"/>
      <c r="F19" s="813" t="s">
        <v>102</v>
      </c>
      <c r="H19" s="788">
        <v>5</v>
      </c>
      <c r="I19" s="814">
        <v>5</v>
      </c>
      <c r="J19" s="872">
        <v>5</v>
      </c>
      <c r="K19" s="814">
        <v>5</v>
      </c>
      <c r="L19" s="872">
        <v>5</v>
      </c>
      <c r="M19" s="814">
        <v>5</v>
      </c>
      <c r="N19" s="872">
        <v>5</v>
      </c>
      <c r="O19" s="815">
        <v>3</v>
      </c>
      <c r="P19" s="666">
        <v>4</v>
      </c>
      <c r="Q19" s="893">
        <v>4</v>
      </c>
      <c r="R19" s="666">
        <v>3</v>
      </c>
      <c r="S19" s="893">
        <v>3</v>
      </c>
      <c r="T19" s="666">
        <v>3</v>
      </c>
      <c r="U19" s="846">
        <v>3</v>
      </c>
      <c r="V19" s="793" t="str">
        <f>""</f>
        <v/>
      </c>
      <c r="W19" s="794"/>
      <c r="X19" s="847"/>
      <c r="Y19" s="807">
        <v>3</v>
      </c>
      <c r="Z19" s="816">
        <v>3</v>
      </c>
      <c r="AA19" s="879">
        <v>3</v>
      </c>
      <c r="AB19" s="788">
        <v>3</v>
      </c>
      <c r="AC19" s="789">
        <v>5</v>
      </c>
      <c r="AD19" s="872">
        <v>5</v>
      </c>
      <c r="AE19" s="789">
        <v>5</v>
      </c>
      <c r="AF19" s="872">
        <v>5</v>
      </c>
      <c r="AG19" s="817">
        <v>3</v>
      </c>
      <c r="AH19" s="815">
        <v>5</v>
      </c>
      <c r="AI19" s="846">
        <v>5</v>
      </c>
      <c r="AJ19" s="815">
        <v>5</v>
      </c>
      <c r="AK19" s="846">
        <v>5</v>
      </c>
      <c r="AL19" s="793"/>
      <c r="AM19" s="794"/>
      <c r="AN19" s="796"/>
      <c r="AO19" s="807">
        <v>3</v>
      </c>
      <c r="AP19" s="816">
        <v>5</v>
      </c>
      <c r="AQ19" s="857">
        <v>5</v>
      </c>
      <c r="AR19" s="817">
        <v>5</v>
      </c>
      <c r="AS19" s="815">
        <v>10</v>
      </c>
      <c r="AT19" s="846">
        <v>10</v>
      </c>
      <c r="AU19" s="815">
        <v>10</v>
      </c>
      <c r="AV19" s="846">
        <v>10</v>
      </c>
      <c r="AW19" s="908"/>
      <c r="AX19" s="873">
        <v>5</v>
      </c>
      <c r="AY19" s="818">
        <v>5</v>
      </c>
      <c r="AZ19" s="819">
        <v>3</v>
      </c>
      <c r="BA19" s="928">
        <v>5</v>
      </c>
      <c r="BB19" s="928">
        <v>5</v>
      </c>
      <c r="BC19" s="928">
        <v>5</v>
      </c>
      <c r="BD19" s="928">
        <v>5</v>
      </c>
      <c r="BE19" s="928">
        <v>5</v>
      </c>
      <c r="BF19" s="928">
        <v>5</v>
      </c>
      <c r="BG19" s="928">
        <v>5</v>
      </c>
    </row>
    <row r="20" spans="2:61" s="716" customFormat="1" ht="12.75" customHeight="1" x14ac:dyDescent="0.2">
      <c r="B20" s="777" t="e">
        <f>HLOOKUP(Datos_Generales!$C$15,Matriz_emp!$H$9:$BM$29,ROW()-8,FALSE)</f>
        <v>#N/A</v>
      </c>
      <c r="E20" s="1239"/>
      <c r="F20" s="813" t="s">
        <v>78</v>
      </c>
      <c r="H20" s="788" t="s">
        <v>85</v>
      </c>
      <c r="I20" s="814" t="s">
        <v>85</v>
      </c>
      <c r="J20" s="872" t="s">
        <v>85</v>
      </c>
      <c r="K20" s="814" t="s">
        <v>85</v>
      </c>
      <c r="L20" s="872" t="s">
        <v>85</v>
      </c>
      <c r="M20" s="814" t="s">
        <v>85</v>
      </c>
      <c r="N20" s="872" t="s">
        <v>85</v>
      </c>
      <c r="O20" s="815" t="s">
        <v>85</v>
      </c>
      <c r="P20" s="666" t="s">
        <v>85</v>
      </c>
      <c r="Q20" s="893" t="s">
        <v>85</v>
      </c>
      <c r="R20" s="666" t="s">
        <v>85</v>
      </c>
      <c r="S20" s="893" t="s">
        <v>85</v>
      </c>
      <c r="T20" s="666" t="s">
        <v>85</v>
      </c>
      <c r="U20" s="846" t="s">
        <v>85</v>
      </c>
      <c r="V20" s="793" t="str">
        <f>""</f>
        <v/>
      </c>
      <c r="W20" s="794"/>
      <c r="X20" s="847"/>
      <c r="Y20" s="807" t="s">
        <v>85</v>
      </c>
      <c r="Z20" s="816" t="s">
        <v>85</v>
      </c>
      <c r="AA20" s="879" t="s">
        <v>85</v>
      </c>
      <c r="AB20" s="788" t="s">
        <v>85</v>
      </c>
      <c r="AC20" s="789" t="s">
        <v>86</v>
      </c>
      <c r="AD20" s="872" t="s">
        <v>86</v>
      </c>
      <c r="AE20" s="789" t="s">
        <v>86</v>
      </c>
      <c r="AF20" s="872" t="s">
        <v>86</v>
      </c>
      <c r="AG20" s="817" t="s">
        <v>85</v>
      </c>
      <c r="AH20" s="815" t="s">
        <v>86</v>
      </c>
      <c r="AI20" s="846" t="s">
        <v>86</v>
      </c>
      <c r="AJ20" s="815" t="s">
        <v>86</v>
      </c>
      <c r="AK20" s="846" t="s">
        <v>86</v>
      </c>
      <c r="AL20" s="793"/>
      <c r="AM20" s="794"/>
      <c r="AN20" s="796"/>
      <c r="AO20" s="807" t="s">
        <v>85</v>
      </c>
      <c r="AP20" s="816" t="s">
        <v>86</v>
      </c>
      <c r="AQ20" s="857" t="s">
        <v>86</v>
      </c>
      <c r="AR20" s="817" t="s">
        <v>86</v>
      </c>
      <c r="AS20" s="815" t="s">
        <v>85</v>
      </c>
      <c r="AT20" s="846" t="s">
        <v>86</v>
      </c>
      <c r="AU20" s="815" t="s">
        <v>85</v>
      </c>
      <c r="AV20" s="846" t="s">
        <v>86</v>
      </c>
      <c r="AW20" s="908"/>
      <c r="AX20" s="873" t="s">
        <v>86</v>
      </c>
      <c r="AY20" s="818" t="s">
        <v>85</v>
      </c>
      <c r="AZ20" s="819" t="s">
        <v>85</v>
      </c>
      <c r="BA20" s="928" t="s">
        <v>85</v>
      </c>
      <c r="BB20" s="928" t="s">
        <v>85</v>
      </c>
      <c r="BC20" s="928" t="s">
        <v>85</v>
      </c>
      <c r="BD20" s="928" t="s">
        <v>85</v>
      </c>
      <c r="BE20" s="928" t="s">
        <v>85</v>
      </c>
      <c r="BF20" s="928" t="s">
        <v>85</v>
      </c>
      <c r="BG20" s="928" t="s">
        <v>85</v>
      </c>
    </row>
    <row r="21" spans="2:61" s="716" customFormat="1" ht="12.75" customHeight="1" x14ac:dyDescent="0.2">
      <c r="B21" s="777" t="e">
        <f>HLOOKUP(Datos_Generales!$C$15,Matriz_emp!$H$9:$BM$29,ROW()-8,FALSE)</f>
        <v>#N/A</v>
      </c>
      <c r="E21" s="1239"/>
      <c r="F21" s="813" t="s">
        <v>79</v>
      </c>
      <c r="H21" s="788">
        <v>100</v>
      </c>
      <c r="I21" s="814">
        <v>100</v>
      </c>
      <c r="J21" s="872">
        <v>100</v>
      </c>
      <c r="K21" s="814">
        <v>100</v>
      </c>
      <c r="L21" s="872">
        <v>100</v>
      </c>
      <c r="M21" s="814">
        <v>100</v>
      </c>
      <c r="N21" s="872">
        <v>100</v>
      </c>
      <c r="O21" s="815">
        <v>100</v>
      </c>
      <c r="P21" s="666">
        <v>100</v>
      </c>
      <c r="Q21" s="893">
        <v>100</v>
      </c>
      <c r="R21" s="666">
        <v>100</v>
      </c>
      <c r="S21" s="893">
        <v>100</v>
      </c>
      <c r="T21" s="666">
        <v>100</v>
      </c>
      <c r="U21" s="846">
        <v>100</v>
      </c>
      <c r="V21" s="793" t="str">
        <f>""</f>
        <v/>
      </c>
      <c r="W21" s="794"/>
      <c r="X21" s="847"/>
      <c r="Y21" s="807">
        <v>100</v>
      </c>
      <c r="Z21" s="816">
        <v>100</v>
      </c>
      <c r="AA21" s="879">
        <v>100</v>
      </c>
      <c r="AB21" s="788">
        <v>100</v>
      </c>
      <c r="AC21" s="789" t="s">
        <v>113</v>
      </c>
      <c r="AD21" s="872" t="s">
        <v>113</v>
      </c>
      <c r="AE21" s="789" t="s">
        <v>113</v>
      </c>
      <c r="AF21" s="872" t="s">
        <v>113</v>
      </c>
      <c r="AG21" s="817">
        <v>100</v>
      </c>
      <c r="AH21" s="815" t="s">
        <v>113</v>
      </c>
      <c r="AI21" s="846" t="s">
        <v>113</v>
      </c>
      <c r="AJ21" s="815" t="s">
        <v>113</v>
      </c>
      <c r="AK21" s="846" t="s">
        <v>113</v>
      </c>
      <c r="AL21" s="793"/>
      <c r="AM21" s="794"/>
      <c r="AN21" s="796"/>
      <c r="AO21" s="807">
        <v>100</v>
      </c>
      <c r="AP21" s="816" t="s">
        <v>113</v>
      </c>
      <c r="AQ21" s="857" t="s">
        <v>113</v>
      </c>
      <c r="AR21" s="817" t="s">
        <v>113</v>
      </c>
      <c r="AS21" s="815" t="s">
        <v>113</v>
      </c>
      <c r="AT21" s="846" t="s">
        <v>113</v>
      </c>
      <c r="AU21" s="815" t="s">
        <v>113</v>
      </c>
      <c r="AV21" s="846" t="s">
        <v>113</v>
      </c>
      <c r="AW21" s="908"/>
      <c r="AX21" s="873" t="s">
        <v>113</v>
      </c>
      <c r="AY21" s="818">
        <v>100</v>
      </c>
      <c r="AZ21" s="819">
        <v>100</v>
      </c>
      <c r="BA21" s="928">
        <v>100</v>
      </c>
      <c r="BB21" s="928">
        <v>100</v>
      </c>
      <c r="BC21" s="928">
        <v>100</v>
      </c>
      <c r="BD21" s="928">
        <v>100</v>
      </c>
      <c r="BE21" s="928">
        <v>100</v>
      </c>
      <c r="BF21" s="928">
        <v>100</v>
      </c>
      <c r="BG21" s="928">
        <v>100</v>
      </c>
    </row>
    <row r="22" spans="2:61" s="716" customFormat="1" ht="12.75" customHeight="1" x14ac:dyDescent="0.2">
      <c r="B22" s="777" t="e">
        <f>HLOOKUP(Datos_Generales!$C$15,Matriz_emp!$H$9:$BM$29,ROW()-8,FALSE)</f>
        <v>#N/A</v>
      </c>
      <c r="E22" s="1239"/>
      <c r="F22" s="813" t="s">
        <v>103</v>
      </c>
      <c r="H22" s="788">
        <v>5</v>
      </c>
      <c r="I22" s="814">
        <v>5</v>
      </c>
      <c r="J22" s="872">
        <v>5</v>
      </c>
      <c r="K22" s="814">
        <v>5</v>
      </c>
      <c r="L22" s="872">
        <v>5</v>
      </c>
      <c r="M22" s="814">
        <v>5</v>
      </c>
      <c r="N22" s="872">
        <v>5</v>
      </c>
      <c r="O22" s="815">
        <v>3</v>
      </c>
      <c r="P22" s="666">
        <v>4</v>
      </c>
      <c r="Q22" s="893">
        <v>4</v>
      </c>
      <c r="R22" s="666">
        <v>3</v>
      </c>
      <c r="S22" s="893">
        <v>3</v>
      </c>
      <c r="T22" s="666">
        <v>3</v>
      </c>
      <c r="U22" s="846">
        <v>3</v>
      </c>
      <c r="V22" s="793" t="str">
        <f>""</f>
        <v/>
      </c>
      <c r="W22" s="794"/>
      <c r="X22" s="847"/>
      <c r="Y22" s="807">
        <v>3</v>
      </c>
      <c r="Z22" s="816">
        <v>3</v>
      </c>
      <c r="AA22" s="879">
        <v>3</v>
      </c>
      <c r="AB22" s="788">
        <v>3</v>
      </c>
      <c r="AC22" s="789">
        <v>5</v>
      </c>
      <c r="AD22" s="872">
        <v>5</v>
      </c>
      <c r="AE22" s="789">
        <v>5</v>
      </c>
      <c r="AF22" s="872">
        <v>5</v>
      </c>
      <c r="AG22" s="817">
        <v>3</v>
      </c>
      <c r="AH22" s="815">
        <v>5</v>
      </c>
      <c r="AI22" s="846">
        <v>5</v>
      </c>
      <c r="AJ22" s="815">
        <v>5</v>
      </c>
      <c r="AK22" s="846">
        <v>5</v>
      </c>
      <c r="AL22" s="793"/>
      <c r="AM22" s="794"/>
      <c r="AN22" s="796"/>
      <c r="AO22" s="807">
        <v>3</v>
      </c>
      <c r="AP22" s="816">
        <v>5</v>
      </c>
      <c r="AQ22" s="857">
        <v>5</v>
      </c>
      <c r="AR22" s="817">
        <v>5</v>
      </c>
      <c r="AS22" s="815">
        <v>10</v>
      </c>
      <c r="AT22" s="846">
        <v>10</v>
      </c>
      <c r="AU22" s="815">
        <v>10</v>
      </c>
      <c r="AV22" s="846">
        <v>10</v>
      </c>
      <c r="AW22" s="908"/>
      <c r="AX22" s="873">
        <v>5</v>
      </c>
      <c r="AY22" s="818">
        <v>5</v>
      </c>
      <c r="AZ22" s="819">
        <v>3</v>
      </c>
      <c r="BA22" s="928">
        <v>5</v>
      </c>
      <c r="BB22" s="928">
        <v>5</v>
      </c>
      <c r="BC22" s="928">
        <v>5</v>
      </c>
      <c r="BD22" s="928">
        <v>5</v>
      </c>
      <c r="BE22" s="928">
        <v>5</v>
      </c>
      <c r="BF22" s="928">
        <v>5</v>
      </c>
      <c r="BG22" s="928">
        <v>5</v>
      </c>
    </row>
    <row r="23" spans="2:61" s="716" customFormat="1" ht="12.75" customHeight="1" x14ac:dyDescent="0.2">
      <c r="B23" s="777" t="e">
        <f>HLOOKUP(Datos_Generales!$C$15,Matriz_emp!$H$9:$BM$29,ROW()-8,FALSE)</f>
        <v>#N/A</v>
      </c>
      <c r="E23" s="1239"/>
      <c r="F23" s="820" t="s">
        <v>80</v>
      </c>
      <c r="H23" s="788" t="s">
        <v>86</v>
      </c>
      <c r="I23" s="814" t="s">
        <v>86</v>
      </c>
      <c r="J23" s="872" t="s">
        <v>86</v>
      </c>
      <c r="K23" s="814" t="s">
        <v>86</v>
      </c>
      <c r="L23" s="872" t="s">
        <v>86</v>
      </c>
      <c r="M23" s="814" t="s">
        <v>86</v>
      </c>
      <c r="N23" s="872" t="s">
        <v>86</v>
      </c>
      <c r="O23" s="821" t="s">
        <v>86</v>
      </c>
      <c r="P23" s="667" t="s">
        <v>86</v>
      </c>
      <c r="Q23" s="893" t="s">
        <v>86</v>
      </c>
      <c r="R23" s="667" t="s">
        <v>86</v>
      </c>
      <c r="S23" s="893" t="s">
        <v>86</v>
      </c>
      <c r="T23" s="667" t="s">
        <v>86</v>
      </c>
      <c r="U23" s="883" t="s">
        <v>86</v>
      </c>
      <c r="V23" s="793" t="str">
        <f>""</f>
        <v/>
      </c>
      <c r="W23" s="794"/>
      <c r="X23" s="847"/>
      <c r="Y23" s="822" t="s">
        <v>86</v>
      </c>
      <c r="Z23" s="823" t="s">
        <v>86</v>
      </c>
      <c r="AA23" s="880" t="s">
        <v>86</v>
      </c>
      <c r="AB23" s="788" t="s">
        <v>86</v>
      </c>
      <c r="AC23" s="799" t="s">
        <v>86</v>
      </c>
      <c r="AD23" s="895" t="s">
        <v>86</v>
      </c>
      <c r="AE23" s="799" t="s">
        <v>86</v>
      </c>
      <c r="AF23" s="895" t="s">
        <v>86</v>
      </c>
      <c r="AG23" s="817" t="s">
        <v>86</v>
      </c>
      <c r="AH23" s="821" t="s">
        <v>86</v>
      </c>
      <c r="AI23" s="883" t="s">
        <v>86</v>
      </c>
      <c r="AJ23" s="821" t="s">
        <v>86</v>
      </c>
      <c r="AK23" s="883" t="s">
        <v>86</v>
      </c>
      <c r="AL23" s="793"/>
      <c r="AM23" s="794"/>
      <c r="AN23" s="796"/>
      <c r="AO23" s="822" t="s">
        <v>86</v>
      </c>
      <c r="AP23" s="823" t="s">
        <v>86</v>
      </c>
      <c r="AQ23" s="858" t="s">
        <v>86</v>
      </c>
      <c r="AR23" s="817" t="s">
        <v>86</v>
      </c>
      <c r="AS23" s="821" t="s">
        <v>86</v>
      </c>
      <c r="AT23" s="846" t="s">
        <v>86</v>
      </c>
      <c r="AU23" s="821" t="s">
        <v>86</v>
      </c>
      <c r="AV23" s="846" t="s">
        <v>86</v>
      </c>
      <c r="AW23" s="908"/>
      <c r="AX23" s="873" t="s">
        <v>86</v>
      </c>
      <c r="AY23" s="824" t="s">
        <v>86</v>
      </c>
      <c r="AZ23" s="825" t="s">
        <v>86</v>
      </c>
      <c r="BA23" s="929" t="s">
        <v>86</v>
      </c>
      <c r="BB23" s="929" t="s">
        <v>86</v>
      </c>
      <c r="BC23" s="929" t="s">
        <v>86</v>
      </c>
      <c r="BD23" s="929" t="s">
        <v>86</v>
      </c>
      <c r="BE23" s="929" t="s">
        <v>86</v>
      </c>
      <c r="BF23" s="929" t="s">
        <v>86</v>
      </c>
      <c r="BG23" s="929" t="s">
        <v>86</v>
      </c>
    </row>
    <row r="24" spans="2:61" s="716" customFormat="1" ht="12.75" customHeight="1" x14ac:dyDescent="0.2">
      <c r="B24" s="777" t="e">
        <f>HLOOKUP(Datos_Generales!$C$15,Matriz_emp!$H$9:$BM$29,ROW()-8,FALSE)</f>
        <v>#N/A</v>
      </c>
      <c r="E24" s="1238" t="s">
        <v>119</v>
      </c>
      <c r="F24" s="826" t="s">
        <v>81</v>
      </c>
      <c r="H24" s="779">
        <v>100</v>
      </c>
      <c r="I24" s="805">
        <v>100</v>
      </c>
      <c r="J24" s="871">
        <v>100</v>
      </c>
      <c r="K24" s="805">
        <v>100</v>
      </c>
      <c r="L24" s="871">
        <v>100</v>
      </c>
      <c r="M24" s="805">
        <v>100</v>
      </c>
      <c r="N24" s="871">
        <v>100</v>
      </c>
      <c r="O24" s="815">
        <v>100</v>
      </c>
      <c r="P24" s="665">
        <v>100</v>
      </c>
      <c r="Q24" s="892">
        <v>100</v>
      </c>
      <c r="R24" s="665">
        <v>100</v>
      </c>
      <c r="S24" s="892">
        <v>100</v>
      </c>
      <c r="T24" s="665">
        <v>100</v>
      </c>
      <c r="U24" s="846">
        <v>100</v>
      </c>
      <c r="V24" s="793" t="str">
        <f>""</f>
        <v/>
      </c>
      <c r="W24" s="794"/>
      <c r="X24" s="847"/>
      <c r="Y24" s="810">
        <v>100</v>
      </c>
      <c r="Z24" s="816">
        <v>100</v>
      </c>
      <c r="AA24" s="881">
        <v>100</v>
      </c>
      <c r="AB24" s="827"/>
      <c r="AC24" s="794" t="str">
        <f>""</f>
        <v/>
      </c>
      <c r="AD24" s="844"/>
      <c r="AE24" s="794"/>
      <c r="AF24" s="844"/>
      <c r="AG24" s="827"/>
      <c r="AH24" s="794" t="str">
        <f>""</f>
        <v/>
      </c>
      <c r="AI24" s="844"/>
      <c r="AJ24" s="794"/>
      <c r="AK24" s="844"/>
      <c r="AL24" s="793"/>
      <c r="AM24" s="794"/>
      <c r="AN24" s="795"/>
      <c r="AO24" s="784"/>
      <c r="AP24" s="794"/>
      <c r="AQ24" s="796"/>
      <c r="AR24" s="796"/>
      <c r="AS24" s="796"/>
      <c r="AT24" s="847"/>
      <c r="AU24" s="794"/>
      <c r="AV24" s="795"/>
      <c r="AW24" s="796"/>
      <c r="AX24" s="796"/>
      <c r="AY24" s="793"/>
      <c r="AZ24" s="784"/>
      <c r="BA24" s="784"/>
      <c r="BB24" s="784"/>
      <c r="BC24" s="784"/>
      <c r="BD24" s="784"/>
      <c r="BE24" s="784"/>
      <c r="BF24" s="784"/>
      <c r="BG24" s="784"/>
    </row>
    <row r="25" spans="2:61" s="716" customFormat="1" ht="12.75" customHeight="1" x14ac:dyDescent="0.2">
      <c r="B25" s="777" t="e">
        <f>HLOOKUP(Datos_Generales!$C$15,Matriz_emp!$H$9:$BM$29,ROW()-8,FALSE)</f>
        <v>#N/A</v>
      </c>
      <c r="E25" s="1239"/>
      <c r="F25" s="813" t="s">
        <v>104</v>
      </c>
      <c r="H25" s="788">
        <v>7</v>
      </c>
      <c r="I25" s="814">
        <v>7</v>
      </c>
      <c r="J25" s="872">
        <v>7</v>
      </c>
      <c r="K25" s="814">
        <v>7</v>
      </c>
      <c r="L25" s="872">
        <v>7</v>
      </c>
      <c r="M25" s="814">
        <v>10</v>
      </c>
      <c r="N25" s="872">
        <v>10</v>
      </c>
      <c r="O25" s="815">
        <v>5</v>
      </c>
      <c r="P25" s="666">
        <v>6</v>
      </c>
      <c r="Q25" s="893">
        <v>6</v>
      </c>
      <c r="R25" s="666">
        <v>5</v>
      </c>
      <c r="S25" s="893">
        <v>5</v>
      </c>
      <c r="T25" s="666">
        <v>7</v>
      </c>
      <c r="U25" s="846">
        <v>7</v>
      </c>
      <c r="V25" s="793" t="str">
        <f>""</f>
        <v/>
      </c>
      <c r="W25" s="794"/>
      <c r="X25" s="847"/>
      <c r="Y25" s="807">
        <v>5</v>
      </c>
      <c r="Z25" s="816">
        <v>5</v>
      </c>
      <c r="AA25" s="881">
        <v>5</v>
      </c>
      <c r="AB25" s="828"/>
      <c r="AC25" s="794" t="str">
        <f>""</f>
        <v/>
      </c>
      <c r="AD25" s="844"/>
      <c r="AE25" s="794"/>
      <c r="AF25" s="844"/>
      <c r="AG25" s="828"/>
      <c r="AH25" s="794" t="str">
        <f>""</f>
        <v/>
      </c>
      <c r="AI25" s="844"/>
      <c r="AJ25" s="794"/>
      <c r="AK25" s="844"/>
      <c r="AL25" s="793"/>
      <c r="AM25" s="794"/>
      <c r="AN25" s="795"/>
      <c r="AO25" s="793"/>
      <c r="AP25" s="794"/>
      <c r="AQ25" s="796"/>
      <c r="AR25" s="796"/>
      <c r="AS25" s="796"/>
      <c r="AT25" s="847"/>
      <c r="AU25" s="794"/>
      <c r="AV25" s="795"/>
      <c r="AW25" s="796"/>
      <c r="AX25" s="796"/>
      <c r="AY25" s="793"/>
      <c r="AZ25" s="793"/>
      <c r="BA25" s="793"/>
      <c r="BB25" s="793"/>
      <c r="BC25" s="793"/>
      <c r="BD25" s="793"/>
      <c r="BE25" s="793"/>
      <c r="BF25" s="793"/>
      <c r="BG25" s="793"/>
      <c r="BH25" s="1236"/>
      <c r="BI25" s="1236"/>
    </row>
    <row r="26" spans="2:61" s="716" customFormat="1" ht="12.75" customHeight="1" x14ac:dyDescent="0.2">
      <c r="B26" s="777" t="e">
        <f>HLOOKUP(Datos_Generales!$C$15,Matriz_emp!$H$9:$BM$29,ROW()-8,FALSE)</f>
        <v>#N/A</v>
      </c>
      <c r="E26" s="1239"/>
      <c r="F26" s="813" t="s">
        <v>82</v>
      </c>
      <c r="H26" s="788" t="s">
        <v>85</v>
      </c>
      <c r="I26" s="814" t="s">
        <v>85</v>
      </c>
      <c r="J26" s="872" t="s">
        <v>85</v>
      </c>
      <c r="K26" s="814" t="s">
        <v>85</v>
      </c>
      <c r="L26" s="872" t="s">
        <v>85</v>
      </c>
      <c r="M26" s="814" t="s">
        <v>85</v>
      </c>
      <c r="N26" s="872" t="s">
        <v>85</v>
      </c>
      <c r="O26" s="815" t="s">
        <v>85</v>
      </c>
      <c r="P26" s="666" t="s">
        <v>85</v>
      </c>
      <c r="Q26" s="893" t="s">
        <v>85</v>
      </c>
      <c r="R26" s="666" t="s">
        <v>85</v>
      </c>
      <c r="S26" s="893" t="s">
        <v>85</v>
      </c>
      <c r="T26" s="666" t="s">
        <v>85</v>
      </c>
      <c r="U26" s="846" t="s">
        <v>85</v>
      </c>
      <c r="V26" s="793" t="str">
        <f>""</f>
        <v/>
      </c>
      <c r="W26" s="794"/>
      <c r="X26" s="847"/>
      <c r="Y26" s="807" t="s">
        <v>85</v>
      </c>
      <c r="Z26" s="816" t="s">
        <v>85</v>
      </c>
      <c r="AA26" s="881" t="s">
        <v>85</v>
      </c>
      <c r="AB26" s="828"/>
      <c r="AC26" s="794" t="str">
        <f>""</f>
        <v/>
      </c>
      <c r="AD26" s="844"/>
      <c r="AE26" s="794"/>
      <c r="AF26" s="844"/>
      <c r="AG26" s="828"/>
      <c r="AH26" s="794" t="str">
        <f>""</f>
        <v/>
      </c>
      <c r="AI26" s="844"/>
      <c r="AJ26" s="794"/>
      <c r="AK26" s="844"/>
      <c r="AL26" s="793"/>
      <c r="AM26" s="794"/>
      <c r="AN26" s="795"/>
      <c r="AO26" s="793"/>
      <c r="AP26" s="794"/>
      <c r="AQ26" s="796"/>
      <c r="AR26" s="796"/>
      <c r="AS26" s="796"/>
      <c r="AT26" s="847"/>
      <c r="AU26" s="794"/>
      <c r="AV26" s="795"/>
      <c r="AW26" s="796"/>
      <c r="AX26" s="796"/>
      <c r="AY26" s="793"/>
      <c r="AZ26" s="793"/>
      <c r="BA26" s="793"/>
      <c r="BB26" s="793"/>
      <c r="BC26" s="793"/>
      <c r="BD26" s="793"/>
      <c r="BE26" s="793"/>
      <c r="BF26" s="793"/>
      <c r="BG26" s="793"/>
      <c r="BH26" s="1236"/>
      <c r="BI26" s="1236"/>
    </row>
    <row r="27" spans="2:61" s="716" customFormat="1" ht="12.75" customHeight="1" x14ac:dyDescent="0.2">
      <c r="B27" s="777" t="e">
        <f>HLOOKUP(Datos_Generales!$C$15,Matriz_emp!$H$9:$BM$29,ROW()-8,FALSE)</f>
        <v>#N/A</v>
      </c>
      <c r="E27" s="1239"/>
      <c r="F27" s="813" t="s">
        <v>83</v>
      </c>
      <c r="H27" s="788">
        <v>100</v>
      </c>
      <c r="I27" s="814">
        <v>100</v>
      </c>
      <c r="J27" s="872">
        <v>100</v>
      </c>
      <c r="K27" s="814">
        <v>100</v>
      </c>
      <c r="L27" s="872">
        <v>100</v>
      </c>
      <c r="M27" s="814">
        <v>100</v>
      </c>
      <c r="N27" s="872">
        <v>100</v>
      </c>
      <c r="O27" s="815">
        <v>100</v>
      </c>
      <c r="P27" s="666">
        <v>100</v>
      </c>
      <c r="Q27" s="893">
        <v>100</v>
      </c>
      <c r="R27" s="666">
        <v>100</v>
      </c>
      <c r="S27" s="893">
        <v>100</v>
      </c>
      <c r="T27" s="666">
        <v>100</v>
      </c>
      <c r="U27" s="846">
        <v>100</v>
      </c>
      <c r="V27" s="793" t="str">
        <f>""</f>
        <v/>
      </c>
      <c r="W27" s="794"/>
      <c r="X27" s="847"/>
      <c r="Y27" s="807">
        <v>100</v>
      </c>
      <c r="Z27" s="816">
        <v>100</v>
      </c>
      <c r="AA27" s="881">
        <v>100</v>
      </c>
      <c r="AB27" s="828"/>
      <c r="AC27" s="794" t="str">
        <f>""</f>
        <v/>
      </c>
      <c r="AD27" s="844"/>
      <c r="AE27" s="794"/>
      <c r="AF27" s="844"/>
      <c r="AG27" s="828"/>
      <c r="AH27" s="794" t="str">
        <f>""</f>
        <v/>
      </c>
      <c r="AI27" s="844"/>
      <c r="AJ27" s="794"/>
      <c r="AK27" s="844"/>
      <c r="AL27" s="793"/>
      <c r="AM27" s="794"/>
      <c r="AN27" s="795"/>
      <c r="AO27" s="793"/>
      <c r="AP27" s="794"/>
      <c r="AQ27" s="796"/>
      <c r="AR27" s="796"/>
      <c r="AS27" s="796"/>
      <c r="AT27" s="847"/>
      <c r="AU27" s="794"/>
      <c r="AV27" s="795"/>
      <c r="AW27" s="796"/>
      <c r="AX27" s="796"/>
      <c r="AY27" s="793"/>
      <c r="AZ27" s="793"/>
      <c r="BA27" s="793"/>
      <c r="BB27" s="793"/>
      <c r="BC27" s="793"/>
      <c r="BD27" s="793"/>
      <c r="BE27" s="793"/>
      <c r="BF27" s="793"/>
      <c r="BG27" s="793"/>
      <c r="BH27" s="203"/>
    </row>
    <row r="28" spans="2:61" s="716" customFormat="1" ht="12.75" customHeight="1" x14ac:dyDescent="0.2">
      <c r="B28" s="777" t="e">
        <f>HLOOKUP(Datos_Generales!$C$15,Matriz_emp!$H$9:$BM$29,ROW()-8,FALSE)</f>
        <v>#N/A</v>
      </c>
      <c r="E28" s="1239"/>
      <c r="F28" s="813" t="s">
        <v>105</v>
      </c>
      <c r="H28" s="788">
        <v>7</v>
      </c>
      <c r="I28" s="814">
        <v>7</v>
      </c>
      <c r="J28" s="872">
        <v>7</v>
      </c>
      <c r="K28" s="814">
        <v>7</v>
      </c>
      <c r="L28" s="872">
        <v>7</v>
      </c>
      <c r="M28" s="814">
        <v>10</v>
      </c>
      <c r="N28" s="872">
        <v>10</v>
      </c>
      <c r="O28" s="815">
        <v>5</v>
      </c>
      <c r="P28" s="666">
        <v>6</v>
      </c>
      <c r="Q28" s="893">
        <v>6</v>
      </c>
      <c r="R28" s="666">
        <v>5</v>
      </c>
      <c r="S28" s="893">
        <v>5</v>
      </c>
      <c r="T28" s="666">
        <v>7</v>
      </c>
      <c r="U28" s="846">
        <v>7</v>
      </c>
      <c r="V28" s="793" t="str">
        <f>""</f>
        <v/>
      </c>
      <c r="W28" s="794"/>
      <c r="X28" s="847"/>
      <c r="Y28" s="807">
        <v>5</v>
      </c>
      <c r="Z28" s="816">
        <v>5</v>
      </c>
      <c r="AA28" s="881">
        <v>5</v>
      </c>
      <c r="AB28" s="828"/>
      <c r="AC28" s="794" t="str">
        <f>""</f>
        <v/>
      </c>
      <c r="AD28" s="844"/>
      <c r="AE28" s="794"/>
      <c r="AF28" s="844"/>
      <c r="AG28" s="828"/>
      <c r="AH28" s="794" t="str">
        <f>""</f>
        <v/>
      </c>
      <c r="AI28" s="844"/>
      <c r="AJ28" s="794"/>
      <c r="AK28" s="844"/>
      <c r="AL28" s="793"/>
      <c r="AM28" s="794"/>
      <c r="AN28" s="795"/>
      <c r="AO28" s="793"/>
      <c r="AP28" s="794"/>
      <c r="AQ28" s="796"/>
      <c r="AR28" s="796"/>
      <c r="AS28" s="796"/>
      <c r="AT28" s="847"/>
      <c r="AU28" s="794"/>
      <c r="AV28" s="795"/>
      <c r="AW28" s="796"/>
      <c r="AX28" s="796"/>
      <c r="AY28" s="793"/>
      <c r="AZ28" s="793"/>
      <c r="BA28" s="793"/>
      <c r="BB28" s="793"/>
      <c r="BC28" s="793"/>
      <c r="BD28" s="793"/>
      <c r="BE28" s="793"/>
      <c r="BF28" s="793"/>
      <c r="BG28" s="793"/>
      <c r="BH28" s="203"/>
    </row>
    <row r="29" spans="2:61" s="716" customFormat="1" ht="12.75" customHeight="1" thickBot="1" x14ac:dyDescent="0.25">
      <c r="B29" s="777" t="e">
        <f>HLOOKUP(Datos_Generales!$C$15,Matriz_emp!$H$9:$BM$29,ROW()-8,FALSE)</f>
        <v>#N/A</v>
      </c>
      <c r="E29" s="1240"/>
      <c r="F29" s="820" t="s">
        <v>84</v>
      </c>
      <c r="H29" s="829" t="s">
        <v>86</v>
      </c>
      <c r="I29" s="830" t="s">
        <v>86</v>
      </c>
      <c r="J29" s="896" t="s">
        <v>86</v>
      </c>
      <c r="K29" s="830" t="s">
        <v>86</v>
      </c>
      <c r="L29" s="896" t="s">
        <v>86</v>
      </c>
      <c r="M29" s="830" t="s">
        <v>86</v>
      </c>
      <c r="N29" s="896" t="s">
        <v>86</v>
      </c>
      <c r="O29" s="831" t="s">
        <v>86</v>
      </c>
      <c r="P29" s="734" t="s">
        <v>86</v>
      </c>
      <c r="Q29" s="894" t="s">
        <v>86</v>
      </c>
      <c r="R29" s="734" t="s">
        <v>86</v>
      </c>
      <c r="S29" s="894" t="s">
        <v>86</v>
      </c>
      <c r="T29" s="734" t="s">
        <v>86</v>
      </c>
      <c r="U29" s="884" t="s">
        <v>86</v>
      </c>
      <c r="V29" s="832" t="str">
        <f>""</f>
        <v/>
      </c>
      <c r="W29" s="833"/>
      <c r="X29" s="848"/>
      <c r="Y29" s="835" t="s">
        <v>86</v>
      </c>
      <c r="Z29" s="836" t="s">
        <v>86</v>
      </c>
      <c r="AA29" s="882" t="s">
        <v>86</v>
      </c>
      <c r="AB29" s="837"/>
      <c r="AC29" s="833" t="str">
        <f>""</f>
        <v/>
      </c>
      <c r="AD29" s="866"/>
      <c r="AE29" s="833"/>
      <c r="AF29" s="866"/>
      <c r="AG29" s="837"/>
      <c r="AH29" s="833" t="str">
        <f>""</f>
        <v/>
      </c>
      <c r="AI29" s="866"/>
      <c r="AJ29" s="833"/>
      <c r="AK29" s="866"/>
      <c r="AL29" s="832"/>
      <c r="AM29" s="833"/>
      <c r="AN29" s="838"/>
      <c r="AO29" s="832"/>
      <c r="AP29" s="833"/>
      <c r="AQ29" s="834"/>
      <c r="AR29" s="834"/>
      <c r="AS29" s="834"/>
      <c r="AT29" s="848"/>
      <c r="AU29" s="833"/>
      <c r="AV29" s="838"/>
      <c r="AW29" s="834"/>
      <c r="AX29" s="834"/>
      <c r="AY29" s="832"/>
      <c r="AZ29" s="832"/>
      <c r="BA29" s="832"/>
      <c r="BB29" s="832"/>
      <c r="BC29" s="832"/>
      <c r="BD29" s="832"/>
      <c r="BE29" s="832"/>
      <c r="BF29" s="832"/>
      <c r="BG29" s="832"/>
      <c r="BH29" s="203"/>
    </row>
    <row r="30" spans="2:61" x14ac:dyDescent="0.2">
      <c r="H30" s="1232" t="s">
        <v>121</v>
      </c>
      <c r="I30" s="1232"/>
      <c r="J30" s="1232"/>
      <c r="K30" s="1232"/>
      <c r="L30" s="1232"/>
      <c r="M30" s="1232"/>
      <c r="N30" s="1232"/>
      <c r="O30" s="1232"/>
      <c r="P30" s="1232"/>
      <c r="Q30" s="1232"/>
      <c r="R30" s="1232"/>
      <c r="S30" s="1232"/>
      <c r="T30" s="1232"/>
      <c r="U30" s="1232"/>
      <c r="V30" s="1232"/>
      <c r="W30" s="1232"/>
      <c r="X30" s="1232"/>
      <c r="Y30" s="1232"/>
      <c r="Z30" s="1232"/>
      <c r="AA30" s="670"/>
      <c r="AB30" s="1223" t="s">
        <v>129</v>
      </c>
      <c r="AC30" s="1224"/>
      <c r="AD30" s="1224"/>
      <c r="AE30" s="1224"/>
      <c r="AF30" s="1224"/>
      <c r="AG30" s="1224"/>
      <c r="AH30" s="1224"/>
      <c r="AI30" s="1224"/>
      <c r="AJ30" s="1224"/>
      <c r="AK30" s="1224"/>
      <c r="AL30" s="1224"/>
      <c r="AM30" s="1224"/>
      <c r="AN30" s="1224"/>
      <c r="AO30" s="1224"/>
      <c r="AP30" s="1224"/>
      <c r="AQ30" s="1224"/>
      <c r="AR30" s="1217" t="s">
        <v>130</v>
      </c>
      <c r="AS30" s="1218"/>
      <c r="AT30" s="1218"/>
      <c r="AU30" s="1218"/>
      <c r="AV30" s="1218"/>
      <c r="AW30" s="897"/>
      <c r="AX30" s="897"/>
      <c r="AY30" s="1212" t="s">
        <v>120</v>
      </c>
      <c r="AZ30" s="1213"/>
      <c r="BA30" s="917" t="s">
        <v>586</v>
      </c>
      <c r="BB30" s="917" t="s">
        <v>586</v>
      </c>
      <c r="BC30" s="917" t="s">
        <v>586</v>
      </c>
      <c r="BD30" s="917" t="s">
        <v>586</v>
      </c>
      <c r="BE30" s="917" t="s">
        <v>586</v>
      </c>
      <c r="BF30" s="917" t="s">
        <v>586</v>
      </c>
      <c r="BG30" s="917" t="s">
        <v>586</v>
      </c>
    </row>
    <row r="31" spans="2:61" x14ac:dyDescent="0.2">
      <c r="AR31" s="916" t="s">
        <v>582</v>
      </c>
    </row>
    <row r="33" spans="8:44" x14ac:dyDescent="0.2">
      <c r="AR33" s="192"/>
    </row>
    <row r="34" spans="8:44" x14ac:dyDescent="0.2">
      <c r="AR34" s="192"/>
    </row>
    <row r="36" spans="8:44" ht="21.75" customHeight="1" x14ac:dyDescent="0.2">
      <c r="H36" s="669" t="s">
        <v>531</v>
      </c>
      <c r="I36" s="668" t="s">
        <v>532</v>
      </c>
      <c r="J36" s="2"/>
    </row>
    <row r="37" spans="8:44" x14ac:dyDescent="0.2">
      <c r="H37" s="2"/>
      <c r="I37" s="2"/>
      <c r="J37" s="2"/>
    </row>
    <row r="38" spans="8:44" ht="21.75" customHeight="1" x14ac:dyDescent="0.2">
      <c r="H38" s="660" t="s">
        <v>531</v>
      </c>
      <c r="I38" s="668" t="s">
        <v>533</v>
      </c>
      <c r="J38" s="2"/>
    </row>
    <row r="40" spans="8:44" ht="12.75" customHeight="1" x14ac:dyDescent="0.2">
      <c r="H40" s="192"/>
      <c r="I40" s="1216" t="s">
        <v>577</v>
      </c>
      <c r="J40" s="1216"/>
      <c r="K40" s="1216"/>
      <c r="L40" s="1216"/>
      <c r="M40" s="1216"/>
      <c r="N40" s="1216"/>
      <c r="O40" s="1216"/>
      <c r="P40" s="1216"/>
      <c r="Q40" s="1216"/>
      <c r="R40" s="1216"/>
      <c r="S40" s="1216"/>
      <c r="T40" s="1216"/>
      <c r="U40" s="1216"/>
    </row>
    <row r="41" spans="8:44" x14ac:dyDescent="0.2">
      <c r="I41" s="1216"/>
      <c r="J41" s="1216"/>
      <c r="K41" s="1216"/>
      <c r="L41" s="1216"/>
      <c r="M41" s="1216"/>
      <c r="N41" s="1216"/>
      <c r="O41" s="1216"/>
      <c r="P41" s="1216"/>
      <c r="Q41" s="1216"/>
      <c r="R41" s="1216"/>
      <c r="S41" s="1216"/>
      <c r="T41" s="1216"/>
      <c r="U41" s="1216"/>
    </row>
    <row r="58" spans="6:6" x14ac:dyDescent="0.2">
      <c r="F58" s="193">
        <v>43780.424074074101</v>
      </c>
    </row>
  </sheetData>
  <sheetProtection password="831F" sheet="1" objects="1" scenarios="1"/>
  <mergeCells count="36">
    <mergeCell ref="E17:E23"/>
    <mergeCell ref="E24:E29"/>
    <mergeCell ref="I4:J4"/>
    <mergeCell ref="K4:L4"/>
    <mergeCell ref="P4:Q4"/>
    <mergeCell ref="BH25:BI26"/>
    <mergeCell ref="R4:S4"/>
    <mergeCell ref="AM4:AN4"/>
    <mergeCell ref="AP4:AQ4"/>
    <mergeCell ref="T4:U4"/>
    <mergeCell ref="BB4:BC4"/>
    <mergeCell ref="BD4:BE4"/>
    <mergeCell ref="AU4:AV4"/>
    <mergeCell ref="BF4:BG4"/>
    <mergeCell ref="AE4:AF4"/>
    <mergeCell ref="AB3:AF3"/>
    <mergeCell ref="AG3:AK3"/>
    <mergeCell ref="AH4:AI4"/>
    <mergeCell ref="AJ4:AK4"/>
    <mergeCell ref="AC4:AD4"/>
    <mergeCell ref="AY30:AZ30"/>
    <mergeCell ref="AS4:AT4"/>
    <mergeCell ref="I40:U41"/>
    <mergeCell ref="AR30:AV30"/>
    <mergeCell ref="AL3:AN3"/>
    <mergeCell ref="AO3:AQ3"/>
    <mergeCell ref="AB30:AQ30"/>
    <mergeCell ref="H3:N3"/>
    <mergeCell ref="O3:U3"/>
    <mergeCell ref="V3:X3"/>
    <mergeCell ref="Y3:AA3"/>
    <mergeCell ref="H30:Z30"/>
    <mergeCell ref="W4:X4"/>
    <mergeCell ref="Z4:AA4"/>
    <mergeCell ref="M4:N4"/>
    <mergeCell ref="AR3:AV3"/>
  </mergeCells>
  <conditionalFormatting sqref="AY4:AZ4 A4:AT4 BH4:XFD4">
    <cfRule type="cellIs" dxfId="55" priority="37" operator="equal">
      <formula>"OM 1994"</formula>
    </cfRule>
    <cfRule type="cellIs" dxfId="54" priority="38" operator="equal">
      <formula>"ITC 3699/2006"</formula>
    </cfRule>
    <cfRule type="cellIs" dxfId="53" priority="39" operator="equal">
      <formula>"ITC 3123/2010"</formula>
    </cfRule>
    <cfRule type="cellIs" dxfId="52" priority="40" operator="equal">
      <formula>"ICT 155/2020"</formula>
    </cfRule>
  </conditionalFormatting>
  <conditionalFormatting sqref="AU4:AX4">
    <cfRule type="cellIs" dxfId="51" priority="33" operator="equal">
      <formula>"OM 1994"</formula>
    </cfRule>
    <cfRule type="cellIs" dxfId="50" priority="34" operator="equal">
      <formula>"ITC 3699/2006"</formula>
    </cfRule>
    <cfRule type="cellIs" dxfId="49" priority="35" operator="equal">
      <formula>"ITC 3123/2010"</formula>
    </cfRule>
    <cfRule type="cellIs" dxfId="48" priority="36" operator="equal">
      <formula>"ICT 155/2020"</formula>
    </cfRule>
  </conditionalFormatting>
  <conditionalFormatting sqref="BA4">
    <cfRule type="cellIs" dxfId="47" priority="29" operator="equal">
      <formula>"OM 1994"</formula>
    </cfRule>
    <cfRule type="cellIs" dxfId="46" priority="30" operator="equal">
      <formula>"ITC 3699/2006"</formula>
    </cfRule>
    <cfRule type="cellIs" dxfId="45" priority="31" operator="equal">
      <formula>"ITC 3123/2010"</formula>
    </cfRule>
    <cfRule type="cellIs" dxfId="44" priority="32" operator="equal">
      <formula>"ICT 155/2020"</formula>
    </cfRule>
  </conditionalFormatting>
  <conditionalFormatting sqref="BB4:BC4">
    <cfRule type="cellIs" dxfId="43" priority="9" operator="equal">
      <formula>"OM 1994"</formula>
    </cfRule>
    <cfRule type="cellIs" dxfId="42" priority="10" operator="equal">
      <formula>"ITC 3699/2006"</formula>
    </cfRule>
    <cfRule type="cellIs" dxfId="41" priority="11" operator="equal">
      <formula>"ITC 3123/2010"</formula>
    </cfRule>
    <cfRule type="cellIs" dxfId="40" priority="12" operator="equal">
      <formula>"ICT 155/2020"</formula>
    </cfRule>
  </conditionalFormatting>
  <conditionalFormatting sqref="BD4:BE4">
    <cfRule type="cellIs" dxfId="39" priority="5" operator="equal">
      <formula>"OM 1994"</formula>
    </cfRule>
    <cfRule type="cellIs" dxfId="38" priority="6" operator="equal">
      <formula>"ITC 3699/2006"</formula>
    </cfRule>
    <cfRule type="cellIs" dxfId="37" priority="7" operator="equal">
      <formula>"ITC 3123/2010"</formula>
    </cfRule>
    <cfRule type="cellIs" dxfId="36" priority="8" operator="equal">
      <formula>"ICT 155/2020"</formula>
    </cfRule>
  </conditionalFormatting>
  <conditionalFormatting sqref="BF4:BG4">
    <cfRule type="cellIs" dxfId="35" priority="1" operator="equal">
      <formula>"OM 1994"</formula>
    </cfRule>
    <cfRule type="cellIs" dxfId="34" priority="2" operator="equal">
      <formula>"ITC 3699/2006"</formula>
    </cfRule>
    <cfRule type="cellIs" dxfId="33" priority="3" operator="equal">
      <formula>"ITC 3123/2010"</formula>
    </cfRule>
    <cfRule type="cellIs" dxfId="32" priority="4" operator="equal">
      <formula>"ICT 155/2020"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C1:AB56"/>
  <sheetViews>
    <sheetView workbookViewId="0">
      <selection activeCell="G12" sqref="G12"/>
    </sheetView>
  </sheetViews>
  <sheetFormatPr baseColWidth="10" defaultColWidth="11.42578125" defaultRowHeight="12.75" x14ac:dyDescent="0.2"/>
  <cols>
    <col min="1" max="1" width="3.42578125" style="282" customWidth="1"/>
    <col min="2" max="2" width="3.28515625" style="282" customWidth="1"/>
    <col min="3" max="3" width="27.42578125" style="282" bestFit="1" customWidth="1"/>
    <col min="4" max="4" width="16.5703125" style="282" bestFit="1" customWidth="1"/>
    <col min="5" max="5" width="15" style="282" bestFit="1" customWidth="1"/>
    <col min="6" max="6" width="43.85546875" style="938" bestFit="1" customWidth="1"/>
    <col min="7" max="7" width="12.7109375" style="939" bestFit="1" customWidth="1"/>
    <col min="8" max="8" width="12.7109375" style="939" customWidth="1"/>
    <col min="9" max="9" width="28.5703125" style="942" customWidth="1"/>
    <col min="10" max="10" width="25.85546875" style="282" bestFit="1" customWidth="1"/>
    <col min="11" max="11" width="20.85546875" style="282" bestFit="1" customWidth="1"/>
    <col min="12" max="12" width="17" style="503" customWidth="1"/>
    <col min="13" max="13" width="17" style="282" customWidth="1"/>
    <col min="14" max="14" width="16.28515625" style="282" customWidth="1"/>
    <col min="15" max="15" width="16.7109375" style="629" customWidth="1"/>
    <col min="16" max="16" width="20.5703125" style="938" bestFit="1" customWidth="1"/>
    <col min="17" max="17" width="19.7109375" style="939" bestFit="1" customWidth="1"/>
    <col min="18" max="19" width="19.7109375" style="943" customWidth="1"/>
    <col min="20" max="20" width="22.7109375" style="942" bestFit="1" customWidth="1"/>
    <col min="21" max="21" width="24.5703125" style="952" customWidth="1"/>
    <col min="22" max="22" width="22.42578125" style="942" customWidth="1"/>
    <col min="23" max="23" width="11.42578125" style="282"/>
    <col min="24" max="25" width="18" style="472" bestFit="1" customWidth="1"/>
    <col min="26" max="26" width="23.28515625" style="472" bestFit="1" customWidth="1"/>
    <col min="27" max="16384" width="11.42578125" style="282"/>
  </cols>
  <sheetData>
    <row r="1" spans="3:28" x14ac:dyDescent="0.2">
      <c r="P1" s="282"/>
      <c r="Q1" s="282"/>
      <c r="R1" s="472"/>
      <c r="S1" s="472"/>
      <c r="T1" s="517"/>
      <c r="U1" s="474"/>
      <c r="V1" s="282"/>
    </row>
    <row r="2" spans="3:28" x14ac:dyDescent="0.2">
      <c r="P2" s="282"/>
      <c r="Q2" s="282"/>
      <c r="R2" s="472"/>
      <c r="S2" s="472"/>
      <c r="T2" s="517"/>
      <c r="U2" s="474"/>
      <c r="V2" s="282"/>
    </row>
    <row r="3" spans="3:28" x14ac:dyDescent="0.2">
      <c r="P3" s="282"/>
      <c r="Q3" s="282"/>
      <c r="R3" s="472"/>
      <c r="S3" s="472"/>
      <c r="T3" s="517"/>
      <c r="U3" s="474"/>
      <c r="V3" s="282"/>
    </row>
    <row r="4" spans="3:28" x14ac:dyDescent="0.2">
      <c r="P4" s="282"/>
      <c r="Q4" s="282"/>
      <c r="R4" s="472"/>
      <c r="S4" s="472"/>
      <c r="T4" s="517"/>
      <c r="U4" s="474"/>
      <c r="V4" s="282"/>
    </row>
    <row r="5" spans="3:28" x14ac:dyDescent="0.2">
      <c r="P5" s="282"/>
      <c r="Q5" s="282"/>
      <c r="R5" s="472"/>
      <c r="S5" s="472"/>
      <c r="T5" s="517"/>
      <c r="U5" s="474"/>
      <c r="V5" s="282"/>
    </row>
    <row r="6" spans="3:28" ht="15" x14ac:dyDescent="0.25">
      <c r="C6" s="467" t="s">
        <v>60</v>
      </c>
      <c r="D6" s="467" t="s">
        <v>99</v>
      </c>
      <c r="E6" s="977" t="s">
        <v>659</v>
      </c>
      <c r="F6" s="976" t="s">
        <v>61</v>
      </c>
      <c r="G6" s="977" t="s">
        <v>660</v>
      </c>
      <c r="H6" s="977" t="s">
        <v>255</v>
      </c>
      <c r="I6" s="980" t="s">
        <v>252</v>
      </c>
      <c r="J6" s="467" t="s">
        <v>62</v>
      </c>
      <c r="K6" s="467" t="s">
        <v>123</v>
      </c>
      <c r="L6" s="467" t="s">
        <v>399</v>
      </c>
      <c r="M6" s="467" t="s">
        <v>188</v>
      </c>
      <c r="N6" s="467" t="s">
        <v>117</v>
      </c>
      <c r="O6" s="467" t="s">
        <v>527</v>
      </c>
      <c r="P6" s="934" t="s">
        <v>4</v>
      </c>
      <c r="Q6" s="935" t="s">
        <v>480</v>
      </c>
      <c r="R6" s="936" t="s">
        <v>5</v>
      </c>
      <c r="S6" s="936" t="s">
        <v>334</v>
      </c>
      <c r="T6" s="937" t="s">
        <v>423</v>
      </c>
      <c r="U6" s="950" t="s">
        <v>281</v>
      </c>
      <c r="V6" s="937" t="s">
        <v>282</v>
      </c>
      <c r="W6" s="468" t="s">
        <v>366</v>
      </c>
      <c r="X6" s="469" t="s">
        <v>372</v>
      </c>
      <c r="Y6" s="469" t="s">
        <v>374</v>
      </c>
      <c r="Z6" s="469" t="s">
        <v>377</v>
      </c>
      <c r="AA6" s="468" t="s">
        <v>460</v>
      </c>
      <c r="AB6" s="468" t="s">
        <v>569</v>
      </c>
    </row>
    <row r="7" spans="3:28" ht="12.75" customHeight="1" x14ac:dyDescent="0.2">
      <c r="C7" s="282" t="s">
        <v>63</v>
      </c>
      <c r="D7" s="470" t="s">
        <v>124</v>
      </c>
      <c r="E7" s="969" t="s">
        <v>649</v>
      </c>
      <c r="F7" s="938" t="s">
        <v>64</v>
      </c>
      <c r="G7" s="969" t="s">
        <v>94</v>
      </c>
      <c r="H7" s="969" t="s">
        <v>94</v>
      </c>
      <c r="I7" s="941" t="s">
        <v>596</v>
      </c>
      <c r="J7" s="470" t="s">
        <v>401</v>
      </c>
      <c r="K7" s="470" t="s">
        <v>249</v>
      </c>
      <c r="L7" s="470" t="s">
        <v>402</v>
      </c>
      <c r="M7" s="470" t="s">
        <v>249</v>
      </c>
      <c r="N7" s="470" t="s">
        <v>571</v>
      </c>
      <c r="O7" s="470" t="s">
        <v>571</v>
      </c>
      <c r="P7" s="945" t="s">
        <v>481</v>
      </c>
      <c r="Q7" s="949" t="s">
        <v>481</v>
      </c>
      <c r="R7" s="940" t="s">
        <v>65</v>
      </c>
      <c r="S7" s="940" t="s">
        <v>543</v>
      </c>
      <c r="T7" s="941" t="s">
        <v>421</v>
      </c>
      <c r="U7" s="951" t="s">
        <v>256</v>
      </c>
      <c r="V7" s="941" t="s">
        <v>535</v>
      </c>
      <c r="W7" s="470" t="s">
        <v>367</v>
      </c>
      <c r="X7" s="471" t="s">
        <v>373</v>
      </c>
      <c r="Y7" s="471" t="s">
        <v>375</v>
      </c>
      <c r="Z7" s="471" t="s">
        <v>376</v>
      </c>
      <c r="AA7" s="470" t="s">
        <v>39</v>
      </c>
      <c r="AB7" s="470" t="s">
        <v>569</v>
      </c>
    </row>
    <row r="8" spans="3:28" ht="12.75" customHeight="1" x14ac:dyDescent="0.2">
      <c r="C8" s="282" t="s">
        <v>89</v>
      </c>
      <c r="D8" s="470" t="s">
        <v>131</v>
      </c>
      <c r="E8" s="969" t="s">
        <v>650</v>
      </c>
      <c r="F8" s="978" t="s">
        <v>587</v>
      </c>
      <c r="G8" s="969" t="s">
        <v>585</v>
      </c>
      <c r="H8" s="969" t="s">
        <v>585</v>
      </c>
      <c r="I8" s="941" t="s">
        <v>596</v>
      </c>
      <c r="J8" s="470" t="s">
        <v>404</v>
      </c>
      <c r="K8" s="470" t="s">
        <v>405</v>
      </c>
      <c r="L8" s="470" t="s">
        <v>606</v>
      </c>
      <c r="M8" s="470" t="s">
        <v>249</v>
      </c>
      <c r="N8" s="470" t="s">
        <v>572</v>
      </c>
      <c r="O8" s="470" t="s">
        <v>578</v>
      </c>
      <c r="P8" s="959" t="s">
        <v>482</v>
      </c>
      <c r="Q8" s="946" t="s">
        <v>482</v>
      </c>
      <c r="R8" s="940" t="s">
        <v>396</v>
      </c>
      <c r="S8" s="940" t="s">
        <v>625</v>
      </c>
      <c r="T8" s="941" t="s">
        <v>422</v>
      </c>
      <c r="U8" s="951" t="s">
        <v>257</v>
      </c>
      <c r="V8" s="941" t="s">
        <v>535</v>
      </c>
      <c r="W8" s="470" t="s">
        <v>173</v>
      </c>
      <c r="Z8" s="471" t="s">
        <v>378</v>
      </c>
      <c r="AA8" s="470" t="s">
        <v>461</v>
      </c>
      <c r="AB8" s="470" t="s">
        <v>570</v>
      </c>
    </row>
    <row r="9" spans="3:28" ht="12.75" customHeight="1" x14ac:dyDescent="0.2">
      <c r="C9" s="282" t="s">
        <v>88</v>
      </c>
      <c r="D9" s="470" t="s">
        <v>132</v>
      </c>
      <c r="E9" s="969" t="s">
        <v>651</v>
      </c>
      <c r="F9" s="978" t="s">
        <v>253</v>
      </c>
      <c r="G9" s="969" t="s">
        <v>661</v>
      </c>
      <c r="H9" s="969" t="s">
        <v>93</v>
      </c>
      <c r="I9" s="941" t="s">
        <v>597</v>
      </c>
      <c r="J9" s="470" t="s">
        <v>406</v>
      </c>
      <c r="K9" s="470" t="s">
        <v>410</v>
      </c>
      <c r="L9" s="470" t="s">
        <v>403</v>
      </c>
      <c r="M9" s="470" t="s">
        <v>250</v>
      </c>
      <c r="N9" s="470" t="s">
        <v>573</v>
      </c>
      <c r="O9" s="470" t="s">
        <v>579</v>
      </c>
      <c r="P9" s="959" t="s">
        <v>491</v>
      </c>
      <c r="Q9" s="946" t="s">
        <v>482</v>
      </c>
      <c r="R9" s="940" t="s">
        <v>395</v>
      </c>
      <c r="S9" s="940" t="s">
        <v>626</v>
      </c>
      <c r="T9" s="941" t="s">
        <v>422</v>
      </c>
      <c r="U9" s="951" t="s">
        <v>258</v>
      </c>
      <c r="V9" s="941" t="s">
        <v>276</v>
      </c>
      <c r="W9" s="470" t="s">
        <v>512</v>
      </c>
      <c r="Z9" s="473" t="s">
        <v>379</v>
      </c>
      <c r="AA9" s="470" t="s">
        <v>113</v>
      </c>
    </row>
    <row r="10" spans="3:28" ht="12.75" customHeight="1" x14ac:dyDescent="0.2">
      <c r="C10" s="282" t="s">
        <v>87</v>
      </c>
      <c r="D10" s="470" t="s">
        <v>129</v>
      </c>
      <c r="E10" s="969" t="s">
        <v>652</v>
      </c>
      <c r="F10" s="978" t="s">
        <v>254</v>
      </c>
      <c r="G10" s="969" t="s">
        <v>662</v>
      </c>
      <c r="H10" s="969" t="s">
        <v>93</v>
      </c>
      <c r="I10" s="941" t="str">
        <f>CONCATENATE("Ensayos de Verificación después de Modificación",IF(Datos_Generales!G11="",""," por "))</f>
        <v>Ensayos de Verificación después de Modificación</v>
      </c>
      <c r="J10" s="282" t="s">
        <v>28</v>
      </c>
      <c r="K10" s="282" t="s">
        <v>120</v>
      </c>
      <c r="L10" s="470"/>
      <c r="M10" s="470"/>
      <c r="N10" s="470" t="s">
        <v>574</v>
      </c>
      <c r="O10" s="470" t="s">
        <v>580</v>
      </c>
      <c r="P10" s="959" t="s">
        <v>484</v>
      </c>
      <c r="Q10" s="946" t="s">
        <v>491</v>
      </c>
      <c r="R10" s="940" t="s">
        <v>106</v>
      </c>
      <c r="S10" s="940" t="s">
        <v>336</v>
      </c>
      <c r="T10" s="941" t="s">
        <v>424</v>
      </c>
      <c r="U10" s="951" t="s">
        <v>259</v>
      </c>
      <c r="V10" s="941" t="s">
        <v>276</v>
      </c>
      <c r="Z10" s="473" t="s">
        <v>333</v>
      </c>
    </row>
    <row r="11" spans="3:28" ht="12.75" customHeight="1" x14ac:dyDescent="0.2">
      <c r="C11" s="470" t="s">
        <v>90</v>
      </c>
      <c r="D11" s="470" t="s">
        <v>130</v>
      </c>
      <c r="E11" s="969" t="s">
        <v>653</v>
      </c>
      <c r="F11" s="938" t="s">
        <v>91</v>
      </c>
      <c r="G11" s="969" t="s">
        <v>95</v>
      </c>
      <c r="H11" s="969" t="s">
        <v>95</v>
      </c>
      <c r="I11" s="941" t="s">
        <v>598</v>
      </c>
      <c r="J11" s="282" t="s">
        <v>29</v>
      </c>
      <c r="K11" s="282" t="s">
        <v>122</v>
      </c>
      <c r="L11" s="470"/>
      <c r="M11" s="470"/>
      <c r="O11" s="470" t="s">
        <v>572</v>
      </c>
      <c r="P11" s="959" t="s">
        <v>489</v>
      </c>
      <c r="Q11" s="946" t="s">
        <v>491</v>
      </c>
      <c r="R11" s="940" t="s">
        <v>490</v>
      </c>
      <c r="S11" s="940" t="s">
        <v>628</v>
      </c>
      <c r="T11" s="941" t="s">
        <v>425</v>
      </c>
      <c r="U11" s="951" t="s">
        <v>260</v>
      </c>
      <c r="V11" s="941" t="s">
        <v>535</v>
      </c>
    </row>
    <row r="12" spans="3:28" ht="12.75" customHeight="1" x14ac:dyDescent="0.2">
      <c r="C12" s="470" t="s">
        <v>28</v>
      </c>
      <c r="D12" s="470" t="s">
        <v>120</v>
      </c>
      <c r="E12" s="969" t="s">
        <v>654</v>
      </c>
      <c r="F12" s="938" t="s">
        <v>92</v>
      </c>
      <c r="G12" s="969" t="s">
        <v>96</v>
      </c>
      <c r="H12" s="969" t="s">
        <v>96</v>
      </c>
      <c r="I12" s="941" t="s">
        <v>599</v>
      </c>
      <c r="J12" s="470" t="s">
        <v>411</v>
      </c>
      <c r="K12" s="470" t="s">
        <v>122</v>
      </c>
      <c r="M12" s="470"/>
      <c r="O12" s="470" t="s">
        <v>573</v>
      </c>
      <c r="P12" s="959" t="s">
        <v>488</v>
      </c>
      <c r="Q12" s="946" t="s">
        <v>491</v>
      </c>
      <c r="R12" s="940" t="s">
        <v>505</v>
      </c>
      <c r="S12" s="940" t="s">
        <v>627</v>
      </c>
      <c r="T12" s="941" t="s">
        <v>504</v>
      </c>
      <c r="U12" s="951" t="s">
        <v>261</v>
      </c>
      <c r="V12" s="941" t="s">
        <v>535</v>
      </c>
    </row>
    <row r="13" spans="3:28" x14ac:dyDescent="0.2">
      <c r="C13" s="470" t="s">
        <v>518</v>
      </c>
      <c r="D13" s="470" t="s">
        <v>519</v>
      </c>
      <c r="E13" s="969" t="s">
        <v>655</v>
      </c>
      <c r="F13" s="978" t="s">
        <v>641</v>
      </c>
      <c r="G13" s="969" t="s">
        <v>643</v>
      </c>
      <c r="H13" s="969" t="s">
        <v>643</v>
      </c>
      <c r="I13" s="941" t="s">
        <v>600</v>
      </c>
      <c r="J13" s="282" t="s">
        <v>30</v>
      </c>
      <c r="K13" s="470" t="s">
        <v>248</v>
      </c>
      <c r="O13" s="470" t="s">
        <v>574</v>
      </c>
      <c r="P13" s="959" t="s">
        <v>487</v>
      </c>
      <c r="Q13" s="946" t="s">
        <v>484</v>
      </c>
      <c r="R13" s="940" t="s">
        <v>418</v>
      </c>
      <c r="S13" s="940" t="s">
        <v>583</v>
      </c>
      <c r="T13" s="942" t="s">
        <v>427</v>
      </c>
      <c r="U13" s="951" t="s">
        <v>262</v>
      </c>
      <c r="V13" s="941" t="s">
        <v>277</v>
      </c>
    </row>
    <row r="14" spans="3:28" x14ac:dyDescent="0.2">
      <c r="E14" s="969" t="s">
        <v>656</v>
      </c>
      <c r="F14" s="978" t="s">
        <v>642</v>
      </c>
      <c r="G14" s="969" t="s">
        <v>643</v>
      </c>
      <c r="H14" s="969" t="s">
        <v>643</v>
      </c>
      <c r="I14" s="941" t="s">
        <v>600</v>
      </c>
      <c r="J14" s="470" t="s">
        <v>398</v>
      </c>
      <c r="K14" s="470" t="s">
        <v>400</v>
      </c>
      <c r="P14" s="959" t="s">
        <v>493</v>
      </c>
      <c r="Q14" s="946" t="s">
        <v>484</v>
      </c>
      <c r="R14" s="940" t="s">
        <v>611</v>
      </c>
      <c r="S14" s="943">
        <v>140268001</v>
      </c>
      <c r="T14" s="942" t="s">
        <v>426</v>
      </c>
      <c r="U14" s="951" t="s">
        <v>263</v>
      </c>
      <c r="V14" s="941" t="s">
        <v>277</v>
      </c>
    </row>
    <row r="15" spans="3:28" x14ac:dyDescent="0.2">
      <c r="E15" s="969" t="s">
        <v>657</v>
      </c>
      <c r="F15" s="978" t="s">
        <v>539</v>
      </c>
      <c r="G15" s="969" t="s">
        <v>540</v>
      </c>
      <c r="H15" s="969" t="s">
        <v>540</v>
      </c>
      <c r="J15" s="470" t="s">
        <v>407</v>
      </c>
      <c r="K15" s="470" t="s">
        <v>130</v>
      </c>
      <c r="P15" s="959" t="s">
        <v>483</v>
      </c>
      <c r="Q15" s="946" t="s">
        <v>489</v>
      </c>
      <c r="R15" s="940" t="s">
        <v>107</v>
      </c>
      <c r="S15" s="943">
        <v>150396001</v>
      </c>
      <c r="T15" s="941" t="s">
        <v>432</v>
      </c>
      <c r="U15" s="951" t="s">
        <v>265</v>
      </c>
      <c r="V15" s="941" t="s">
        <v>535</v>
      </c>
    </row>
    <row r="16" spans="3:28" x14ac:dyDescent="0.2">
      <c r="E16" s="969" t="s">
        <v>658</v>
      </c>
      <c r="F16" s="978" t="s">
        <v>520</v>
      </c>
      <c r="G16" s="969" t="s">
        <v>521</v>
      </c>
      <c r="H16" s="969" t="s">
        <v>521</v>
      </c>
      <c r="J16" s="470" t="s">
        <v>408</v>
      </c>
      <c r="K16" s="470" t="s">
        <v>409</v>
      </c>
      <c r="P16" s="959" t="s">
        <v>499</v>
      </c>
      <c r="Q16" s="946" t="s">
        <v>488</v>
      </c>
      <c r="R16" s="943" t="s">
        <v>108</v>
      </c>
      <c r="S16" s="940" t="s">
        <v>584</v>
      </c>
      <c r="T16" s="942" t="s">
        <v>428</v>
      </c>
      <c r="U16" s="951" t="s">
        <v>264</v>
      </c>
      <c r="V16" s="941" t="s">
        <v>535</v>
      </c>
    </row>
    <row r="17" spans="5:26" x14ac:dyDescent="0.2">
      <c r="E17" s="969" t="s">
        <v>639</v>
      </c>
      <c r="F17" s="978" t="s">
        <v>639</v>
      </c>
      <c r="G17" s="969" t="s">
        <v>640</v>
      </c>
      <c r="H17" s="969" t="s">
        <v>640</v>
      </c>
      <c r="J17" s="282" t="s">
        <v>31</v>
      </c>
      <c r="K17" s="282" t="s">
        <v>121</v>
      </c>
      <c r="P17" s="959" t="s">
        <v>485</v>
      </c>
      <c r="Q17" s="946" t="s">
        <v>487</v>
      </c>
      <c r="R17" s="943" t="s">
        <v>109</v>
      </c>
      <c r="S17" s="940" t="s">
        <v>564</v>
      </c>
      <c r="T17" s="942" t="s">
        <v>429</v>
      </c>
      <c r="U17" s="951" t="s">
        <v>266</v>
      </c>
      <c r="V17" s="941" t="s">
        <v>278</v>
      </c>
    </row>
    <row r="18" spans="5:26" x14ac:dyDescent="0.2">
      <c r="P18" s="959" t="s">
        <v>486</v>
      </c>
      <c r="Q18" s="946" t="s">
        <v>487</v>
      </c>
      <c r="R18" s="943" t="s">
        <v>110</v>
      </c>
      <c r="S18" s="943" t="s">
        <v>339</v>
      </c>
      <c r="T18" s="942" t="s">
        <v>430</v>
      </c>
      <c r="U18" s="951" t="s">
        <v>267</v>
      </c>
      <c r="V18" s="941" t="s">
        <v>278</v>
      </c>
    </row>
    <row r="19" spans="5:26" x14ac:dyDescent="0.2">
      <c r="P19" s="959" t="s">
        <v>495</v>
      </c>
      <c r="Q19" s="946" t="s">
        <v>487</v>
      </c>
      <c r="R19" s="943" t="s">
        <v>111</v>
      </c>
      <c r="S19" s="943" t="s">
        <v>346</v>
      </c>
      <c r="U19" s="951" t="s">
        <v>268</v>
      </c>
      <c r="V19" s="941" t="s">
        <v>535</v>
      </c>
    </row>
    <row r="20" spans="5:26" x14ac:dyDescent="0.2">
      <c r="F20" s="978"/>
      <c r="G20" s="969"/>
      <c r="H20" s="969"/>
      <c r="P20" s="945" t="s">
        <v>127</v>
      </c>
      <c r="Q20" s="946" t="s">
        <v>487</v>
      </c>
      <c r="R20" s="940" t="s">
        <v>594</v>
      </c>
      <c r="S20" s="943" t="s">
        <v>595</v>
      </c>
      <c r="T20" s="942" t="s">
        <v>439</v>
      </c>
      <c r="U20" s="951" t="s">
        <v>269</v>
      </c>
      <c r="V20" s="941" t="s">
        <v>535</v>
      </c>
    </row>
    <row r="21" spans="5:26" x14ac:dyDescent="0.2">
      <c r="F21" s="978"/>
      <c r="G21" s="969"/>
      <c r="H21" s="969"/>
      <c r="P21" s="959" t="s">
        <v>602</v>
      </c>
      <c r="Q21" s="946" t="s">
        <v>493</v>
      </c>
      <c r="R21" s="943" t="s">
        <v>494</v>
      </c>
      <c r="S21" s="943">
        <v>112365001</v>
      </c>
      <c r="T21" s="942" t="s">
        <v>433</v>
      </c>
      <c r="U21" s="951" t="s">
        <v>270</v>
      </c>
      <c r="V21" s="941" t="s">
        <v>535</v>
      </c>
    </row>
    <row r="22" spans="5:26" x14ac:dyDescent="0.2">
      <c r="F22" s="978"/>
      <c r="G22" s="969"/>
      <c r="H22" s="969"/>
      <c r="P22" s="959" t="s">
        <v>337</v>
      </c>
      <c r="Q22" s="946" t="s">
        <v>483</v>
      </c>
      <c r="R22" s="940" t="s">
        <v>609</v>
      </c>
      <c r="S22" s="943" t="s">
        <v>335</v>
      </c>
      <c r="U22" s="951" t="s">
        <v>271</v>
      </c>
      <c r="V22" s="941" t="s">
        <v>535</v>
      </c>
    </row>
    <row r="23" spans="5:26" x14ac:dyDescent="0.2">
      <c r="F23" s="978"/>
      <c r="P23" s="959" t="s">
        <v>348</v>
      </c>
      <c r="Q23" s="946" t="s">
        <v>483</v>
      </c>
      <c r="R23" s="940" t="s">
        <v>610</v>
      </c>
      <c r="S23" s="940" t="s">
        <v>516</v>
      </c>
      <c r="T23" s="941" t="s">
        <v>434</v>
      </c>
      <c r="U23" s="951" t="s">
        <v>272</v>
      </c>
      <c r="V23" s="941" t="s">
        <v>535</v>
      </c>
    </row>
    <row r="24" spans="5:26" x14ac:dyDescent="0.2">
      <c r="F24" s="978"/>
      <c r="P24" s="959" t="s">
        <v>120</v>
      </c>
      <c r="Q24" s="946" t="s">
        <v>499</v>
      </c>
      <c r="R24" s="940" t="s">
        <v>500</v>
      </c>
      <c r="S24" s="943" t="s">
        <v>629</v>
      </c>
      <c r="T24" s="942" t="s">
        <v>435</v>
      </c>
      <c r="U24" s="951" t="s">
        <v>273</v>
      </c>
      <c r="V24" s="941" t="s">
        <v>535</v>
      </c>
    </row>
    <row r="25" spans="5:26" x14ac:dyDescent="0.2">
      <c r="F25" s="978"/>
      <c r="G25" s="969"/>
      <c r="P25" s="959" t="s">
        <v>497</v>
      </c>
      <c r="Q25" s="946" t="s">
        <v>485</v>
      </c>
      <c r="R25" s="940" t="s">
        <v>607</v>
      </c>
      <c r="S25" s="940" t="s">
        <v>563</v>
      </c>
      <c r="T25" s="942" t="s">
        <v>430</v>
      </c>
      <c r="U25" s="951" t="s">
        <v>274</v>
      </c>
      <c r="V25" s="941" t="s">
        <v>279</v>
      </c>
    </row>
    <row r="26" spans="5:26" x14ac:dyDescent="0.2">
      <c r="F26" s="978"/>
      <c r="G26" s="969"/>
      <c r="P26" s="959" t="s">
        <v>503</v>
      </c>
      <c r="Q26" s="946" t="s">
        <v>485</v>
      </c>
      <c r="R26" s="940" t="s">
        <v>125</v>
      </c>
      <c r="S26" s="943">
        <v>102166001</v>
      </c>
      <c r="T26" s="942" t="s">
        <v>436</v>
      </c>
      <c r="U26" s="951" t="s">
        <v>275</v>
      </c>
      <c r="V26" s="941" t="s">
        <v>280</v>
      </c>
    </row>
    <row r="27" spans="5:26" x14ac:dyDescent="0.2">
      <c r="F27" s="978"/>
      <c r="G27" s="969"/>
      <c r="P27" s="959" t="s">
        <v>502</v>
      </c>
      <c r="Q27" s="946" t="s">
        <v>486</v>
      </c>
      <c r="R27" s="943" t="s">
        <v>126</v>
      </c>
      <c r="S27" s="943" t="s">
        <v>345</v>
      </c>
      <c r="T27" s="942" t="s">
        <v>107</v>
      </c>
      <c r="U27" s="951" t="s">
        <v>644</v>
      </c>
      <c r="V27" s="941" t="s">
        <v>535</v>
      </c>
    </row>
    <row r="28" spans="5:26" x14ac:dyDescent="0.2">
      <c r="F28" s="978"/>
      <c r="P28" s="959" t="s">
        <v>513</v>
      </c>
      <c r="Q28" s="946" t="s">
        <v>495</v>
      </c>
      <c r="R28" s="940" t="s">
        <v>496</v>
      </c>
      <c r="S28" s="943">
        <v>110408001</v>
      </c>
      <c r="T28" s="942" t="s">
        <v>431</v>
      </c>
      <c r="U28" s="951" t="s">
        <v>588</v>
      </c>
      <c r="V28" s="941" t="s">
        <v>276</v>
      </c>
    </row>
    <row r="29" spans="5:26" x14ac:dyDescent="0.2">
      <c r="P29" s="959" t="s">
        <v>522</v>
      </c>
      <c r="Q29" s="946" t="s">
        <v>127</v>
      </c>
      <c r="R29" s="943" t="s">
        <v>128</v>
      </c>
      <c r="S29" s="943" t="s">
        <v>342</v>
      </c>
      <c r="U29" s="951" t="s">
        <v>612</v>
      </c>
      <c r="V29" s="941" t="s">
        <v>535</v>
      </c>
    </row>
    <row r="30" spans="5:26" x14ac:dyDescent="0.2">
      <c r="P30" s="978" t="s">
        <v>618</v>
      </c>
      <c r="Q30" s="946" t="s">
        <v>497</v>
      </c>
      <c r="R30" s="943" t="s">
        <v>498</v>
      </c>
      <c r="S30" s="943">
        <v>161477001</v>
      </c>
      <c r="T30" s="941" t="s">
        <v>437</v>
      </c>
      <c r="U30" s="951" t="s">
        <v>637</v>
      </c>
      <c r="V30" s="941" t="s">
        <v>535</v>
      </c>
    </row>
    <row r="31" spans="5:26" x14ac:dyDescent="0.2">
      <c r="P31" s="959" t="s">
        <v>620</v>
      </c>
      <c r="Q31" s="946" t="s">
        <v>602</v>
      </c>
      <c r="R31" s="940" t="s">
        <v>492</v>
      </c>
      <c r="S31" s="940" t="s">
        <v>347</v>
      </c>
      <c r="T31" s="944" t="s">
        <v>438</v>
      </c>
    </row>
    <row r="32" spans="5:26" s="475" customFormat="1" x14ac:dyDescent="0.2">
      <c r="F32" s="945"/>
      <c r="G32" s="949"/>
      <c r="H32" s="949"/>
      <c r="I32" s="944"/>
      <c r="P32" s="984" t="s">
        <v>622</v>
      </c>
      <c r="Q32" s="946" t="s">
        <v>337</v>
      </c>
      <c r="R32" s="940" t="s">
        <v>501</v>
      </c>
      <c r="S32" s="940" t="s">
        <v>517</v>
      </c>
      <c r="T32" s="944" t="s">
        <v>439</v>
      </c>
      <c r="U32" s="953"/>
      <c r="V32" s="944"/>
      <c r="X32" s="472"/>
      <c r="Y32" s="472"/>
      <c r="Z32" s="472"/>
    </row>
    <row r="33" spans="6:26" s="475" customFormat="1" x14ac:dyDescent="0.2">
      <c r="F33" s="945"/>
      <c r="G33" s="949"/>
      <c r="H33" s="949"/>
      <c r="I33" s="944"/>
      <c r="P33" s="959" t="s">
        <v>113</v>
      </c>
      <c r="Q33" s="946" t="s">
        <v>502</v>
      </c>
      <c r="R33" s="940" t="s">
        <v>340</v>
      </c>
      <c r="S33" s="943" t="s">
        <v>341</v>
      </c>
      <c r="T33" s="944" t="s">
        <v>440</v>
      </c>
      <c r="U33" s="953"/>
      <c r="V33" s="944"/>
      <c r="X33" s="472"/>
      <c r="Y33" s="472"/>
      <c r="Z33" s="472"/>
    </row>
    <row r="34" spans="6:26" s="475" customFormat="1" x14ac:dyDescent="0.2">
      <c r="F34" s="945"/>
      <c r="G34" s="949"/>
      <c r="H34" s="949"/>
      <c r="I34" s="944"/>
      <c r="P34" s="945"/>
      <c r="Q34" s="946" t="s">
        <v>503</v>
      </c>
      <c r="R34" s="940" t="s">
        <v>343</v>
      </c>
      <c r="S34" s="943" t="s">
        <v>344</v>
      </c>
      <c r="T34" s="947" t="s">
        <v>441</v>
      </c>
      <c r="U34" s="953"/>
      <c r="V34" s="944"/>
      <c r="X34" s="472"/>
      <c r="Y34" s="472"/>
      <c r="Z34" s="472"/>
    </row>
    <row r="35" spans="6:26" s="475" customFormat="1" x14ac:dyDescent="0.2">
      <c r="F35" s="945"/>
      <c r="G35" s="949"/>
      <c r="H35" s="949"/>
      <c r="I35" s="944"/>
      <c r="P35" s="945"/>
      <c r="Q35" s="946" t="s">
        <v>348</v>
      </c>
      <c r="R35" s="940" t="s">
        <v>349</v>
      </c>
      <c r="S35" s="943">
        <v>170222001</v>
      </c>
      <c r="T35" s="944"/>
      <c r="U35" s="953"/>
      <c r="V35" s="944"/>
      <c r="X35" s="472"/>
      <c r="Y35" s="472"/>
      <c r="Z35" s="472"/>
    </row>
    <row r="36" spans="6:26" s="475" customFormat="1" x14ac:dyDescent="0.2">
      <c r="F36" s="945"/>
      <c r="G36" s="949"/>
      <c r="H36" s="949"/>
      <c r="I36" s="944"/>
      <c r="P36" s="945"/>
      <c r="Q36" s="946" t="s">
        <v>120</v>
      </c>
      <c r="R36" s="940" t="s">
        <v>120</v>
      </c>
      <c r="S36" s="943"/>
      <c r="T36" s="944"/>
      <c r="U36" s="953"/>
      <c r="V36" s="944"/>
      <c r="X36" s="472"/>
      <c r="Y36" s="472"/>
      <c r="Z36" s="472"/>
    </row>
    <row r="37" spans="6:26" s="475" customFormat="1" ht="12.75" customHeight="1" x14ac:dyDescent="0.2">
      <c r="F37" s="945"/>
      <c r="G37" s="949"/>
      <c r="H37" s="949"/>
      <c r="I37" s="944"/>
      <c r="P37" s="945"/>
      <c r="Q37" s="946" t="s">
        <v>491</v>
      </c>
      <c r="R37" s="940" t="s">
        <v>468</v>
      </c>
      <c r="S37" s="943" t="s">
        <v>469</v>
      </c>
      <c r="T37" s="948" t="s">
        <v>515</v>
      </c>
      <c r="U37" s="953"/>
      <c r="V37" s="944"/>
      <c r="X37" s="472"/>
      <c r="Y37" s="472"/>
      <c r="Z37" s="472"/>
    </row>
    <row r="38" spans="6:26" s="475" customFormat="1" x14ac:dyDescent="0.2">
      <c r="F38" s="945"/>
      <c r="G38" s="949"/>
      <c r="H38" s="949"/>
      <c r="I38" s="944"/>
      <c r="P38" s="945"/>
      <c r="Q38" s="946" t="s">
        <v>513</v>
      </c>
      <c r="R38" s="940" t="s">
        <v>514</v>
      </c>
      <c r="S38" s="940" t="s">
        <v>638</v>
      </c>
      <c r="T38" s="947" t="s">
        <v>524</v>
      </c>
      <c r="U38" s="953"/>
      <c r="V38" s="944"/>
      <c r="X38" s="472"/>
      <c r="Y38" s="472"/>
      <c r="Z38" s="472"/>
    </row>
    <row r="39" spans="6:26" x14ac:dyDescent="0.2">
      <c r="P39" s="945"/>
      <c r="Q39" s="949" t="s">
        <v>522</v>
      </c>
      <c r="R39" s="940" t="s">
        <v>523</v>
      </c>
      <c r="S39" s="940" t="s">
        <v>525</v>
      </c>
    </row>
    <row r="40" spans="6:26" x14ac:dyDescent="0.2">
      <c r="P40" s="945"/>
      <c r="Q40" s="969" t="s">
        <v>602</v>
      </c>
      <c r="R40" s="940" t="s">
        <v>601</v>
      </c>
      <c r="S40" s="940" t="s">
        <v>603</v>
      </c>
      <c r="T40" s="941" t="s">
        <v>604</v>
      </c>
    </row>
    <row r="41" spans="6:26" x14ac:dyDescent="0.2">
      <c r="Q41" s="978" t="s">
        <v>618</v>
      </c>
      <c r="R41" s="940" t="s">
        <v>619</v>
      </c>
      <c r="S41" s="940" t="s">
        <v>624</v>
      </c>
      <c r="T41" s="941" t="s">
        <v>107</v>
      </c>
    </row>
    <row r="42" spans="6:26" x14ac:dyDescent="0.2">
      <c r="Q42" s="969" t="s">
        <v>620</v>
      </c>
      <c r="R42" s="940" t="s">
        <v>621</v>
      </c>
      <c r="S42" s="943">
        <v>211238001</v>
      </c>
      <c r="T42" s="941" t="s">
        <v>648</v>
      </c>
    </row>
    <row r="43" spans="6:26" x14ac:dyDescent="0.2">
      <c r="Q43" s="969" t="s">
        <v>622</v>
      </c>
      <c r="R43" s="940" t="s">
        <v>623</v>
      </c>
      <c r="S43" s="940" t="s">
        <v>630</v>
      </c>
      <c r="T43" s="941" t="s">
        <v>631</v>
      </c>
    </row>
    <row r="44" spans="6:26" x14ac:dyDescent="0.2">
      <c r="Q44" s="946" t="s">
        <v>113</v>
      </c>
      <c r="R44" s="940" t="s">
        <v>113</v>
      </c>
    </row>
    <row r="56" spans="6:6" x14ac:dyDescent="0.2">
      <c r="F56" s="979">
        <v>43780.424074074101</v>
      </c>
    </row>
  </sheetData>
  <sheetProtection password="831F" sheet="1" objects="1" scenarios="1"/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B1460"/>
  <sheetViews>
    <sheetView zoomScale="70" zoomScaleNormal="70" workbookViewId="0">
      <selection sqref="A1:A2"/>
    </sheetView>
  </sheetViews>
  <sheetFormatPr baseColWidth="10" defaultRowHeight="12.75" x14ac:dyDescent="0.2"/>
  <cols>
    <col min="1" max="1" width="16.7109375" customWidth="1"/>
    <col min="2" max="3" width="22.7109375" customWidth="1"/>
    <col min="4" max="4" width="12.7109375" customWidth="1"/>
    <col min="5" max="5" width="22.7109375" customWidth="1"/>
    <col min="6" max="6" width="21.5703125" customWidth="1"/>
    <col min="7" max="8" width="18.7109375" customWidth="1"/>
    <col min="9" max="9" width="20.7109375" style="54" customWidth="1"/>
    <col min="10" max="12" width="20.7109375" style="56" customWidth="1"/>
    <col min="13" max="13" width="20.7109375" style="55" customWidth="1"/>
    <col min="14" max="15" width="20.7109375" style="54" customWidth="1"/>
    <col min="16" max="23" width="12.7109375" customWidth="1"/>
    <col min="257" max="257" width="16.7109375" customWidth="1"/>
    <col min="258" max="259" width="22.7109375" customWidth="1"/>
    <col min="260" max="260" width="12.7109375" customWidth="1"/>
    <col min="261" max="261" width="22.7109375" customWidth="1"/>
    <col min="262" max="262" width="21.5703125" customWidth="1"/>
    <col min="263" max="264" width="18.7109375" customWidth="1"/>
    <col min="265" max="271" width="20.7109375" customWidth="1"/>
    <col min="272" max="279" width="12.7109375" customWidth="1"/>
    <col min="513" max="513" width="16.7109375" customWidth="1"/>
    <col min="514" max="515" width="22.7109375" customWidth="1"/>
    <col min="516" max="516" width="12.7109375" customWidth="1"/>
    <col min="517" max="517" width="22.7109375" customWidth="1"/>
    <col min="518" max="518" width="21.5703125" customWidth="1"/>
    <col min="519" max="520" width="18.7109375" customWidth="1"/>
    <col min="521" max="527" width="20.7109375" customWidth="1"/>
    <col min="528" max="535" width="12.7109375" customWidth="1"/>
    <col min="769" max="769" width="16.7109375" customWidth="1"/>
    <col min="770" max="771" width="22.7109375" customWidth="1"/>
    <col min="772" max="772" width="12.7109375" customWidth="1"/>
    <col min="773" max="773" width="22.7109375" customWidth="1"/>
    <col min="774" max="774" width="21.5703125" customWidth="1"/>
    <col min="775" max="776" width="18.7109375" customWidth="1"/>
    <col min="777" max="783" width="20.7109375" customWidth="1"/>
    <col min="784" max="791" width="12.7109375" customWidth="1"/>
    <col min="1025" max="1025" width="16.7109375" customWidth="1"/>
    <col min="1026" max="1027" width="22.7109375" customWidth="1"/>
    <col min="1028" max="1028" width="12.7109375" customWidth="1"/>
    <col min="1029" max="1029" width="22.7109375" customWidth="1"/>
    <col min="1030" max="1030" width="21.5703125" customWidth="1"/>
    <col min="1031" max="1032" width="18.7109375" customWidth="1"/>
    <col min="1033" max="1039" width="20.7109375" customWidth="1"/>
    <col min="1040" max="1047" width="12.7109375" customWidth="1"/>
    <col min="1281" max="1281" width="16.7109375" customWidth="1"/>
    <col min="1282" max="1283" width="22.7109375" customWidth="1"/>
    <col min="1284" max="1284" width="12.7109375" customWidth="1"/>
    <col min="1285" max="1285" width="22.7109375" customWidth="1"/>
    <col min="1286" max="1286" width="21.5703125" customWidth="1"/>
    <col min="1287" max="1288" width="18.7109375" customWidth="1"/>
    <col min="1289" max="1295" width="20.7109375" customWidth="1"/>
    <col min="1296" max="1303" width="12.7109375" customWidth="1"/>
    <col min="1537" max="1537" width="16.7109375" customWidth="1"/>
    <col min="1538" max="1539" width="22.7109375" customWidth="1"/>
    <col min="1540" max="1540" width="12.7109375" customWidth="1"/>
    <col min="1541" max="1541" width="22.7109375" customWidth="1"/>
    <col min="1542" max="1542" width="21.5703125" customWidth="1"/>
    <col min="1543" max="1544" width="18.7109375" customWidth="1"/>
    <col min="1545" max="1551" width="20.7109375" customWidth="1"/>
    <col min="1552" max="1559" width="12.7109375" customWidth="1"/>
    <col min="1793" max="1793" width="16.7109375" customWidth="1"/>
    <col min="1794" max="1795" width="22.7109375" customWidth="1"/>
    <col min="1796" max="1796" width="12.7109375" customWidth="1"/>
    <col min="1797" max="1797" width="22.7109375" customWidth="1"/>
    <col min="1798" max="1798" width="21.5703125" customWidth="1"/>
    <col min="1799" max="1800" width="18.7109375" customWidth="1"/>
    <col min="1801" max="1807" width="20.7109375" customWidth="1"/>
    <col min="1808" max="1815" width="12.7109375" customWidth="1"/>
    <col min="2049" max="2049" width="16.7109375" customWidth="1"/>
    <col min="2050" max="2051" width="22.7109375" customWidth="1"/>
    <col min="2052" max="2052" width="12.7109375" customWidth="1"/>
    <col min="2053" max="2053" width="22.7109375" customWidth="1"/>
    <col min="2054" max="2054" width="21.5703125" customWidth="1"/>
    <col min="2055" max="2056" width="18.7109375" customWidth="1"/>
    <col min="2057" max="2063" width="20.7109375" customWidth="1"/>
    <col min="2064" max="2071" width="12.7109375" customWidth="1"/>
    <col min="2305" max="2305" width="16.7109375" customWidth="1"/>
    <col min="2306" max="2307" width="22.7109375" customWidth="1"/>
    <col min="2308" max="2308" width="12.7109375" customWidth="1"/>
    <col min="2309" max="2309" width="22.7109375" customWidth="1"/>
    <col min="2310" max="2310" width="21.5703125" customWidth="1"/>
    <col min="2311" max="2312" width="18.7109375" customWidth="1"/>
    <col min="2313" max="2319" width="20.7109375" customWidth="1"/>
    <col min="2320" max="2327" width="12.7109375" customWidth="1"/>
    <col min="2561" max="2561" width="16.7109375" customWidth="1"/>
    <col min="2562" max="2563" width="22.7109375" customWidth="1"/>
    <col min="2564" max="2564" width="12.7109375" customWidth="1"/>
    <col min="2565" max="2565" width="22.7109375" customWidth="1"/>
    <col min="2566" max="2566" width="21.5703125" customWidth="1"/>
    <col min="2567" max="2568" width="18.7109375" customWidth="1"/>
    <col min="2569" max="2575" width="20.7109375" customWidth="1"/>
    <col min="2576" max="2583" width="12.7109375" customWidth="1"/>
    <col min="2817" max="2817" width="16.7109375" customWidth="1"/>
    <col min="2818" max="2819" width="22.7109375" customWidth="1"/>
    <col min="2820" max="2820" width="12.7109375" customWidth="1"/>
    <col min="2821" max="2821" width="22.7109375" customWidth="1"/>
    <col min="2822" max="2822" width="21.5703125" customWidth="1"/>
    <col min="2823" max="2824" width="18.7109375" customWidth="1"/>
    <col min="2825" max="2831" width="20.7109375" customWidth="1"/>
    <col min="2832" max="2839" width="12.7109375" customWidth="1"/>
    <col min="3073" max="3073" width="16.7109375" customWidth="1"/>
    <col min="3074" max="3075" width="22.7109375" customWidth="1"/>
    <col min="3076" max="3076" width="12.7109375" customWidth="1"/>
    <col min="3077" max="3077" width="22.7109375" customWidth="1"/>
    <col min="3078" max="3078" width="21.5703125" customWidth="1"/>
    <col min="3079" max="3080" width="18.7109375" customWidth="1"/>
    <col min="3081" max="3087" width="20.7109375" customWidth="1"/>
    <col min="3088" max="3095" width="12.7109375" customWidth="1"/>
    <col min="3329" max="3329" width="16.7109375" customWidth="1"/>
    <col min="3330" max="3331" width="22.7109375" customWidth="1"/>
    <col min="3332" max="3332" width="12.7109375" customWidth="1"/>
    <col min="3333" max="3333" width="22.7109375" customWidth="1"/>
    <col min="3334" max="3334" width="21.5703125" customWidth="1"/>
    <col min="3335" max="3336" width="18.7109375" customWidth="1"/>
    <col min="3337" max="3343" width="20.7109375" customWidth="1"/>
    <col min="3344" max="3351" width="12.7109375" customWidth="1"/>
    <col min="3585" max="3585" width="16.7109375" customWidth="1"/>
    <col min="3586" max="3587" width="22.7109375" customWidth="1"/>
    <col min="3588" max="3588" width="12.7109375" customWidth="1"/>
    <col min="3589" max="3589" width="22.7109375" customWidth="1"/>
    <col min="3590" max="3590" width="21.5703125" customWidth="1"/>
    <col min="3591" max="3592" width="18.7109375" customWidth="1"/>
    <col min="3593" max="3599" width="20.7109375" customWidth="1"/>
    <col min="3600" max="3607" width="12.7109375" customWidth="1"/>
    <col min="3841" max="3841" width="16.7109375" customWidth="1"/>
    <col min="3842" max="3843" width="22.7109375" customWidth="1"/>
    <col min="3844" max="3844" width="12.7109375" customWidth="1"/>
    <col min="3845" max="3845" width="22.7109375" customWidth="1"/>
    <col min="3846" max="3846" width="21.5703125" customWidth="1"/>
    <col min="3847" max="3848" width="18.7109375" customWidth="1"/>
    <col min="3849" max="3855" width="20.7109375" customWidth="1"/>
    <col min="3856" max="3863" width="12.7109375" customWidth="1"/>
    <col min="4097" max="4097" width="16.7109375" customWidth="1"/>
    <col min="4098" max="4099" width="22.7109375" customWidth="1"/>
    <col min="4100" max="4100" width="12.7109375" customWidth="1"/>
    <col min="4101" max="4101" width="22.7109375" customWidth="1"/>
    <col min="4102" max="4102" width="21.5703125" customWidth="1"/>
    <col min="4103" max="4104" width="18.7109375" customWidth="1"/>
    <col min="4105" max="4111" width="20.7109375" customWidth="1"/>
    <col min="4112" max="4119" width="12.7109375" customWidth="1"/>
    <col min="4353" max="4353" width="16.7109375" customWidth="1"/>
    <col min="4354" max="4355" width="22.7109375" customWidth="1"/>
    <col min="4356" max="4356" width="12.7109375" customWidth="1"/>
    <col min="4357" max="4357" width="22.7109375" customWidth="1"/>
    <col min="4358" max="4358" width="21.5703125" customWidth="1"/>
    <col min="4359" max="4360" width="18.7109375" customWidth="1"/>
    <col min="4361" max="4367" width="20.7109375" customWidth="1"/>
    <col min="4368" max="4375" width="12.7109375" customWidth="1"/>
    <col min="4609" max="4609" width="16.7109375" customWidth="1"/>
    <col min="4610" max="4611" width="22.7109375" customWidth="1"/>
    <col min="4612" max="4612" width="12.7109375" customWidth="1"/>
    <col min="4613" max="4613" width="22.7109375" customWidth="1"/>
    <col min="4614" max="4614" width="21.5703125" customWidth="1"/>
    <col min="4615" max="4616" width="18.7109375" customWidth="1"/>
    <col min="4617" max="4623" width="20.7109375" customWidth="1"/>
    <col min="4624" max="4631" width="12.7109375" customWidth="1"/>
    <col min="4865" max="4865" width="16.7109375" customWidth="1"/>
    <col min="4866" max="4867" width="22.7109375" customWidth="1"/>
    <col min="4868" max="4868" width="12.7109375" customWidth="1"/>
    <col min="4869" max="4869" width="22.7109375" customWidth="1"/>
    <col min="4870" max="4870" width="21.5703125" customWidth="1"/>
    <col min="4871" max="4872" width="18.7109375" customWidth="1"/>
    <col min="4873" max="4879" width="20.7109375" customWidth="1"/>
    <col min="4880" max="4887" width="12.7109375" customWidth="1"/>
    <col min="5121" max="5121" width="16.7109375" customWidth="1"/>
    <col min="5122" max="5123" width="22.7109375" customWidth="1"/>
    <col min="5124" max="5124" width="12.7109375" customWidth="1"/>
    <col min="5125" max="5125" width="22.7109375" customWidth="1"/>
    <col min="5126" max="5126" width="21.5703125" customWidth="1"/>
    <col min="5127" max="5128" width="18.7109375" customWidth="1"/>
    <col min="5129" max="5135" width="20.7109375" customWidth="1"/>
    <col min="5136" max="5143" width="12.7109375" customWidth="1"/>
    <col min="5377" max="5377" width="16.7109375" customWidth="1"/>
    <col min="5378" max="5379" width="22.7109375" customWidth="1"/>
    <col min="5380" max="5380" width="12.7109375" customWidth="1"/>
    <col min="5381" max="5381" width="22.7109375" customWidth="1"/>
    <col min="5382" max="5382" width="21.5703125" customWidth="1"/>
    <col min="5383" max="5384" width="18.7109375" customWidth="1"/>
    <col min="5385" max="5391" width="20.7109375" customWidth="1"/>
    <col min="5392" max="5399" width="12.7109375" customWidth="1"/>
    <col min="5633" max="5633" width="16.7109375" customWidth="1"/>
    <col min="5634" max="5635" width="22.7109375" customWidth="1"/>
    <col min="5636" max="5636" width="12.7109375" customWidth="1"/>
    <col min="5637" max="5637" width="22.7109375" customWidth="1"/>
    <col min="5638" max="5638" width="21.5703125" customWidth="1"/>
    <col min="5639" max="5640" width="18.7109375" customWidth="1"/>
    <col min="5641" max="5647" width="20.7109375" customWidth="1"/>
    <col min="5648" max="5655" width="12.7109375" customWidth="1"/>
    <col min="5889" max="5889" width="16.7109375" customWidth="1"/>
    <col min="5890" max="5891" width="22.7109375" customWidth="1"/>
    <col min="5892" max="5892" width="12.7109375" customWidth="1"/>
    <col min="5893" max="5893" width="22.7109375" customWidth="1"/>
    <col min="5894" max="5894" width="21.5703125" customWidth="1"/>
    <col min="5895" max="5896" width="18.7109375" customWidth="1"/>
    <col min="5897" max="5903" width="20.7109375" customWidth="1"/>
    <col min="5904" max="5911" width="12.7109375" customWidth="1"/>
    <col min="6145" max="6145" width="16.7109375" customWidth="1"/>
    <col min="6146" max="6147" width="22.7109375" customWidth="1"/>
    <col min="6148" max="6148" width="12.7109375" customWidth="1"/>
    <col min="6149" max="6149" width="22.7109375" customWidth="1"/>
    <col min="6150" max="6150" width="21.5703125" customWidth="1"/>
    <col min="6151" max="6152" width="18.7109375" customWidth="1"/>
    <col min="6153" max="6159" width="20.7109375" customWidth="1"/>
    <col min="6160" max="6167" width="12.7109375" customWidth="1"/>
    <col min="6401" max="6401" width="16.7109375" customWidth="1"/>
    <col min="6402" max="6403" width="22.7109375" customWidth="1"/>
    <col min="6404" max="6404" width="12.7109375" customWidth="1"/>
    <col min="6405" max="6405" width="22.7109375" customWidth="1"/>
    <col min="6406" max="6406" width="21.5703125" customWidth="1"/>
    <col min="6407" max="6408" width="18.7109375" customWidth="1"/>
    <col min="6409" max="6415" width="20.7109375" customWidth="1"/>
    <col min="6416" max="6423" width="12.7109375" customWidth="1"/>
    <col min="6657" max="6657" width="16.7109375" customWidth="1"/>
    <col min="6658" max="6659" width="22.7109375" customWidth="1"/>
    <col min="6660" max="6660" width="12.7109375" customWidth="1"/>
    <col min="6661" max="6661" width="22.7109375" customWidth="1"/>
    <col min="6662" max="6662" width="21.5703125" customWidth="1"/>
    <col min="6663" max="6664" width="18.7109375" customWidth="1"/>
    <col min="6665" max="6671" width="20.7109375" customWidth="1"/>
    <col min="6672" max="6679" width="12.7109375" customWidth="1"/>
    <col min="6913" max="6913" width="16.7109375" customWidth="1"/>
    <col min="6914" max="6915" width="22.7109375" customWidth="1"/>
    <col min="6916" max="6916" width="12.7109375" customWidth="1"/>
    <col min="6917" max="6917" width="22.7109375" customWidth="1"/>
    <col min="6918" max="6918" width="21.5703125" customWidth="1"/>
    <col min="6919" max="6920" width="18.7109375" customWidth="1"/>
    <col min="6921" max="6927" width="20.7109375" customWidth="1"/>
    <col min="6928" max="6935" width="12.7109375" customWidth="1"/>
    <col min="7169" max="7169" width="16.7109375" customWidth="1"/>
    <col min="7170" max="7171" width="22.7109375" customWidth="1"/>
    <col min="7172" max="7172" width="12.7109375" customWidth="1"/>
    <col min="7173" max="7173" width="22.7109375" customWidth="1"/>
    <col min="7174" max="7174" width="21.5703125" customWidth="1"/>
    <col min="7175" max="7176" width="18.7109375" customWidth="1"/>
    <col min="7177" max="7183" width="20.7109375" customWidth="1"/>
    <col min="7184" max="7191" width="12.7109375" customWidth="1"/>
    <col min="7425" max="7425" width="16.7109375" customWidth="1"/>
    <col min="7426" max="7427" width="22.7109375" customWidth="1"/>
    <col min="7428" max="7428" width="12.7109375" customWidth="1"/>
    <col min="7429" max="7429" width="22.7109375" customWidth="1"/>
    <col min="7430" max="7430" width="21.5703125" customWidth="1"/>
    <col min="7431" max="7432" width="18.7109375" customWidth="1"/>
    <col min="7433" max="7439" width="20.7109375" customWidth="1"/>
    <col min="7440" max="7447" width="12.7109375" customWidth="1"/>
    <col min="7681" max="7681" width="16.7109375" customWidth="1"/>
    <col min="7682" max="7683" width="22.7109375" customWidth="1"/>
    <col min="7684" max="7684" width="12.7109375" customWidth="1"/>
    <col min="7685" max="7685" width="22.7109375" customWidth="1"/>
    <col min="7686" max="7686" width="21.5703125" customWidth="1"/>
    <col min="7687" max="7688" width="18.7109375" customWidth="1"/>
    <col min="7689" max="7695" width="20.7109375" customWidth="1"/>
    <col min="7696" max="7703" width="12.7109375" customWidth="1"/>
    <col min="7937" max="7937" width="16.7109375" customWidth="1"/>
    <col min="7938" max="7939" width="22.7109375" customWidth="1"/>
    <col min="7940" max="7940" width="12.7109375" customWidth="1"/>
    <col min="7941" max="7941" width="22.7109375" customWidth="1"/>
    <col min="7942" max="7942" width="21.5703125" customWidth="1"/>
    <col min="7943" max="7944" width="18.7109375" customWidth="1"/>
    <col min="7945" max="7951" width="20.7109375" customWidth="1"/>
    <col min="7952" max="7959" width="12.7109375" customWidth="1"/>
    <col min="8193" max="8193" width="16.7109375" customWidth="1"/>
    <col min="8194" max="8195" width="22.7109375" customWidth="1"/>
    <col min="8196" max="8196" width="12.7109375" customWidth="1"/>
    <col min="8197" max="8197" width="22.7109375" customWidth="1"/>
    <col min="8198" max="8198" width="21.5703125" customWidth="1"/>
    <col min="8199" max="8200" width="18.7109375" customWidth="1"/>
    <col min="8201" max="8207" width="20.7109375" customWidth="1"/>
    <col min="8208" max="8215" width="12.7109375" customWidth="1"/>
    <col min="8449" max="8449" width="16.7109375" customWidth="1"/>
    <col min="8450" max="8451" width="22.7109375" customWidth="1"/>
    <col min="8452" max="8452" width="12.7109375" customWidth="1"/>
    <col min="8453" max="8453" width="22.7109375" customWidth="1"/>
    <col min="8454" max="8454" width="21.5703125" customWidth="1"/>
    <col min="8455" max="8456" width="18.7109375" customWidth="1"/>
    <col min="8457" max="8463" width="20.7109375" customWidth="1"/>
    <col min="8464" max="8471" width="12.7109375" customWidth="1"/>
    <col min="8705" max="8705" width="16.7109375" customWidth="1"/>
    <col min="8706" max="8707" width="22.7109375" customWidth="1"/>
    <col min="8708" max="8708" width="12.7109375" customWidth="1"/>
    <col min="8709" max="8709" width="22.7109375" customWidth="1"/>
    <col min="8710" max="8710" width="21.5703125" customWidth="1"/>
    <col min="8711" max="8712" width="18.7109375" customWidth="1"/>
    <col min="8713" max="8719" width="20.7109375" customWidth="1"/>
    <col min="8720" max="8727" width="12.7109375" customWidth="1"/>
    <col min="8961" max="8961" width="16.7109375" customWidth="1"/>
    <col min="8962" max="8963" width="22.7109375" customWidth="1"/>
    <col min="8964" max="8964" width="12.7109375" customWidth="1"/>
    <col min="8965" max="8965" width="22.7109375" customWidth="1"/>
    <col min="8966" max="8966" width="21.5703125" customWidth="1"/>
    <col min="8967" max="8968" width="18.7109375" customWidth="1"/>
    <col min="8969" max="8975" width="20.7109375" customWidth="1"/>
    <col min="8976" max="8983" width="12.7109375" customWidth="1"/>
    <col min="9217" max="9217" width="16.7109375" customWidth="1"/>
    <col min="9218" max="9219" width="22.7109375" customWidth="1"/>
    <col min="9220" max="9220" width="12.7109375" customWidth="1"/>
    <col min="9221" max="9221" width="22.7109375" customWidth="1"/>
    <col min="9222" max="9222" width="21.5703125" customWidth="1"/>
    <col min="9223" max="9224" width="18.7109375" customWidth="1"/>
    <col min="9225" max="9231" width="20.7109375" customWidth="1"/>
    <col min="9232" max="9239" width="12.7109375" customWidth="1"/>
    <col min="9473" max="9473" width="16.7109375" customWidth="1"/>
    <col min="9474" max="9475" width="22.7109375" customWidth="1"/>
    <col min="9476" max="9476" width="12.7109375" customWidth="1"/>
    <col min="9477" max="9477" width="22.7109375" customWidth="1"/>
    <col min="9478" max="9478" width="21.5703125" customWidth="1"/>
    <col min="9479" max="9480" width="18.7109375" customWidth="1"/>
    <col min="9481" max="9487" width="20.7109375" customWidth="1"/>
    <col min="9488" max="9495" width="12.7109375" customWidth="1"/>
    <col min="9729" max="9729" width="16.7109375" customWidth="1"/>
    <col min="9730" max="9731" width="22.7109375" customWidth="1"/>
    <col min="9732" max="9732" width="12.7109375" customWidth="1"/>
    <col min="9733" max="9733" width="22.7109375" customWidth="1"/>
    <col min="9734" max="9734" width="21.5703125" customWidth="1"/>
    <col min="9735" max="9736" width="18.7109375" customWidth="1"/>
    <col min="9737" max="9743" width="20.7109375" customWidth="1"/>
    <col min="9744" max="9751" width="12.7109375" customWidth="1"/>
    <col min="9985" max="9985" width="16.7109375" customWidth="1"/>
    <col min="9986" max="9987" width="22.7109375" customWidth="1"/>
    <col min="9988" max="9988" width="12.7109375" customWidth="1"/>
    <col min="9989" max="9989" width="22.7109375" customWidth="1"/>
    <col min="9990" max="9990" width="21.5703125" customWidth="1"/>
    <col min="9991" max="9992" width="18.7109375" customWidth="1"/>
    <col min="9993" max="9999" width="20.7109375" customWidth="1"/>
    <col min="10000" max="10007" width="12.7109375" customWidth="1"/>
    <col min="10241" max="10241" width="16.7109375" customWidth="1"/>
    <col min="10242" max="10243" width="22.7109375" customWidth="1"/>
    <col min="10244" max="10244" width="12.7109375" customWidth="1"/>
    <col min="10245" max="10245" width="22.7109375" customWidth="1"/>
    <col min="10246" max="10246" width="21.5703125" customWidth="1"/>
    <col min="10247" max="10248" width="18.7109375" customWidth="1"/>
    <col min="10249" max="10255" width="20.7109375" customWidth="1"/>
    <col min="10256" max="10263" width="12.7109375" customWidth="1"/>
    <col min="10497" max="10497" width="16.7109375" customWidth="1"/>
    <col min="10498" max="10499" width="22.7109375" customWidth="1"/>
    <col min="10500" max="10500" width="12.7109375" customWidth="1"/>
    <col min="10501" max="10501" width="22.7109375" customWidth="1"/>
    <col min="10502" max="10502" width="21.5703125" customWidth="1"/>
    <col min="10503" max="10504" width="18.7109375" customWidth="1"/>
    <col min="10505" max="10511" width="20.7109375" customWidth="1"/>
    <col min="10512" max="10519" width="12.7109375" customWidth="1"/>
    <col min="10753" max="10753" width="16.7109375" customWidth="1"/>
    <col min="10754" max="10755" width="22.7109375" customWidth="1"/>
    <col min="10756" max="10756" width="12.7109375" customWidth="1"/>
    <col min="10757" max="10757" width="22.7109375" customWidth="1"/>
    <col min="10758" max="10758" width="21.5703125" customWidth="1"/>
    <col min="10759" max="10760" width="18.7109375" customWidth="1"/>
    <col min="10761" max="10767" width="20.7109375" customWidth="1"/>
    <col min="10768" max="10775" width="12.7109375" customWidth="1"/>
    <col min="11009" max="11009" width="16.7109375" customWidth="1"/>
    <col min="11010" max="11011" width="22.7109375" customWidth="1"/>
    <col min="11012" max="11012" width="12.7109375" customWidth="1"/>
    <col min="11013" max="11013" width="22.7109375" customWidth="1"/>
    <col min="11014" max="11014" width="21.5703125" customWidth="1"/>
    <col min="11015" max="11016" width="18.7109375" customWidth="1"/>
    <col min="11017" max="11023" width="20.7109375" customWidth="1"/>
    <col min="11024" max="11031" width="12.7109375" customWidth="1"/>
    <col min="11265" max="11265" width="16.7109375" customWidth="1"/>
    <col min="11266" max="11267" width="22.7109375" customWidth="1"/>
    <col min="11268" max="11268" width="12.7109375" customWidth="1"/>
    <col min="11269" max="11269" width="22.7109375" customWidth="1"/>
    <col min="11270" max="11270" width="21.5703125" customWidth="1"/>
    <col min="11271" max="11272" width="18.7109375" customWidth="1"/>
    <col min="11273" max="11279" width="20.7109375" customWidth="1"/>
    <col min="11280" max="11287" width="12.7109375" customWidth="1"/>
    <col min="11521" max="11521" width="16.7109375" customWidth="1"/>
    <col min="11522" max="11523" width="22.7109375" customWidth="1"/>
    <col min="11524" max="11524" width="12.7109375" customWidth="1"/>
    <col min="11525" max="11525" width="22.7109375" customWidth="1"/>
    <col min="11526" max="11526" width="21.5703125" customWidth="1"/>
    <col min="11527" max="11528" width="18.7109375" customWidth="1"/>
    <col min="11529" max="11535" width="20.7109375" customWidth="1"/>
    <col min="11536" max="11543" width="12.7109375" customWidth="1"/>
    <col min="11777" max="11777" width="16.7109375" customWidth="1"/>
    <col min="11778" max="11779" width="22.7109375" customWidth="1"/>
    <col min="11780" max="11780" width="12.7109375" customWidth="1"/>
    <col min="11781" max="11781" width="22.7109375" customWidth="1"/>
    <col min="11782" max="11782" width="21.5703125" customWidth="1"/>
    <col min="11783" max="11784" width="18.7109375" customWidth="1"/>
    <col min="11785" max="11791" width="20.7109375" customWidth="1"/>
    <col min="11792" max="11799" width="12.7109375" customWidth="1"/>
    <col min="12033" max="12033" width="16.7109375" customWidth="1"/>
    <col min="12034" max="12035" width="22.7109375" customWidth="1"/>
    <col min="12036" max="12036" width="12.7109375" customWidth="1"/>
    <col min="12037" max="12037" width="22.7109375" customWidth="1"/>
    <col min="12038" max="12038" width="21.5703125" customWidth="1"/>
    <col min="12039" max="12040" width="18.7109375" customWidth="1"/>
    <col min="12041" max="12047" width="20.7109375" customWidth="1"/>
    <col min="12048" max="12055" width="12.7109375" customWidth="1"/>
    <col min="12289" max="12289" width="16.7109375" customWidth="1"/>
    <col min="12290" max="12291" width="22.7109375" customWidth="1"/>
    <col min="12292" max="12292" width="12.7109375" customWidth="1"/>
    <col min="12293" max="12293" width="22.7109375" customWidth="1"/>
    <col min="12294" max="12294" width="21.5703125" customWidth="1"/>
    <col min="12295" max="12296" width="18.7109375" customWidth="1"/>
    <col min="12297" max="12303" width="20.7109375" customWidth="1"/>
    <col min="12304" max="12311" width="12.7109375" customWidth="1"/>
    <col min="12545" max="12545" width="16.7109375" customWidth="1"/>
    <col min="12546" max="12547" width="22.7109375" customWidth="1"/>
    <col min="12548" max="12548" width="12.7109375" customWidth="1"/>
    <col min="12549" max="12549" width="22.7109375" customWidth="1"/>
    <col min="12550" max="12550" width="21.5703125" customWidth="1"/>
    <col min="12551" max="12552" width="18.7109375" customWidth="1"/>
    <col min="12553" max="12559" width="20.7109375" customWidth="1"/>
    <col min="12560" max="12567" width="12.7109375" customWidth="1"/>
    <col min="12801" max="12801" width="16.7109375" customWidth="1"/>
    <col min="12802" max="12803" width="22.7109375" customWidth="1"/>
    <col min="12804" max="12804" width="12.7109375" customWidth="1"/>
    <col min="12805" max="12805" width="22.7109375" customWidth="1"/>
    <col min="12806" max="12806" width="21.5703125" customWidth="1"/>
    <col min="12807" max="12808" width="18.7109375" customWidth="1"/>
    <col min="12809" max="12815" width="20.7109375" customWidth="1"/>
    <col min="12816" max="12823" width="12.7109375" customWidth="1"/>
    <col min="13057" max="13057" width="16.7109375" customWidth="1"/>
    <col min="13058" max="13059" width="22.7109375" customWidth="1"/>
    <col min="13060" max="13060" width="12.7109375" customWidth="1"/>
    <col min="13061" max="13061" width="22.7109375" customWidth="1"/>
    <col min="13062" max="13062" width="21.5703125" customWidth="1"/>
    <col min="13063" max="13064" width="18.7109375" customWidth="1"/>
    <col min="13065" max="13071" width="20.7109375" customWidth="1"/>
    <col min="13072" max="13079" width="12.7109375" customWidth="1"/>
    <col min="13313" max="13313" width="16.7109375" customWidth="1"/>
    <col min="13314" max="13315" width="22.7109375" customWidth="1"/>
    <col min="13316" max="13316" width="12.7109375" customWidth="1"/>
    <col min="13317" max="13317" width="22.7109375" customWidth="1"/>
    <col min="13318" max="13318" width="21.5703125" customWidth="1"/>
    <col min="13319" max="13320" width="18.7109375" customWidth="1"/>
    <col min="13321" max="13327" width="20.7109375" customWidth="1"/>
    <col min="13328" max="13335" width="12.7109375" customWidth="1"/>
    <col min="13569" max="13569" width="16.7109375" customWidth="1"/>
    <col min="13570" max="13571" width="22.7109375" customWidth="1"/>
    <col min="13572" max="13572" width="12.7109375" customWidth="1"/>
    <col min="13573" max="13573" width="22.7109375" customWidth="1"/>
    <col min="13574" max="13574" width="21.5703125" customWidth="1"/>
    <col min="13575" max="13576" width="18.7109375" customWidth="1"/>
    <col min="13577" max="13583" width="20.7109375" customWidth="1"/>
    <col min="13584" max="13591" width="12.7109375" customWidth="1"/>
    <col min="13825" max="13825" width="16.7109375" customWidth="1"/>
    <col min="13826" max="13827" width="22.7109375" customWidth="1"/>
    <col min="13828" max="13828" width="12.7109375" customWidth="1"/>
    <col min="13829" max="13829" width="22.7109375" customWidth="1"/>
    <col min="13830" max="13830" width="21.5703125" customWidth="1"/>
    <col min="13831" max="13832" width="18.7109375" customWidth="1"/>
    <col min="13833" max="13839" width="20.7109375" customWidth="1"/>
    <col min="13840" max="13847" width="12.7109375" customWidth="1"/>
    <col min="14081" max="14081" width="16.7109375" customWidth="1"/>
    <col min="14082" max="14083" width="22.7109375" customWidth="1"/>
    <col min="14084" max="14084" width="12.7109375" customWidth="1"/>
    <col min="14085" max="14085" width="22.7109375" customWidth="1"/>
    <col min="14086" max="14086" width="21.5703125" customWidth="1"/>
    <col min="14087" max="14088" width="18.7109375" customWidth="1"/>
    <col min="14089" max="14095" width="20.7109375" customWidth="1"/>
    <col min="14096" max="14103" width="12.7109375" customWidth="1"/>
    <col min="14337" max="14337" width="16.7109375" customWidth="1"/>
    <col min="14338" max="14339" width="22.7109375" customWidth="1"/>
    <col min="14340" max="14340" width="12.7109375" customWidth="1"/>
    <col min="14341" max="14341" width="22.7109375" customWidth="1"/>
    <col min="14342" max="14342" width="21.5703125" customWidth="1"/>
    <col min="14343" max="14344" width="18.7109375" customWidth="1"/>
    <col min="14345" max="14351" width="20.7109375" customWidth="1"/>
    <col min="14352" max="14359" width="12.7109375" customWidth="1"/>
    <col min="14593" max="14593" width="16.7109375" customWidth="1"/>
    <col min="14594" max="14595" width="22.7109375" customWidth="1"/>
    <col min="14596" max="14596" width="12.7109375" customWidth="1"/>
    <col min="14597" max="14597" width="22.7109375" customWidth="1"/>
    <col min="14598" max="14598" width="21.5703125" customWidth="1"/>
    <col min="14599" max="14600" width="18.7109375" customWidth="1"/>
    <col min="14601" max="14607" width="20.7109375" customWidth="1"/>
    <col min="14608" max="14615" width="12.7109375" customWidth="1"/>
    <col min="14849" max="14849" width="16.7109375" customWidth="1"/>
    <col min="14850" max="14851" width="22.7109375" customWidth="1"/>
    <col min="14852" max="14852" width="12.7109375" customWidth="1"/>
    <col min="14853" max="14853" width="22.7109375" customWidth="1"/>
    <col min="14854" max="14854" width="21.5703125" customWidth="1"/>
    <col min="14855" max="14856" width="18.7109375" customWidth="1"/>
    <col min="14857" max="14863" width="20.7109375" customWidth="1"/>
    <col min="14864" max="14871" width="12.7109375" customWidth="1"/>
    <col min="15105" max="15105" width="16.7109375" customWidth="1"/>
    <col min="15106" max="15107" width="22.7109375" customWidth="1"/>
    <col min="15108" max="15108" width="12.7109375" customWidth="1"/>
    <col min="15109" max="15109" width="22.7109375" customWidth="1"/>
    <col min="15110" max="15110" width="21.5703125" customWidth="1"/>
    <col min="15111" max="15112" width="18.7109375" customWidth="1"/>
    <col min="15113" max="15119" width="20.7109375" customWidth="1"/>
    <col min="15120" max="15127" width="12.7109375" customWidth="1"/>
    <col min="15361" max="15361" width="16.7109375" customWidth="1"/>
    <col min="15362" max="15363" width="22.7109375" customWidth="1"/>
    <col min="15364" max="15364" width="12.7109375" customWidth="1"/>
    <col min="15365" max="15365" width="22.7109375" customWidth="1"/>
    <col min="15366" max="15366" width="21.5703125" customWidth="1"/>
    <col min="15367" max="15368" width="18.7109375" customWidth="1"/>
    <col min="15369" max="15375" width="20.7109375" customWidth="1"/>
    <col min="15376" max="15383" width="12.7109375" customWidth="1"/>
    <col min="15617" max="15617" width="16.7109375" customWidth="1"/>
    <col min="15618" max="15619" width="22.7109375" customWidth="1"/>
    <col min="15620" max="15620" width="12.7109375" customWidth="1"/>
    <col min="15621" max="15621" width="22.7109375" customWidth="1"/>
    <col min="15622" max="15622" width="21.5703125" customWidth="1"/>
    <col min="15623" max="15624" width="18.7109375" customWidth="1"/>
    <col min="15625" max="15631" width="20.7109375" customWidth="1"/>
    <col min="15632" max="15639" width="12.7109375" customWidth="1"/>
    <col min="15873" max="15873" width="16.7109375" customWidth="1"/>
    <col min="15874" max="15875" width="22.7109375" customWidth="1"/>
    <col min="15876" max="15876" width="12.7109375" customWidth="1"/>
    <col min="15877" max="15877" width="22.7109375" customWidth="1"/>
    <col min="15878" max="15878" width="21.5703125" customWidth="1"/>
    <col min="15879" max="15880" width="18.7109375" customWidth="1"/>
    <col min="15881" max="15887" width="20.7109375" customWidth="1"/>
    <col min="15888" max="15895" width="12.7109375" customWidth="1"/>
    <col min="16129" max="16129" width="16.7109375" customWidth="1"/>
    <col min="16130" max="16131" width="22.7109375" customWidth="1"/>
    <col min="16132" max="16132" width="12.7109375" customWidth="1"/>
    <col min="16133" max="16133" width="22.7109375" customWidth="1"/>
    <col min="16134" max="16134" width="21.5703125" customWidth="1"/>
    <col min="16135" max="16136" width="18.7109375" customWidth="1"/>
    <col min="16137" max="16143" width="20.7109375" customWidth="1"/>
    <col min="16144" max="16151" width="12.7109375" customWidth="1"/>
  </cols>
  <sheetData>
    <row r="1" spans="1:28" ht="15" customHeight="1" x14ac:dyDescent="0.2">
      <c r="A1" s="1241"/>
      <c r="B1" s="1243"/>
      <c r="C1" s="5"/>
      <c r="D1" s="3"/>
      <c r="E1" s="3"/>
      <c r="F1" s="3"/>
      <c r="G1" s="6"/>
      <c r="H1" s="7"/>
      <c r="I1" s="51"/>
    </row>
    <row r="2" spans="1:28" ht="49.5" customHeight="1" x14ac:dyDescent="0.3">
      <c r="A2" s="1242"/>
      <c r="B2" s="1244"/>
      <c r="C2" s="1245"/>
      <c r="D2" s="1246"/>
      <c r="E2" s="1246"/>
      <c r="F2" s="1246"/>
      <c r="G2" s="1247"/>
      <c r="H2" s="1248"/>
      <c r="I2" s="1249"/>
      <c r="K2" s="1266" t="s">
        <v>371</v>
      </c>
      <c r="L2" s="1266"/>
      <c r="M2" s="1266">
        <f>Datos_Generales!$C$4</f>
        <v>0</v>
      </c>
      <c r="N2" s="1266"/>
    </row>
    <row r="3" spans="1:28" ht="73.5" customHeight="1" thickBot="1" x14ac:dyDescent="0.35">
      <c r="A3" s="1250"/>
      <c r="B3" s="1251"/>
      <c r="C3" s="1252"/>
      <c r="D3" s="1253"/>
      <c r="E3" s="1253"/>
      <c r="F3" s="1253"/>
      <c r="G3" s="1254"/>
      <c r="H3" s="1255"/>
      <c r="I3" s="1256"/>
    </row>
    <row r="4" spans="1:28" ht="60" customHeight="1" thickBot="1" x14ac:dyDescent="0.25">
      <c r="A4" s="18"/>
      <c r="B4" s="1257"/>
      <c r="C4" s="1258"/>
      <c r="D4" s="1258"/>
      <c r="E4" s="2"/>
      <c r="F4" s="2"/>
      <c r="G4" s="2"/>
      <c r="H4" s="2"/>
      <c r="I4" s="52"/>
      <c r="AB4" s="52"/>
    </row>
    <row r="5" spans="1:28" ht="20.100000000000001" customHeight="1" x14ac:dyDescent="0.25">
      <c r="A5" s="19"/>
      <c r="B5" s="32"/>
      <c r="C5" s="40"/>
      <c r="D5" s="43"/>
      <c r="E5" s="20"/>
      <c r="F5" s="26"/>
      <c r="G5" s="204"/>
      <c r="H5" s="43"/>
      <c r="I5" s="53"/>
      <c r="J5" s="26"/>
      <c r="K5" s="205"/>
      <c r="L5" s="84"/>
    </row>
    <row r="6" spans="1:28" ht="20.100000000000001" customHeight="1" x14ac:dyDescent="0.25">
      <c r="A6" s="19"/>
      <c r="B6" s="33"/>
      <c r="C6" s="41"/>
      <c r="D6" s="44"/>
      <c r="E6" s="20"/>
      <c r="F6" s="27"/>
      <c r="G6" s="206"/>
      <c r="H6" s="44"/>
      <c r="I6" s="53"/>
      <c r="J6" s="27"/>
      <c r="K6" s="207"/>
      <c r="L6" s="85"/>
    </row>
    <row r="7" spans="1:28" ht="20.100000000000001" customHeight="1" thickBot="1" x14ac:dyDescent="0.3">
      <c r="A7" s="19"/>
      <c r="B7" s="27"/>
      <c r="C7" s="208"/>
      <c r="D7" s="44"/>
      <c r="E7" s="20"/>
      <c r="F7" s="28"/>
      <c r="G7" s="209"/>
      <c r="H7" s="45"/>
      <c r="I7" s="53"/>
      <c r="J7" s="27"/>
      <c r="K7" s="207"/>
      <c r="L7" s="85"/>
    </row>
    <row r="8" spans="1:28" ht="20.100000000000001" customHeight="1" thickBot="1" x14ac:dyDescent="0.3">
      <c r="A8" s="19"/>
      <c r="B8" s="33"/>
      <c r="C8" s="41"/>
      <c r="D8" s="44"/>
      <c r="E8" s="21"/>
      <c r="F8" s="21"/>
      <c r="G8" s="4"/>
      <c r="H8" s="21"/>
      <c r="I8" s="53"/>
      <c r="J8" s="27"/>
      <c r="K8" s="207"/>
      <c r="L8" s="85"/>
    </row>
    <row r="9" spans="1:28" ht="20.100000000000001" customHeight="1" thickBot="1" x14ac:dyDescent="0.35">
      <c r="A9" s="19"/>
      <c r="B9" s="33"/>
      <c r="C9" s="41"/>
      <c r="D9" s="44"/>
      <c r="E9" s="21"/>
      <c r="F9" s="106"/>
      <c r="G9" s="103"/>
      <c r="H9" s="104"/>
      <c r="I9" s="53"/>
      <c r="J9" s="97"/>
      <c r="K9" s="210"/>
      <c r="L9" s="98"/>
    </row>
    <row r="10" spans="1:28" ht="20.100000000000001" customHeight="1" x14ac:dyDescent="0.25">
      <c r="A10" s="19"/>
      <c r="B10" s="33"/>
      <c r="C10" s="41"/>
      <c r="D10" s="44"/>
      <c r="E10" s="21"/>
      <c r="F10" s="73"/>
      <c r="G10" s="102"/>
      <c r="H10" s="107"/>
      <c r="I10" s="53"/>
      <c r="J10" s="99"/>
      <c r="K10" s="101"/>
      <c r="L10" s="100"/>
    </row>
    <row r="11" spans="1:28" ht="20.100000000000001" customHeight="1" thickBot="1" x14ac:dyDescent="0.3">
      <c r="A11" s="19"/>
      <c r="B11" s="34"/>
      <c r="C11" s="42"/>
      <c r="D11" s="45"/>
      <c r="E11" s="21"/>
      <c r="F11" s="74"/>
      <c r="G11" s="105"/>
      <c r="H11" s="108"/>
      <c r="I11" s="53"/>
      <c r="J11" s="86"/>
      <c r="K11" s="87"/>
      <c r="L11" s="88"/>
    </row>
    <row r="12" spans="1:28" ht="60" customHeight="1" thickBot="1" x14ac:dyDescent="0.3">
      <c r="A12" s="19"/>
      <c r="B12" s="1259"/>
      <c r="C12" s="1260"/>
      <c r="D12" s="1260"/>
      <c r="E12" s="21"/>
      <c r="F12" s="21"/>
      <c r="G12" s="21"/>
      <c r="H12" s="21"/>
      <c r="I12" s="53"/>
    </row>
    <row r="13" spans="1:28" ht="20.100000000000001" customHeight="1" thickBot="1" x14ac:dyDescent="0.35">
      <c r="A13" s="19"/>
      <c r="B13" s="32"/>
      <c r="C13" s="35"/>
      <c r="D13" s="21"/>
      <c r="E13" s="29"/>
      <c r="F13" s="94"/>
      <c r="G13" s="46"/>
      <c r="H13" s="1261"/>
      <c r="I13" s="1262"/>
      <c r="K13" s="122"/>
      <c r="L13" s="122"/>
    </row>
    <row r="14" spans="1:28" ht="20.100000000000001" customHeight="1" thickBot="1" x14ac:dyDescent="0.35">
      <c r="A14" s="19"/>
      <c r="B14" s="33"/>
      <c r="C14" s="36"/>
      <c r="D14" s="21"/>
      <c r="E14" s="30"/>
      <c r="F14" s="90"/>
      <c r="G14" s="47"/>
      <c r="H14" s="183"/>
      <c r="I14" s="184"/>
    </row>
    <row r="15" spans="1:28" ht="20.100000000000001" customHeight="1" x14ac:dyDescent="0.3">
      <c r="A15" s="19"/>
      <c r="B15" s="33"/>
      <c r="C15" s="76"/>
      <c r="D15" s="21"/>
      <c r="E15" s="30"/>
      <c r="F15" s="90"/>
      <c r="G15" s="47"/>
      <c r="H15" s="185"/>
      <c r="I15" s="116"/>
      <c r="P15" s="1263"/>
      <c r="Q15" s="1264"/>
      <c r="R15" s="1265"/>
      <c r="S15" s="1264"/>
      <c r="T15" s="1263"/>
      <c r="U15" s="1264"/>
      <c r="V15" s="1263"/>
      <c r="W15" s="1264"/>
      <c r="X15" s="1263"/>
      <c r="Y15" s="1264"/>
    </row>
    <row r="16" spans="1:28" ht="20.100000000000001" customHeight="1" x14ac:dyDescent="0.3">
      <c r="A16" s="19"/>
      <c r="B16" s="33"/>
      <c r="C16" s="76"/>
      <c r="D16" s="21"/>
      <c r="E16" s="30"/>
      <c r="F16" s="93"/>
      <c r="G16" s="47"/>
      <c r="H16" s="73"/>
      <c r="I16" s="72"/>
      <c r="J16" s="180"/>
      <c r="K16" s="123"/>
      <c r="L16" s="123"/>
      <c r="M16" s="123"/>
      <c r="N16" s="123"/>
      <c r="O16" s="124"/>
      <c r="P16" s="1270"/>
      <c r="Q16" s="1271"/>
      <c r="R16" s="1270"/>
      <c r="S16" s="1271"/>
      <c r="T16" s="1270"/>
      <c r="U16" s="1271"/>
      <c r="V16" s="1270"/>
      <c r="W16" s="1271"/>
      <c r="X16" s="1270"/>
      <c r="Y16" s="1271"/>
    </row>
    <row r="17" spans="1:28" ht="20.100000000000001" customHeight="1" thickBot="1" x14ac:dyDescent="0.35">
      <c r="A17" s="19"/>
      <c r="B17" s="34"/>
      <c r="C17" s="77"/>
      <c r="D17" s="21"/>
      <c r="E17" s="30"/>
      <c r="F17" s="89"/>
      <c r="G17" s="47"/>
      <c r="H17" s="73"/>
      <c r="I17" s="72"/>
      <c r="J17" s="180"/>
      <c r="K17" s="123"/>
      <c r="L17" s="123"/>
      <c r="M17" s="123"/>
      <c r="N17" s="123"/>
      <c r="O17" s="124"/>
      <c r="P17" s="1267"/>
      <c r="Q17" s="1268"/>
      <c r="R17" s="1267"/>
      <c r="S17" s="1268"/>
      <c r="T17" s="1267"/>
      <c r="U17" s="1268"/>
      <c r="V17" s="1267"/>
      <c r="W17" s="1268"/>
      <c r="X17" s="1267"/>
      <c r="Y17" s="1268"/>
    </row>
    <row r="18" spans="1:28" ht="20.100000000000001" customHeight="1" thickBot="1" x14ac:dyDescent="0.35">
      <c r="A18" s="19"/>
      <c r="B18" s="9"/>
      <c r="C18" s="9"/>
      <c r="D18" s="9"/>
      <c r="E18" s="30"/>
      <c r="F18" s="90"/>
      <c r="G18" s="48"/>
      <c r="H18" s="74"/>
      <c r="I18" s="186"/>
    </row>
    <row r="19" spans="1:28" s="1" customFormat="1" ht="19.5" customHeight="1" thickBot="1" x14ac:dyDescent="0.3">
      <c r="A19" s="10"/>
      <c r="B19" s="1269"/>
      <c r="C19" s="1269"/>
      <c r="D19" s="22"/>
      <c r="E19" s="30"/>
      <c r="F19" s="95"/>
      <c r="G19" s="49"/>
      <c r="H19" s="181"/>
      <c r="I19" s="182"/>
      <c r="J19" s="59"/>
      <c r="K19" s="59"/>
      <c r="L19" s="59"/>
      <c r="M19" s="60"/>
      <c r="N19" s="58"/>
      <c r="O19" s="109"/>
      <c r="P19" s="113"/>
      <c r="Q19" s="114"/>
      <c r="R19" s="113"/>
      <c r="S19" s="114"/>
      <c r="T19" s="113"/>
      <c r="U19" s="114"/>
      <c r="V19" s="113"/>
      <c r="W19" s="114"/>
      <c r="X19" s="113"/>
      <c r="Y19" s="114"/>
      <c r="AA19" s="182"/>
      <c r="AB19" s="57"/>
    </row>
    <row r="20" spans="1:28" ht="20.100000000000001" customHeight="1" x14ac:dyDescent="0.35">
      <c r="A20" s="19"/>
      <c r="B20" s="37"/>
      <c r="C20" s="211"/>
      <c r="D20" s="96"/>
      <c r="E20" s="30"/>
      <c r="F20" s="91"/>
      <c r="G20" s="50"/>
      <c r="H20" s="63"/>
      <c r="I20" s="64"/>
      <c r="J20" s="65"/>
      <c r="K20" s="64"/>
      <c r="L20" s="64"/>
      <c r="M20" s="66"/>
      <c r="N20" s="64"/>
      <c r="O20" s="110"/>
      <c r="P20" s="115"/>
      <c r="Q20" s="119"/>
      <c r="R20" s="115"/>
      <c r="S20" s="119"/>
      <c r="T20" s="115"/>
      <c r="U20" s="119"/>
      <c r="V20" s="115"/>
      <c r="W20" s="119"/>
      <c r="X20" s="115"/>
      <c r="Y20" s="116"/>
      <c r="AA20" s="188"/>
      <c r="AB20" s="68"/>
    </row>
    <row r="21" spans="1:28" ht="20.100000000000001" customHeight="1" x14ac:dyDescent="0.35">
      <c r="A21" s="19"/>
      <c r="B21" s="38"/>
      <c r="C21" s="83"/>
      <c r="D21" s="96"/>
      <c r="E21" s="30"/>
      <c r="F21" s="91"/>
      <c r="G21" s="50"/>
      <c r="H21" s="67"/>
      <c r="I21" s="61"/>
      <c r="J21" s="62"/>
      <c r="K21" s="61"/>
      <c r="L21" s="61"/>
      <c r="M21" s="80"/>
      <c r="N21" s="61"/>
      <c r="O21" s="111"/>
      <c r="P21" s="117"/>
      <c r="Q21" s="120"/>
      <c r="R21" s="117"/>
      <c r="S21" s="120"/>
      <c r="T21" s="117"/>
      <c r="U21" s="120"/>
      <c r="V21" s="117"/>
      <c r="W21" s="120"/>
      <c r="X21" s="117"/>
      <c r="Y21" s="72"/>
      <c r="AA21" s="188"/>
      <c r="AB21" s="68"/>
    </row>
    <row r="22" spans="1:28" ht="20.100000000000001" customHeight="1" x14ac:dyDescent="0.35">
      <c r="A22" s="19"/>
      <c r="B22" s="38"/>
      <c r="C22" s="82"/>
      <c r="D22" s="96"/>
      <c r="E22" s="30"/>
      <c r="F22" s="90"/>
      <c r="G22" s="50"/>
      <c r="H22" s="67"/>
      <c r="I22" s="61"/>
      <c r="J22" s="62"/>
      <c r="K22" s="61"/>
      <c r="L22" s="61"/>
      <c r="M22" s="80"/>
      <c r="N22" s="61"/>
      <c r="O22" s="111"/>
      <c r="P22" s="117"/>
      <c r="Q22" s="120"/>
      <c r="R22" s="117"/>
      <c r="S22" s="120"/>
      <c r="T22" s="117"/>
      <c r="U22" s="120"/>
      <c r="V22" s="117"/>
      <c r="W22" s="120"/>
      <c r="X22" s="117"/>
      <c r="Y22" s="72"/>
      <c r="AA22" s="188"/>
      <c r="AB22" s="68"/>
    </row>
    <row r="23" spans="1:28" ht="20.100000000000001" customHeight="1" x14ac:dyDescent="0.35">
      <c r="A23" s="19"/>
      <c r="B23" s="38"/>
      <c r="C23" s="82"/>
      <c r="D23" s="96"/>
      <c r="E23" s="30"/>
      <c r="F23" s="90"/>
      <c r="G23" s="50"/>
      <c r="H23" s="67"/>
      <c r="I23" s="61"/>
      <c r="J23" s="62"/>
      <c r="K23" s="61"/>
      <c r="L23" s="61"/>
      <c r="M23" s="80"/>
      <c r="N23" s="61"/>
      <c r="O23" s="111"/>
      <c r="P23" s="117"/>
      <c r="Q23" s="120"/>
      <c r="R23" s="117"/>
      <c r="S23" s="120"/>
      <c r="T23" s="117"/>
      <c r="U23" s="120"/>
      <c r="V23" s="117"/>
      <c r="W23" s="120"/>
      <c r="X23" s="117"/>
      <c r="Y23" s="72"/>
      <c r="AA23" s="188"/>
      <c r="AB23" s="68"/>
    </row>
    <row r="24" spans="1:28" ht="20.100000000000001" customHeight="1" x14ac:dyDescent="0.35">
      <c r="A24" s="19"/>
      <c r="B24" s="38"/>
      <c r="C24" s="82"/>
      <c r="D24" s="96"/>
      <c r="E24" s="30"/>
      <c r="F24" s="90"/>
      <c r="G24" s="50"/>
      <c r="H24" s="67"/>
      <c r="I24" s="61"/>
      <c r="J24" s="62"/>
      <c r="K24" s="61"/>
      <c r="L24" s="61"/>
      <c r="M24" s="80"/>
      <c r="N24" s="61"/>
      <c r="O24" s="111"/>
      <c r="P24" s="117"/>
      <c r="Q24" s="120"/>
      <c r="R24" s="117"/>
      <c r="S24" s="120"/>
      <c r="T24" s="117"/>
      <c r="U24" s="120"/>
      <c r="V24" s="117"/>
      <c r="W24" s="120"/>
      <c r="X24" s="117"/>
      <c r="Y24" s="72"/>
      <c r="AA24" s="188"/>
      <c r="AB24" s="68"/>
    </row>
    <row r="25" spans="1:28" ht="20.100000000000001" customHeight="1" thickBot="1" x14ac:dyDescent="0.4">
      <c r="A25" s="19"/>
      <c r="B25" s="38"/>
      <c r="C25" s="82"/>
      <c r="D25" s="96"/>
      <c r="E25" s="31"/>
      <c r="F25" s="512"/>
      <c r="G25" s="50"/>
      <c r="H25" s="67"/>
      <c r="I25" s="61"/>
      <c r="J25" s="62"/>
      <c r="K25" s="61"/>
      <c r="L25" s="61"/>
      <c r="M25" s="80"/>
      <c r="N25" s="61"/>
      <c r="O25" s="111"/>
      <c r="P25" s="117"/>
      <c r="Q25" s="120"/>
      <c r="R25" s="117"/>
      <c r="S25" s="120"/>
      <c r="T25" s="117"/>
      <c r="U25" s="120"/>
      <c r="V25" s="117"/>
      <c r="W25" s="120"/>
      <c r="X25" s="117"/>
      <c r="Y25" s="72"/>
      <c r="AA25" s="188"/>
      <c r="AB25" s="68"/>
    </row>
    <row r="26" spans="1:28" ht="20.100000000000001" customHeight="1" x14ac:dyDescent="0.35">
      <c r="A26" s="19"/>
      <c r="B26" s="38"/>
      <c r="C26" s="78"/>
      <c r="D26" s="96"/>
      <c r="E26" s="513"/>
      <c r="F26" s="514"/>
      <c r="G26" s="16"/>
      <c r="H26" s="67"/>
      <c r="I26" s="61"/>
      <c r="J26" s="62"/>
      <c r="K26" s="61"/>
      <c r="L26" s="61"/>
      <c r="M26" s="80"/>
      <c r="N26" s="61"/>
      <c r="O26" s="111"/>
      <c r="P26" s="117"/>
      <c r="Q26" s="120"/>
      <c r="R26" s="117"/>
      <c r="S26" s="120"/>
      <c r="T26" s="117"/>
      <c r="U26" s="120"/>
      <c r="V26" s="117"/>
      <c r="W26" s="120"/>
      <c r="X26" s="117"/>
      <c r="Y26" s="72"/>
      <c r="AA26" s="188"/>
      <c r="AB26" s="68"/>
    </row>
    <row r="27" spans="1:28" ht="20.100000000000001" customHeight="1" x14ac:dyDescent="0.35">
      <c r="A27" s="19"/>
      <c r="B27" s="38"/>
      <c r="C27" s="82"/>
      <c r="D27" s="96"/>
      <c r="E27" s="14"/>
      <c r="F27" s="15"/>
      <c r="G27" s="16"/>
      <c r="H27" s="67"/>
      <c r="I27" s="61"/>
      <c r="J27" s="62"/>
      <c r="K27" s="61"/>
      <c r="L27" s="61"/>
      <c r="M27" s="80"/>
      <c r="N27" s="61"/>
      <c r="O27" s="111"/>
      <c r="P27" s="117"/>
      <c r="Q27" s="120"/>
      <c r="R27" s="117"/>
      <c r="S27" s="120"/>
      <c r="T27" s="117"/>
      <c r="U27" s="120"/>
      <c r="V27" s="117"/>
      <c r="W27" s="120"/>
      <c r="X27" s="117"/>
      <c r="Y27" s="72"/>
      <c r="AA27" s="188"/>
      <c r="AB27" s="68"/>
    </row>
    <row r="28" spans="1:28" ht="20.100000000000001" customHeight="1" x14ac:dyDescent="0.35">
      <c r="A28" s="19"/>
      <c r="B28" s="38"/>
      <c r="C28" s="82"/>
      <c r="D28" s="96"/>
      <c r="E28" s="14"/>
      <c r="F28" s="16"/>
      <c r="G28" s="15"/>
      <c r="H28" s="67"/>
      <c r="I28" s="61"/>
      <c r="J28" s="62"/>
      <c r="K28" s="61"/>
      <c r="L28" s="61"/>
      <c r="M28" s="80"/>
      <c r="N28" s="61"/>
      <c r="O28" s="111"/>
      <c r="P28" s="117"/>
      <c r="Q28" s="120"/>
      <c r="R28" s="117"/>
      <c r="S28" s="120"/>
      <c r="T28" s="117"/>
      <c r="U28" s="120"/>
      <c r="V28" s="117"/>
      <c r="W28" s="120"/>
      <c r="X28" s="117"/>
      <c r="Y28" s="72"/>
      <c r="AA28" s="188"/>
      <c r="AB28" s="68"/>
    </row>
    <row r="29" spans="1:28" ht="20.100000000000001" customHeight="1" x14ac:dyDescent="0.35">
      <c r="A29" s="19"/>
      <c r="B29" s="38"/>
      <c r="C29" s="82"/>
      <c r="D29" s="96"/>
      <c r="E29" s="14"/>
      <c r="F29" s="16"/>
      <c r="G29" s="15"/>
      <c r="H29" s="67"/>
      <c r="I29" s="61"/>
      <c r="J29" s="62"/>
      <c r="K29" s="61"/>
      <c r="L29" s="61"/>
      <c r="M29" s="80"/>
      <c r="N29" s="61"/>
      <c r="O29" s="111"/>
      <c r="P29" s="117"/>
      <c r="Q29" s="120"/>
      <c r="R29" s="117"/>
      <c r="S29" s="120"/>
      <c r="T29" s="117"/>
      <c r="U29" s="120"/>
      <c r="V29" s="117"/>
      <c r="W29" s="120"/>
      <c r="X29" s="117"/>
      <c r="Y29" s="72"/>
      <c r="AA29" s="188"/>
      <c r="AB29" s="68"/>
    </row>
    <row r="30" spans="1:28" ht="20.100000000000001" customHeight="1" x14ac:dyDescent="0.35">
      <c r="A30" s="19"/>
      <c r="B30" s="38"/>
      <c r="C30" s="78"/>
      <c r="D30" s="96"/>
      <c r="E30" s="14"/>
      <c r="F30" s="16"/>
      <c r="G30" s="15"/>
      <c r="H30" s="67"/>
      <c r="I30" s="61"/>
      <c r="J30" s="62"/>
      <c r="K30" s="61"/>
      <c r="L30" s="61"/>
      <c r="M30" s="80"/>
      <c r="N30" s="61"/>
      <c r="O30" s="111"/>
      <c r="P30" s="117"/>
      <c r="Q30" s="120"/>
      <c r="R30" s="117"/>
      <c r="S30" s="120"/>
      <c r="T30" s="117"/>
      <c r="U30" s="120"/>
      <c r="V30" s="117"/>
      <c r="W30" s="120"/>
      <c r="X30" s="117"/>
      <c r="Y30" s="72"/>
      <c r="AA30" s="188"/>
      <c r="AB30" s="68"/>
    </row>
    <row r="31" spans="1:28" ht="20.100000000000001" customHeight="1" thickBot="1" x14ac:dyDescent="0.4">
      <c r="A31" s="19"/>
      <c r="B31" s="39"/>
      <c r="C31" s="79"/>
      <c r="D31" s="13"/>
      <c r="E31" s="14"/>
      <c r="F31" s="16"/>
      <c r="G31" s="15"/>
      <c r="H31" s="67"/>
      <c r="I31" s="61"/>
      <c r="J31" s="62"/>
      <c r="K31" s="61"/>
      <c r="L31" s="61"/>
      <c r="M31" s="80"/>
      <c r="N31" s="61"/>
      <c r="O31" s="111"/>
      <c r="P31" s="117"/>
      <c r="Q31" s="120"/>
      <c r="R31" s="117"/>
      <c r="S31" s="120"/>
      <c r="T31" s="117"/>
      <c r="U31" s="120"/>
      <c r="V31" s="117"/>
      <c r="W31" s="120"/>
      <c r="X31" s="117"/>
      <c r="Y31" s="72"/>
      <c r="AA31" s="188"/>
      <c r="AB31" s="68"/>
    </row>
    <row r="32" spans="1:28" ht="20.100000000000001" customHeight="1" x14ac:dyDescent="0.35">
      <c r="A32" s="19"/>
      <c r="B32" s="11"/>
      <c r="C32" s="12"/>
      <c r="D32" s="13"/>
      <c r="E32" s="14"/>
      <c r="F32" s="16"/>
      <c r="G32" s="15"/>
      <c r="H32" s="67"/>
      <c r="I32" s="61"/>
      <c r="J32" s="62"/>
      <c r="K32" s="61"/>
      <c r="L32" s="61"/>
      <c r="M32" s="80"/>
      <c r="N32" s="61"/>
      <c r="O32" s="111"/>
      <c r="P32" s="117"/>
      <c r="Q32" s="120"/>
      <c r="R32" s="117"/>
      <c r="S32" s="120"/>
      <c r="T32" s="117"/>
      <c r="U32" s="120"/>
      <c r="V32" s="117"/>
      <c r="W32" s="120"/>
      <c r="X32" s="117"/>
      <c r="Y32" s="72"/>
      <c r="AA32" s="188"/>
      <c r="AB32" s="68"/>
    </row>
    <row r="33" spans="1:28" ht="20.100000000000001" customHeight="1" x14ac:dyDescent="0.35">
      <c r="A33" s="19"/>
      <c r="B33" s="11"/>
      <c r="C33" s="12"/>
      <c r="D33" s="13"/>
      <c r="E33" s="14"/>
      <c r="F33" s="16"/>
      <c r="G33" s="15"/>
      <c r="H33" s="67"/>
      <c r="I33" s="61"/>
      <c r="J33" s="62"/>
      <c r="K33" s="61"/>
      <c r="L33" s="61"/>
      <c r="M33" s="80"/>
      <c r="N33" s="61"/>
      <c r="O33" s="111"/>
      <c r="P33" s="117"/>
      <c r="Q33" s="120"/>
      <c r="R33" s="117"/>
      <c r="S33" s="120"/>
      <c r="T33" s="117"/>
      <c r="U33" s="120"/>
      <c r="V33" s="117"/>
      <c r="W33" s="120"/>
      <c r="X33" s="117"/>
      <c r="Y33" s="72"/>
      <c r="AA33" s="188"/>
      <c r="AB33" s="68"/>
    </row>
    <row r="34" spans="1:28" ht="20.100000000000001" customHeight="1" x14ac:dyDescent="0.35">
      <c r="A34" s="19"/>
      <c r="B34" s="11"/>
      <c r="C34" s="12"/>
      <c r="D34" s="13"/>
      <c r="E34" s="14"/>
      <c r="F34" s="16"/>
      <c r="G34" s="15"/>
      <c r="H34" s="67"/>
      <c r="I34" s="61"/>
      <c r="J34" s="62"/>
      <c r="K34" s="61"/>
      <c r="L34" s="61"/>
      <c r="M34" s="80"/>
      <c r="N34" s="61"/>
      <c r="O34" s="111"/>
      <c r="P34" s="117"/>
      <c r="Q34" s="120"/>
      <c r="R34" s="117"/>
      <c r="S34" s="120"/>
      <c r="T34" s="117"/>
      <c r="U34" s="120"/>
      <c r="V34" s="117"/>
      <c r="W34" s="120"/>
      <c r="X34" s="117"/>
      <c r="Y34" s="72"/>
      <c r="AA34" s="188"/>
      <c r="AB34" s="68"/>
    </row>
    <row r="35" spans="1:28" ht="20.100000000000001" customHeight="1" x14ac:dyDescent="0.35">
      <c r="A35" s="19"/>
      <c r="B35" s="11"/>
      <c r="C35" s="12"/>
      <c r="D35" s="13"/>
      <c r="E35" s="14"/>
      <c r="F35" s="16"/>
      <c r="G35" s="15"/>
      <c r="H35" s="67"/>
      <c r="I35" s="61"/>
      <c r="J35" s="62"/>
      <c r="K35" s="61"/>
      <c r="L35" s="61"/>
      <c r="M35" s="80"/>
      <c r="N35" s="61"/>
      <c r="O35" s="111"/>
      <c r="P35" s="117"/>
      <c r="Q35" s="120"/>
      <c r="R35" s="117"/>
      <c r="S35" s="120"/>
      <c r="T35" s="117"/>
      <c r="U35" s="120"/>
      <c r="V35" s="117"/>
      <c r="W35" s="120"/>
      <c r="X35" s="117"/>
      <c r="Y35" s="72"/>
      <c r="AA35" s="188"/>
      <c r="AB35" s="68"/>
    </row>
    <row r="36" spans="1:28" ht="20.100000000000001" customHeight="1" x14ac:dyDescent="0.35">
      <c r="A36" s="19"/>
      <c r="B36" s="11"/>
      <c r="C36" s="12"/>
      <c r="D36" s="13"/>
      <c r="E36" s="14"/>
      <c r="F36" s="16"/>
      <c r="G36" s="15"/>
      <c r="H36" s="67"/>
      <c r="I36" s="61"/>
      <c r="J36" s="62"/>
      <c r="K36" s="61"/>
      <c r="L36" s="61"/>
      <c r="M36" s="80"/>
      <c r="N36" s="61"/>
      <c r="O36" s="111"/>
      <c r="P36" s="117"/>
      <c r="Q36" s="120"/>
      <c r="R36" s="117"/>
      <c r="S36" s="120"/>
      <c r="T36" s="117"/>
      <c r="U36" s="120"/>
      <c r="V36" s="117"/>
      <c r="W36" s="120"/>
      <c r="X36" s="117"/>
      <c r="Y36" s="72"/>
      <c r="AA36" s="188"/>
      <c r="AB36" s="68"/>
    </row>
    <row r="37" spans="1:28" ht="20.100000000000001" customHeight="1" x14ac:dyDescent="0.35">
      <c r="A37" s="19"/>
      <c r="B37" s="11"/>
      <c r="C37" s="12"/>
      <c r="D37" s="13"/>
      <c r="E37" s="14"/>
      <c r="F37" s="16"/>
      <c r="G37" s="15"/>
      <c r="H37" s="67"/>
      <c r="I37" s="61"/>
      <c r="J37" s="62"/>
      <c r="K37" s="61"/>
      <c r="L37" s="61"/>
      <c r="M37" s="80"/>
      <c r="N37" s="61"/>
      <c r="O37" s="111"/>
      <c r="P37" s="117"/>
      <c r="Q37" s="120"/>
      <c r="R37" s="117"/>
      <c r="S37" s="120"/>
      <c r="T37" s="117"/>
      <c r="U37" s="120"/>
      <c r="V37" s="117"/>
      <c r="W37" s="120"/>
      <c r="X37" s="117"/>
      <c r="Y37" s="72"/>
      <c r="AA37" s="188"/>
      <c r="AB37" s="68"/>
    </row>
    <row r="38" spans="1:28" ht="20.100000000000001" customHeight="1" x14ac:dyDescent="0.35">
      <c r="A38" s="19"/>
      <c r="B38" s="11"/>
      <c r="C38" s="12"/>
      <c r="D38" s="13"/>
      <c r="E38" s="14"/>
      <c r="F38" s="16"/>
      <c r="G38" s="15"/>
      <c r="H38" s="67"/>
      <c r="I38" s="61"/>
      <c r="J38" s="62"/>
      <c r="K38" s="61"/>
      <c r="L38" s="61"/>
      <c r="M38" s="80"/>
      <c r="N38" s="61"/>
      <c r="O38" s="111"/>
      <c r="P38" s="117"/>
      <c r="Q38" s="120"/>
      <c r="R38" s="117"/>
      <c r="S38" s="120"/>
      <c r="T38" s="117"/>
      <c r="U38" s="120"/>
      <c r="V38" s="117"/>
      <c r="W38" s="120"/>
      <c r="X38" s="117"/>
      <c r="Y38" s="72"/>
      <c r="AA38" s="188"/>
      <c r="AB38" s="68"/>
    </row>
    <row r="39" spans="1:28" ht="20.100000000000001" customHeight="1" x14ac:dyDescent="0.35">
      <c r="A39" s="19"/>
      <c r="B39" s="11"/>
      <c r="C39" s="12"/>
      <c r="D39" s="13"/>
      <c r="E39" s="14"/>
      <c r="F39" s="16"/>
      <c r="G39" s="15"/>
      <c r="H39" s="67"/>
      <c r="I39" s="61"/>
      <c r="J39" s="62"/>
      <c r="K39" s="61"/>
      <c r="L39" s="61"/>
      <c r="M39" s="80"/>
      <c r="N39" s="61"/>
      <c r="O39" s="111"/>
      <c r="P39" s="117"/>
      <c r="Q39" s="120"/>
      <c r="R39" s="117"/>
      <c r="S39" s="120"/>
      <c r="T39" s="117"/>
      <c r="U39" s="120"/>
      <c r="V39" s="117"/>
      <c r="W39" s="120"/>
      <c r="X39" s="117"/>
      <c r="Y39" s="72"/>
      <c r="AA39" s="188"/>
      <c r="AB39" s="68"/>
    </row>
    <row r="40" spans="1:28" ht="20.100000000000001" customHeight="1" x14ac:dyDescent="0.35">
      <c r="A40" s="19"/>
      <c r="B40" s="11"/>
      <c r="C40" s="12"/>
      <c r="D40" s="13"/>
      <c r="E40" s="14"/>
      <c r="F40" s="16"/>
      <c r="G40" s="15"/>
      <c r="H40" s="67"/>
      <c r="I40" s="61"/>
      <c r="J40" s="62"/>
      <c r="K40" s="61"/>
      <c r="L40" s="61"/>
      <c r="M40" s="80"/>
      <c r="N40" s="61"/>
      <c r="O40" s="111"/>
      <c r="P40" s="117"/>
      <c r="Q40" s="120"/>
      <c r="R40" s="117"/>
      <c r="S40" s="120"/>
      <c r="T40" s="117"/>
      <c r="U40" s="120"/>
      <c r="V40" s="117"/>
      <c r="W40" s="120"/>
      <c r="X40" s="117"/>
      <c r="Y40" s="72"/>
      <c r="AA40" s="188"/>
      <c r="AB40" s="68"/>
    </row>
    <row r="41" spans="1:28" ht="20.100000000000001" customHeight="1" x14ac:dyDescent="0.35">
      <c r="A41" s="19"/>
      <c r="B41" s="11"/>
      <c r="C41" s="12"/>
      <c r="D41" s="13"/>
      <c r="E41" s="14"/>
      <c r="F41" s="16"/>
      <c r="G41" s="15"/>
      <c r="H41" s="67"/>
      <c r="I41" s="61"/>
      <c r="J41" s="62"/>
      <c r="K41" s="61"/>
      <c r="L41" s="61"/>
      <c r="M41" s="80"/>
      <c r="N41" s="61"/>
      <c r="O41" s="111"/>
      <c r="P41" s="117"/>
      <c r="Q41" s="120"/>
      <c r="R41" s="117"/>
      <c r="S41" s="120"/>
      <c r="T41" s="117"/>
      <c r="U41" s="120"/>
      <c r="V41" s="117"/>
      <c r="W41" s="120"/>
      <c r="X41" s="117"/>
      <c r="Y41" s="72"/>
      <c r="AA41" s="188"/>
      <c r="AB41" s="68"/>
    </row>
    <row r="42" spans="1:28" ht="20.100000000000001" customHeight="1" x14ac:dyDescent="0.2">
      <c r="A42" s="19"/>
      <c r="B42" s="19"/>
      <c r="C42" s="19"/>
      <c r="D42" s="19"/>
      <c r="E42" s="19"/>
      <c r="F42" s="19"/>
      <c r="G42" s="19"/>
      <c r="H42" s="68"/>
      <c r="I42" s="61"/>
      <c r="J42" s="62"/>
      <c r="K42" s="61"/>
      <c r="L42" s="61"/>
      <c r="M42" s="80"/>
      <c r="N42" s="61"/>
      <c r="O42" s="111"/>
      <c r="P42" s="117"/>
      <c r="Q42" s="120"/>
      <c r="R42" s="117"/>
      <c r="S42" s="120"/>
      <c r="T42" s="117"/>
      <c r="U42" s="120"/>
      <c r="V42" s="117"/>
      <c r="W42" s="120"/>
      <c r="X42" s="117"/>
      <c r="Y42" s="72"/>
      <c r="AA42" s="188"/>
      <c r="AB42" s="68"/>
    </row>
    <row r="43" spans="1:28" ht="20.100000000000001" customHeight="1" x14ac:dyDescent="0.2">
      <c r="A43" s="19"/>
      <c r="B43" s="19"/>
      <c r="C43" s="19"/>
      <c r="D43" s="19"/>
      <c r="E43" s="19"/>
      <c r="F43" s="19"/>
      <c r="G43" s="19"/>
      <c r="H43" s="68"/>
      <c r="I43" s="61"/>
      <c r="J43" s="62"/>
      <c r="K43" s="61"/>
      <c r="L43" s="61"/>
      <c r="M43" s="80"/>
      <c r="N43" s="61"/>
      <c r="O43" s="111"/>
      <c r="P43" s="117"/>
      <c r="Q43" s="120"/>
      <c r="R43" s="117"/>
      <c r="S43" s="120"/>
      <c r="T43" s="117"/>
      <c r="U43" s="120"/>
      <c r="V43" s="117"/>
      <c r="W43" s="120"/>
      <c r="X43" s="117"/>
      <c r="Y43" s="72"/>
      <c r="AA43" s="188"/>
      <c r="AB43" s="68"/>
    </row>
    <row r="44" spans="1:28" ht="20.100000000000001" customHeight="1" x14ac:dyDescent="0.2">
      <c r="A44" s="19"/>
      <c r="B44" s="19"/>
      <c r="C44" s="19"/>
      <c r="D44" s="19"/>
      <c r="E44" s="19"/>
      <c r="F44" s="19"/>
      <c r="G44" s="19"/>
      <c r="H44" s="68"/>
      <c r="I44" s="61"/>
      <c r="J44" s="62"/>
      <c r="K44" s="61"/>
      <c r="L44" s="61"/>
      <c r="M44" s="80"/>
      <c r="N44" s="61"/>
      <c r="O44" s="111"/>
      <c r="P44" s="117"/>
      <c r="Q44" s="120"/>
      <c r="R44" s="117"/>
      <c r="S44" s="120"/>
      <c r="T44" s="117"/>
      <c r="U44" s="120"/>
      <c r="V44" s="117"/>
      <c r="W44" s="120"/>
      <c r="X44" s="117"/>
      <c r="Y44" s="72"/>
      <c r="AA44" s="188"/>
      <c r="AB44" s="68"/>
    </row>
    <row r="45" spans="1:28" ht="20.100000000000001" customHeight="1" x14ac:dyDescent="0.2">
      <c r="A45" s="19"/>
      <c r="B45" s="17"/>
      <c r="C45" s="17"/>
      <c r="D45" s="17"/>
      <c r="E45" s="19"/>
      <c r="F45" s="19"/>
      <c r="G45" s="19"/>
      <c r="H45" s="68"/>
      <c r="I45" s="61"/>
      <c r="J45" s="62"/>
      <c r="K45" s="61"/>
      <c r="L45" s="61"/>
      <c r="M45" s="80"/>
      <c r="N45" s="61"/>
      <c r="O45" s="111"/>
      <c r="P45" s="117"/>
      <c r="Q45" s="120"/>
      <c r="R45" s="117"/>
      <c r="S45" s="120"/>
      <c r="T45" s="117"/>
      <c r="U45" s="120"/>
      <c r="V45" s="117"/>
      <c r="W45" s="120"/>
      <c r="X45" s="117"/>
      <c r="Y45" s="72"/>
      <c r="AA45" s="188"/>
      <c r="AB45" s="68"/>
    </row>
    <row r="46" spans="1:28" ht="20.100000000000001" customHeight="1" x14ac:dyDescent="0.2">
      <c r="A46" s="19"/>
      <c r="B46" s="8"/>
      <c r="C46" s="8"/>
      <c r="D46" s="8"/>
      <c r="E46" s="19"/>
      <c r="F46" s="19"/>
      <c r="G46" s="19"/>
      <c r="H46" s="68"/>
      <c r="I46" s="61"/>
      <c r="J46" s="62"/>
      <c r="K46" s="61"/>
      <c r="L46" s="61"/>
      <c r="M46" s="80"/>
      <c r="N46" s="61"/>
      <c r="O46" s="111"/>
      <c r="P46" s="117"/>
      <c r="Q46" s="120"/>
      <c r="R46" s="117"/>
      <c r="S46" s="120"/>
      <c r="T46" s="117"/>
      <c r="U46" s="120"/>
      <c r="V46" s="117"/>
      <c r="W46" s="120"/>
      <c r="X46" s="117"/>
      <c r="Y46" s="72"/>
      <c r="AA46" s="188"/>
      <c r="AB46" s="68"/>
    </row>
    <row r="47" spans="1:28" ht="20.100000000000001" customHeight="1" x14ac:dyDescent="0.2">
      <c r="A47" s="19"/>
      <c r="B47" s="19"/>
      <c r="C47" s="19"/>
      <c r="D47" s="19"/>
      <c r="E47" s="19"/>
      <c r="F47" s="19"/>
      <c r="G47" s="19"/>
      <c r="H47" s="68"/>
      <c r="I47" s="61"/>
      <c r="J47" s="62"/>
      <c r="K47" s="61"/>
      <c r="L47" s="61"/>
      <c r="M47" s="80"/>
      <c r="N47" s="61"/>
      <c r="O47" s="111"/>
      <c r="P47" s="117"/>
      <c r="Q47" s="120"/>
      <c r="R47" s="117"/>
      <c r="S47" s="120"/>
      <c r="T47" s="117"/>
      <c r="U47" s="120"/>
      <c r="V47" s="117"/>
      <c r="W47" s="120"/>
      <c r="X47" s="117"/>
      <c r="Y47" s="72"/>
      <c r="AA47" s="188"/>
      <c r="AB47" s="68"/>
    </row>
    <row r="48" spans="1:28" ht="20.100000000000001" customHeight="1" x14ac:dyDescent="0.2">
      <c r="A48" s="19"/>
      <c r="B48" s="19"/>
      <c r="C48" s="19"/>
      <c r="D48" s="19"/>
      <c r="E48" s="19"/>
      <c r="F48" s="19"/>
      <c r="G48" s="19"/>
      <c r="H48" s="68"/>
      <c r="I48" s="61"/>
      <c r="J48" s="62"/>
      <c r="K48" s="61"/>
      <c r="L48" s="61"/>
      <c r="M48" s="80"/>
      <c r="N48" s="61"/>
      <c r="O48" s="111"/>
      <c r="P48" s="117"/>
      <c r="Q48" s="120"/>
      <c r="R48" s="117"/>
      <c r="S48" s="120"/>
      <c r="T48" s="117"/>
      <c r="U48" s="120"/>
      <c r="V48" s="117"/>
      <c r="W48" s="120"/>
      <c r="X48" s="117"/>
      <c r="Y48" s="72"/>
      <c r="AA48" s="188"/>
      <c r="AB48" s="68"/>
    </row>
    <row r="49" spans="1:28" ht="20.100000000000001" customHeight="1" x14ac:dyDescent="0.3">
      <c r="A49" s="19"/>
      <c r="B49" s="23"/>
      <c r="C49" s="23"/>
      <c r="D49" s="23"/>
      <c r="E49" s="23"/>
      <c r="F49" s="23"/>
      <c r="G49" s="23"/>
      <c r="H49" s="68"/>
      <c r="I49" s="61"/>
      <c r="J49" s="62"/>
      <c r="K49" s="61"/>
      <c r="L49" s="61"/>
      <c r="M49" s="80"/>
      <c r="N49" s="61"/>
      <c r="O49" s="111"/>
      <c r="P49" s="117"/>
      <c r="Q49" s="120"/>
      <c r="R49" s="117"/>
      <c r="S49" s="120"/>
      <c r="T49" s="117"/>
      <c r="U49" s="120"/>
      <c r="V49" s="117"/>
      <c r="W49" s="120"/>
      <c r="X49" s="117"/>
      <c r="Y49" s="72"/>
      <c r="AA49" s="188"/>
      <c r="AB49" s="68"/>
    </row>
    <row r="50" spans="1:28" ht="20.100000000000001" customHeight="1" x14ac:dyDescent="0.3">
      <c r="A50" s="19"/>
      <c r="B50" s="24"/>
      <c r="C50" s="24"/>
      <c r="D50" s="25"/>
      <c r="E50" s="25"/>
      <c r="F50" s="25"/>
      <c r="G50" s="24"/>
      <c r="H50" s="67"/>
      <c r="I50" s="61"/>
      <c r="J50" s="62"/>
      <c r="K50" s="61"/>
      <c r="L50" s="61"/>
      <c r="M50" s="80"/>
      <c r="N50" s="61"/>
      <c r="O50" s="111"/>
      <c r="P50" s="117"/>
      <c r="Q50" s="120"/>
      <c r="R50" s="117"/>
      <c r="S50" s="120"/>
      <c r="T50" s="117"/>
      <c r="U50" s="120"/>
      <c r="V50" s="117"/>
      <c r="W50" s="120"/>
      <c r="X50" s="117"/>
      <c r="Y50" s="72"/>
      <c r="AA50" s="188"/>
      <c r="AB50" s="68"/>
    </row>
    <row r="51" spans="1:28" ht="20.100000000000001" customHeight="1" x14ac:dyDescent="0.3">
      <c r="A51" s="19"/>
      <c r="B51" s="24"/>
      <c r="C51" s="24"/>
      <c r="D51" s="25"/>
      <c r="E51" s="25"/>
      <c r="F51" s="25"/>
      <c r="G51" s="24"/>
      <c r="H51" s="67"/>
      <c r="I51" s="61"/>
      <c r="J51" s="62"/>
      <c r="K51" s="61"/>
      <c r="L51" s="61"/>
      <c r="M51" s="80"/>
      <c r="N51" s="61"/>
      <c r="O51" s="111"/>
      <c r="P51" s="117"/>
      <c r="Q51" s="120"/>
      <c r="R51" s="117"/>
      <c r="S51" s="120"/>
      <c r="T51" s="117"/>
      <c r="U51" s="120"/>
      <c r="V51" s="117"/>
      <c r="W51" s="120"/>
      <c r="X51" s="117"/>
      <c r="Y51" s="72"/>
      <c r="AA51" s="188"/>
      <c r="AB51" s="68"/>
    </row>
    <row r="52" spans="1:28" ht="20.100000000000001" customHeight="1" x14ac:dyDescent="0.25">
      <c r="A52" s="18"/>
      <c r="B52" s="19"/>
      <c r="C52" s="19"/>
      <c r="D52" s="21"/>
      <c r="E52" s="21"/>
      <c r="F52" s="21"/>
      <c r="G52" s="19"/>
      <c r="H52" s="68"/>
      <c r="I52" s="61"/>
      <c r="J52" s="62"/>
      <c r="K52" s="61"/>
      <c r="L52" s="61"/>
      <c r="M52" s="80"/>
      <c r="N52" s="61"/>
      <c r="O52" s="111"/>
      <c r="P52" s="117"/>
      <c r="Q52" s="120"/>
      <c r="R52" s="117"/>
      <c r="S52" s="120"/>
      <c r="T52" s="117"/>
      <c r="U52" s="120"/>
      <c r="V52" s="117"/>
      <c r="W52" s="120"/>
      <c r="X52" s="117"/>
      <c r="Y52" s="72"/>
      <c r="AA52" s="188"/>
      <c r="AB52" s="68"/>
    </row>
    <row r="53" spans="1:28" ht="20.100000000000001" customHeight="1" x14ac:dyDescent="0.2">
      <c r="A53" s="18"/>
      <c r="B53" s="18"/>
      <c r="C53" s="18"/>
      <c r="D53" s="18"/>
      <c r="E53" s="18"/>
      <c r="F53" s="18"/>
      <c r="G53" s="18"/>
      <c r="H53" s="68"/>
      <c r="I53" s="61"/>
      <c r="J53" s="62"/>
      <c r="K53" s="61"/>
      <c r="L53" s="61"/>
      <c r="M53" s="80"/>
      <c r="N53" s="61"/>
      <c r="O53" s="111"/>
      <c r="P53" s="117"/>
      <c r="Q53" s="120"/>
      <c r="R53" s="117"/>
      <c r="S53" s="120"/>
      <c r="T53" s="117"/>
      <c r="U53" s="120"/>
      <c r="V53" s="117"/>
      <c r="W53" s="120"/>
      <c r="X53" s="117"/>
      <c r="Y53" s="72"/>
      <c r="AA53" s="188"/>
      <c r="AB53" s="68"/>
    </row>
    <row r="54" spans="1:28" ht="20.100000000000001" customHeight="1" x14ac:dyDescent="0.2">
      <c r="A54" s="18"/>
      <c r="B54" s="18"/>
      <c r="C54" s="18"/>
      <c r="D54" s="18"/>
      <c r="E54" s="18"/>
      <c r="F54" s="18"/>
      <c r="G54" s="18"/>
      <c r="H54" s="68"/>
      <c r="I54" s="61"/>
      <c r="J54" s="62"/>
      <c r="K54" s="61"/>
      <c r="L54" s="61"/>
      <c r="M54" s="80"/>
      <c r="N54" s="61"/>
      <c r="O54" s="111"/>
      <c r="P54" s="117"/>
      <c r="Q54" s="120"/>
      <c r="R54" s="117"/>
      <c r="S54" s="120"/>
      <c r="T54" s="117"/>
      <c r="U54" s="120"/>
      <c r="V54" s="117"/>
      <c r="W54" s="120"/>
      <c r="X54" s="117"/>
      <c r="Y54" s="72"/>
      <c r="AA54" s="188"/>
      <c r="AB54" s="68"/>
    </row>
    <row r="55" spans="1:28" ht="20.100000000000001" customHeight="1" x14ac:dyDescent="0.2">
      <c r="A55" s="18"/>
      <c r="B55" s="18"/>
      <c r="C55" s="18"/>
      <c r="D55" s="18"/>
      <c r="E55" s="178"/>
      <c r="F55" s="18"/>
      <c r="G55" s="18"/>
      <c r="H55" s="68"/>
      <c r="I55" s="61"/>
      <c r="J55" s="62"/>
      <c r="K55" s="61"/>
      <c r="L55" s="61"/>
      <c r="M55" s="80"/>
      <c r="N55" s="61"/>
      <c r="O55" s="111"/>
      <c r="P55" s="117"/>
      <c r="Q55" s="120"/>
      <c r="R55" s="117"/>
      <c r="S55" s="120"/>
      <c r="T55" s="117"/>
      <c r="U55" s="120"/>
      <c r="V55" s="117"/>
      <c r="W55" s="120"/>
      <c r="X55" s="117"/>
      <c r="Y55" s="72"/>
      <c r="AA55" s="188"/>
      <c r="AB55" s="68"/>
    </row>
    <row r="56" spans="1:28" ht="20.100000000000001" customHeight="1" x14ac:dyDescent="0.2">
      <c r="A56" s="18"/>
      <c r="B56" s="18"/>
      <c r="C56" s="18"/>
      <c r="D56" s="18"/>
      <c r="E56" s="18"/>
      <c r="F56" s="18"/>
      <c r="G56" s="18"/>
      <c r="H56" s="68"/>
      <c r="I56" s="61"/>
      <c r="J56" s="62"/>
      <c r="K56" s="61"/>
      <c r="L56" s="61"/>
      <c r="M56" s="80"/>
      <c r="N56" s="61"/>
      <c r="O56" s="111"/>
      <c r="P56" s="117"/>
      <c r="Q56" s="120"/>
      <c r="R56" s="117"/>
      <c r="S56" s="120"/>
      <c r="T56" s="117"/>
      <c r="U56" s="120"/>
      <c r="V56" s="117"/>
      <c r="W56" s="120"/>
      <c r="X56" s="117"/>
      <c r="Y56" s="72"/>
      <c r="AA56" s="188"/>
      <c r="AB56" s="68"/>
    </row>
    <row r="57" spans="1:28" ht="20.100000000000001" customHeight="1" x14ac:dyDescent="0.2">
      <c r="A57" s="18"/>
      <c r="B57" s="18"/>
      <c r="C57" s="18"/>
      <c r="D57" s="18"/>
      <c r="E57" s="18"/>
      <c r="F57" s="18"/>
      <c r="G57" s="18"/>
      <c r="H57" s="68"/>
      <c r="I57" s="61"/>
      <c r="J57" s="62"/>
      <c r="K57" s="61"/>
      <c r="L57" s="61"/>
      <c r="M57" s="80"/>
      <c r="N57" s="61"/>
      <c r="O57" s="111"/>
      <c r="P57" s="117"/>
      <c r="Q57" s="120"/>
      <c r="R57" s="117"/>
      <c r="S57" s="120"/>
      <c r="T57" s="117"/>
      <c r="U57" s="120"/>
      <c r="V57" s="117"/>
      <c r="W57" s="120"/>
      <c r="X57" s="117"/>
      <c r="Y57" s="72"/>
      <c r="AA57" s="188"/>
      <c r="AB57" s="68"/>
    </row>
    <row r="58" spans="1:28" ht="20.100000000000001" customHeight="1" x14ac:dyDescent="0.2">
      <c r="A58" s="18"/>
      <c r="B58" s="18"/>
      <c r="C58" s="18"/>
      <c r="D58" s="18"/>
      <c r="E58" s="18"/>
      <c r="F58" s="18"/>
      <c r="G58" s="178"/>
      <c r="H58" s="68"/>
      <c r="I58" s="61"/>
      <c r="J58" s="62"/>
      <c r="K58" s="61"/>
      <c r="L58" s="61"/>
      <c r="M58" s="80"/>
      <c r="N58" s="61"/>
      <c r="O58" s="111"/>
      <c r="P58" s="117"/>
      <c r="Q58" s="120"/>
      <c r="R58" s="117"/>
      <c r="S58" s="120"/>
      <c r="T58" s="117"/>
      <c r="U58" s="120"/>
      <c r="V58" s="117"/>
      <c r="W58" s="120"/>
      <c r="X58" s="117"/>
      <c r="Y58" s="72"/>
      <c r="AA58" s="188"/>
      <c r="AB58" s="68"/>
    </row>
    <row r="59" spans="1:28" ht="20.100000000000001" customHeight="1" x14ac:dyDescent="0.2">
      <c r="H59" s="68"/>
      <c r="I59" s="61"/>
      <c r="J59" s="62"/>
      <c r="K59" s="61"/>
      <c r="L59" s="61"/>
      <c r="M59" s="80"/>
      <c r="N59" s="61"/>
      <c r="O59" s="111"/>
      <c r="P59" s="117"/>
      <c r="Q59" s="120"/>
      <c r="R59" s="117"/>
      <c r="S59" s="120"/>
      <c r="T59" s="117"/>
      <c r="U59" s="120"/>
      <c r="V59" s="117"/>
      <c r="W59" s="120"/>
      <c r="X59" s="117"/>
      <c r="Y59" s="72"/>
      <c r="AA59" s="188"/>
      <c r="AB59" s="68"/>
    </row>
    <row r="60" spans="1:28" ht="20.100000000000001" customHeight="1" thickBot="1" x14ac:dyDescent="0.25">
      <c r="H60" s="67"/>
      <c r="I60" s="61"/>
      <c r="J60" s="62"/>
      <c r="K60" s="61"/>
      <c r="L60" s="61"/>
      <c r="M60" s="80"/>
      <c r="N60" s="61"/>
      <c r="O60" s="111"/>
      <c r="P60" s="117"/>
      <c r="Q60" s="120"/>
      <c r="R60" s="117"/>
      <c r="S60" s="120"/>
      <c r="T60" s="117"/>
      <c r="U60" s="120"/>
      <c r="V60" s="117"/>
      <c r="W60" s="120"/>
      <c r="X60" s="117"/>
      <c r="Y60" s="72"/>
      <c r="AA60" s="188"/>
      <c r="AB60" s="68"/>
    </row>
    <row r="61" spans="1:28" ht="20.100000000000001" customHeight="1" x14ac:dyDescent="0.2">
      <c r="H61" s="68"/>
      <c r="I61" s="61"/>
      <c r="J61" s="62"/>
      <c r="K61" s="61"/>
      <c r="L61" s="61"/>
      <c r="M61" s="80"/>
      <c r="N61" s="61"/>
      <c r="O61" s="111"/>
      <c r="P61" s="117"/>
      <c r="Q61" s="120"/>
      <c r="R61" s="117"/>
      <c r="S61" s="120"/>
      <c r="T61" s="117"/>
      <c r="U61" s="120"/>
      <c r="V61" s="117"/>
      <c r="W61" s="120"/>
      <c r="X61" s="117"/>
      <c r="Y61" s="72"/>
      <c r="AA61" s="188"/>
      <c r="AB61" s="187"/>
    </row>
    <row r="62" spans="1:28" ht="20.100000000000001" customHeight="1" x14ac:dyDescent="0.2">
      <c r="H62" s="68"/>
      <c r="I62" s="61"/>
      <c r="J62" s="62"/>
      <c r="K62" s="61"/>
      <c r="L62" s="61"/>
      <c r="M62" s="80"/>
      <c r="N62" s="61"/>
      <c r="O62" s="111"/>
      <c r="P62" s="117"/>
      <c r="Q62" s="120"/>
      <c r="R62" s="117"/>
      <c r="S62" s="120"/>
      <c r="T62" s="117"/>
      <c r="U62" s="120"/>
      <c r="V62" s="117"/>
      <c r="W62" s="120"/>
      <c r="X62" s="117"/>
      <c r="Y62" s="72"/>
      <c r="AA62" s="188"/>
      <c r="AB62" s="67"/>
    </row>
    <row r="63" spans="1:28" ht="20.100000000000001" customHeight="1" x14ac:dyDescent="0.2">
      <c r="H63" s="68"/>
      <c r="I63" s="61"/>
      <c r="J63" s="62"/>
      <c r="K63" s="61"/>
      <c r="L63" s="61"/>
      <c r="M63" s="80"/>
      <c r="N63" s="61"/>
      <c r="O63" s="111"/>
      <c r="P63" s="117"/>
      <c r="Q63" s="120"/>
      <c r="R63" s="117"/>
      <c r="S63" s="120"/>
      <c r="T63" s="117"/>
      <c r="U63" s="120"/>
      <c r="V63" s="117"/>
      <c r="W63" s="120"/>
      <c r="X63" s="117"/>
      <c r="Y63" s="72"/>
      <c r="AA63" s="188"/>
      <c r="AB63" s="67"/>
    </row>
    <row r="64" spans="1:28" ht="20.100000000000001" customHeight="1" x14ac:dyDescent="0.2">
      <c r="H64" s="68"/>
      <c r="I64" s="61"/>
      <c r="J64" s="62"/>
      <c r="K64" s="61"/>
      <c r="L64" s="61"/>
      <c r="M64" s="80"/>
      <c r="N64" s="61"/>
      <c r="O64" s="111"/>
      <c r="P64" s="117"/>
      <c r="Q64" s="120"/>
      <c r="R64" s="117"/>
      <c r="S64" s="120"/>
      <c r="T64" s="117"/>
      <c r="U64" s="120"/>
      <c r="V64" s="117"/>
      <c r="W64" s="120"/>
      <c r="X64" s="117"/>
      <c r="Y64" s="72"/>
      <c r="AA64" s="188"/>
      <c r="AB64" s="67"/>
    </row>
    <row r="65" spans="8:28" ht="20.100000000000001" customHeight="1" x14ac:dyDescent="0.2">
      <c r="H65" s="68"/>
      <c r="I65" s="61"/>
      <c r="J65" s="62"/>
      <c r="K65" s="61"/>
      <c r="L65" s="61"/>
      <c r="M65" s="80"/>
      <c r="N65" s="61"/>
      <c r="O65" s="111"/>
      <c r="P65" s="117"/>
      <c r="Q65" s="120"/>
      <c r="R65" s="117"/>
      <c r="S65" s="120"/>
      <c r="T65" s="117"/>
      <c r="U65" s="120"/>
      <c r="V65" s="117"/>
      <c r="W65" s="120"/>
      <c r="X65" s="117"/>
      <c r="Y65" s="72"/>
      <c r="AA65" s="188"/>
      <c r="AB65" s="67"/>
    </row>
    <row r="66" spans="8:28" ht="20.100000000000001" customHeight="1" x14ac:dyDescent="0.2">
      <c r="H66" s="68"/>
      <c r="I66" s="61"/>
      <c r="J66" s="62"/>
      <c r="K66" s="61"/>
      <c r="L66" s="61"/>
      <c r="M66" s="80"/>
      <c r="N66" s="61"/>
      <c r="O66" s="111"/>
      <c r="P66" s="117"/>
      <c r="Q66" s="120"/>
      <c r="R66" s="117"/>
      <c r="S66" s="120"/>
      <c r="T66" s="117"/>
      <c r="U66" s="120"/>
      <c r="V66" s="117"/>
      <c r="W66" s="120"/>
      <c r="X66" s="117"/>
      <c r="Y66" s="72"/>
      <c r="AA66" s="188"/>
      <c r="AB66" s="67"/>
    </row>
    <row r="67" spans="8:28" ht="20.100000000000001" customHeight="1" x14ac:dyDescent="0.2">
      <c r="H67" s="68"/>
      <c r="I67" s="61"/>
      <c r="J67" s="62"/>
      <c r="K67" s="61"/>
      <c r="L67" s="61"/>
      <c r="M67" s="80"/>
      <c r="N67" s="61"/>
      <c r="O67" s="111"/>
      <c r="P67" s="117"/>
      <c r="Q67" s="120"/>
      <c r="R67" s="117"/>
      <c r="S67" s="120"/>
      <c r="T67" s="117"/>
      <c r="U67" s="120"/>
      <c r="V67" s="117"/>
      <c r="W67" s="120"/>
      <c r="X67" s="117"/>
      <c r="Y67" s="72"/>
      <c r="AA67" s="188"/>
      <c r="AB67" s="67"/>
    </row>
    <row r="68" spans="8:28" ht="20.100000000000001" customHeight="1" x14ac:dyDescent="0.2">
      <c r="H68" s="68"/>
      <c r="I68" s="61"/>
      <c r="J68" s="62"/>
      <c r="K68" s="61"/>
      <c r="L68" s="61"/>
      <c r="M68" s="80"/>
      <c r="N68" s="61"/>
      <c r="O68" s="111"/>
      <c r="P68" s="117"/>
      <c r="Q68" s="120"/>
      <c r="R68" s="117"/>
      <c r="S68" s="120"/>
      <c r="T68" s="117"/>
      <c r="U68" s="120"/>
      <c r="V68" s="117"/>
      <c r="W68" s="120"/>
      <c r="X68" s="117"/>
      <c r="Y68" s="72"/>
      <c r="AA68" s="188"/>
      <c r="AB68" s="67"/>
    </row>
    <row r="69" spans="8:28" ht="20.100000000000001" customHeight="1" x14ac:dyDescent="0.2">
      <c r="H69" s="68"/>
      <c r="I69" s="61"/>
      <c r="J69" s="62"/>
      <c r="K69" s="61"/>
      <c r="L69" s="61"/>
      <c r="M69" s="80"/>
      <c r="N69" s="61"/>
      <c r="O69" s="111"/>
      <c r="P69" s="117"/>
      <c r="Q69" s="120"/>
      <c r="R69" s="117"/>
      <c r="S69" s="120"/>
      <c r="T69" s="117"/>
      <c r="U69" s="120"/>
      <c r="V69" s="117"/>
      <c r="W69" s="120"/>
      <c r="X69" s="117"/>
      <c r="Y69" s="72"/>
      <c r="AA69" s="188"/>
      <c r="AB69" s="67"/>
    </row>
    <row r="70" spans="8:28" ht="20.100000000000001" customHeight="1" x14ac:dyDescent="0.2">
      <c r="H70" s="68"/>
      <c r="I70" s="61"/>
      <c r="J70" s="62"/>
      <c r="K70" s="61"/>
      <c r="L70" s="61"/>
      <c r="M70" s="80"/>
      <c r="N70" s="61"/>
      <c r="O70" s="111"/>
      <c r="P70" s="117"/>
      <c r="Q70" s="120"/>
      <c r="R70" s="117"/>
      <c r="S70" s="120"/>
      <c r="T70" s="117"/>
      <c r="U70" s="120"/>
      <c r="V70" s="117"/>
      <c r="W70" s="120"/>
      <c r="X70" s="117"/>
      <c r="Y70" s="72"/>
      <c r="AA70" s="188"/>
      <c r="AB70" s="67"/>
    </row>
    <row r="71" spans="8:28" ht="20.100000000000001" customHeight="1" x14ac:dyDescent="0.2">
      <c r="H71" s="68"/>
      <c r="I71" s="61"/>
      <c r="J71" s="62"/>
      <c r="K71" s="61"/>
      <c r="L71" s="61"/>
      <c r="M71" s="80"/>
      <c r="N71" s="61"/>
      <c r="O71" s="111"/>
      <c r="P71" s="117"/>
      <c r="Q71" s="120"/>
      <c r="R71" s="117"/>
      <c r="S71" s="120"/>
      <c r="T71" s="117"/>
      <c r="U71" s="120"/>
      <c r="V71" s="117"/>
      <c r="W71" s="120"/>
      <c r="X71" s="117"/>
      <c r="Y71" s="72"/>
      <c r="AA71" s="188"/>
      <c r="AB71" s="67"/>
    </row>
    <row r="72" spans="8:28" ht="20.100000000000001" customHeight="1" x14ac:dyDescent="0.2">
      <c r="H72" s="68"/>
      <c r="I72" s="61"/>
      <c r="J72" s="62"/>
      <c r="K72" s="61"/>
      <c r="L72" s="61"/>
      <c r="M72" s="80"/>
      <c r="N72" s="61"/>
      <c r="O72" s="111"/>
      <c r="P72" s="117"/>
      <c r="Q72" s="120"/>
      <c r="R72" s="117"/>
      <c r="S72" s="120"/>
      <c r="T72" s="117"/>
      <c r="U72" s="120"/>
      <c r="V72" s="117"/>
      <c r="W72" s="120"/>
      <c r="X72" s="117"/>
      <c r="Y72" s="72"/>
      <c r="AA72" s="188"/>
      <c r="AB72" s="67"/>
    </row>
    <row r="73" spans="8:28" ht="20.100000000000001" customHeight="1" x14ac:dyDescent="0.2">
      <c r="H73" s="68"/>
      <c r="I73" s="61"/>
      <c r="J73" s="62"/>
      <c r="K73" s="61"/>
      <c r="L73" s="61"/>
      <c r="M73" s="80"/>
      <c r="N73" s="61"/>
      <c r="O73" s="111"/>
      <c r="P73" s="117"/>
      <c r="Q73" s="120"/>
      <c r="R73" s="117"/>
      <c r="S73" s="120"/>
      <c r="T73" s="117"/>
      <c r="U73" s="120"/>
      <c r="V73" s="117"/>
      <c r="W73" s="120"/>
      <c r="X73" s="117"/>
      <c r="Y73" s="72"/>
      <c r="AA73" s="188"/>
      <c r="AB73" s="67"/>
    </row>
    <row r="74" spans="8:28" ht="20.100000000000001" customHeight="1" x14ac:dyDescent="0.2">
      <c r="H74" s="68"/>
      <c r="I74" s="61"/>
      <c r="J74" s="62"/>
      <c r="K74" s="61"/>
      <c r="L74" s="61"/>
      <c r="M74" s="80"/>
      <c r="N74" s="61"/>
      <c r="O74" s="111"/>
      <c r="P74" s="117"/>
      <c r="Q74" s="120"/>
      <c r="R74" s="117"/>
      <c r="S74" s="120"/>
      <c r="T74" s="117"/>
      <c r="U74" s="120"/>
      <c r="V74" s="117"/>
      <c r="W74" s="120"/>
      <c r="X74" s="117"/>
      <c r="Y74" s="72"/>
      <c r="AA74" s="188"/>
      <c r="AB74" s="67"/>
    </row>
    <row r="75" spans="8:28" ht="20.100000000000001" customHeight="1" x14ac:dyDescent="0.2">
      <c r="H75" s="68"/>
      <c r="I75" s="61"/>
      <c r="J75" s="62"/>
      <c r="K75" s="61"/>
      <c r="L75" s="61"/>
      <c r="M75" s="80"/>
      <c r="N75" s="61"/>
      <c r="O75" s="111"/>
      <c r="P75" s="117"/>
      <c r="Q75" s="120"/>
      <c r="R75" s="117"/>
      <c r="S75" s="120"/>
      <c r="T75" s="117"/>
      <c r="U75" s="120"/>
      <c r="V75" s="117"/>
      <c r="W75" s="120"/>
      <c r="X75" s="117"/>
      <c r="Y75" s="72"/>
      <c r="AA75" s="188"/>
      <c r="AB75" s="67"/>
    </row>
    <row r="76" spans="8:28" ht="20.100000000000001" customHeight="1" x14ac:dyDescent="0.2">
      <c r="H76" s="68"/>
      <c r="I76" s="61"/>
      <c r="J76" s="62"/>
      <c r="K76" s="61"/>
      <c r="L76" s="61"/>
      <c r="M76" s="80"/>
      <c r="N76" s="61"/>
      <c r="O76" s="111"/>
      <c r="P76" s="117"/>
      <c r="Q76" s="120"/>
      <c r="R76" s="117"/>
      <c r="S76" s="120"/>
      <c r="T76" s="117"/>
      <c r="U76" s="120"/>
      <c r="V76" s="117"/>
      <c r="W76" s="120"/>
      <c r="X76" s="117"/>
      <c r="Y76" s="72"/>
      <c r="AA76" s="188"/>
      <c r="AB76" s="67"/>
    </row>
    <row r="77" spans="8:28" ht="20.100000000000001" customHeight="1" x14ac:dyDescent="0.2">
      <c r="H77" s="68"/>
      <c r="I77" s="61"/>
      <c r="J77" s="62"/>
      <c r="K77" s="61"/>
      <c r="L77" s="61"/>
      <c r="M77" s="80"/>
      <c r="N77" s="61"/>
      <c r="O77" s="111"/>
      <c r="P77" s="117"/>
      <c r="Q77" s="120"/>
      <c r="R77" s="117"/>
      <c r="S77" s="120"/>
      <c r="T77" s="117"/>
      <c r="U77" s="120"/>
      <c r="V77" s="117"/>
      <c r="W77" s="120"/>
      <c r="X77" s="117"/>
      <c r="Y77" s="72"/>
      <c r="AA77" s="188"/>
      <c r="AB77" s="67"/>
    </row>
    <row r="78" spans="8:28" ht="20.100000000000001" customHeight="1" x14ac:dyDescent="0.2">
      <c r="H78" s="68"/>
      <c r="I78" s="61"/>
      <c r="J78" s="62"/>
      <c r="K78" s="61"/>
      <c r="L78" s="61"/>
      <c r="M78" s="80"/>
      <c r="N78" s="61"/>
      <c r="O78" s="111"/>
      <c r="P78" s="117"/>
      <c r="Q78" s="120"/>
      <c r="R78" s="117"/>
      <c r="S78" s="120"/>
      <c r="T78" s="117"/>
      <c r="U78" s="120"/>
      <c r="V78" s="117"/>
      <c r="W78" s="120"/>
      <c r="X78" s="117"/>
      <c r="Y78" s="72"/>
      <c r="AA78" s="188"/>
      <c r="AB78" s="67"/>
    </row>
    <row r="79" spans="8:28" ht="20.100000000000001" customHeight="1" x14ac:dyDescent="0.2">
      <c r="H79" s="68"/>
      <c r="I79" s="61"/>
      <c r="J79" s="62"/>
      <c r="K79" s="61"/>
      <c r="L79" s="61"/>
      <c r="M79" s="80"/>
      <c r="N79" s="61"/>
      <c r="O79" s="111"/>
      <c r="P79" s="117"/>
      <c r="Q79" s="120"/>
      <c r="R79" s="117"/>
      <c r="S79" s="120"/>
      <c r="T79" s="117"/>
      <c r="U79" s="120"/>
      <c r="V79" s="117"/>
      <c r="W79" s="120"/>
      <c r="X79" s="117"/>
      <c r="Y79" s="72"/>
      <c r="AA79" s="188"/>
      <c r="AB79" s="67"/>
    </row>
    <row r="80" spans="8:28" ht="20.100000000000001" customHeight="1" x14ac:dyDescent="0.2">
      <c r="H80" s="68"/>
      <c r="I80" s="61"/>
      <c r="J80" s="62"/>
      <c r="K80" s="61"/>
      <c r="L80" s="61"/>
      <c r="M80" s="80"/>
      <c r="N80" s="61"/>
      <c r="O80" s="111"/>
      <c r="P80" s="117"/>
      <c r="Q80" s="120"/>
      <c r="R80" s="117"/>
      <c r="S80" s="120"/>
      <c r="T80" s="117"/>
      <c r="U80" s="120"/>
      <c r="V80" s="117"/>
      <c r="W80" s="120"/>
      <c r="X80" s="117"/>
      <c r="Y80" s="72"/>
      <c r="AA80" s="188"/>
      <c r="AB80" s="67"/>
    </row>
    <row r="81" spans="8:28" ht="20.100000000000001" customHeight="1" x14ac:dyDescent="0.2">
      <c r="H81" s="68"/>
      <c r="I81" s="61"/>
      <c r="J81" s="62"/>
      <c r="K81" s="61"/>
      <c r="L81" s="61"/>
      <c r="M81" s="80"/>
      <c r="N81" s="61"/>
      <c r="O81" s="111"/>
      <c r="P81" s="117"/>
      <c r="Q81" s="120"/>
      <c r="R81" s="117"/>
      <c r="S81" s="120"/>
      <c r="T81" s="117"/>
      <c r="U81" s="120"/>
      <c r="V81" s="117"/>
      <c r="W81" s="120"/>
      <c r="X81" s="117"/>
      <c r="Y81" s="72"/>
      <c r="AA81" s="188"/>
      <c r="AB81" s="67"/>
    </row>
    <row r="82" spans="8:28" ht="20.100000000000001" customHeight="1" x14ac:dyDescent="0.2">
      <c r="H82" s="68"/>
      <c r="I82" s="61"/>
      <c r="J82" s="62"/>
      <c r="K82" s="61"/>
      <c r="L82" s="61"/>
      <c r="M82" s="80"/>
      <c r="N82" s="61"/>
      <c r="O82" s="111"/>
      <c r="P82" s="117"/>
      <c r="Q82" s="120"/>
      <c r="R82" s="117"/>
      <c r="S82" s="120"/>
      <c r="T82" s="117"/>
      <c r="U82" s="120"/>
      <c r="V82" s="117"/>
      <c r="W82" s="120"/>
      <c r="X82" s="117"/>
      <c r="Y82" s="72"/>
      <c r="AA82" s="188"/>
      <c r="AB82" s="67"/>
    </row>
    <row r="83" spans="8:28" ht="20.100000000000001" customHeight="1" x14ac:dyDescent="0.2">
      <c r="H83" s="68"/>
      <c r="I83" s="61"/>
      <c r="J83" s="62"/>
      <c r="K83" s="61"/>
      <c r="L83" s="61"/>
      <c r="M83" s="80"/>
      <c r="N83" s="61"/>
      <c r="O83" s="111"/>
      <c r="P83" s="117"/>
      <c r="Q83" s="120"/>
      <c r="R83" s="117"/>
      <c r="S83" s="120"/>
      <c r="T83" s="117"/>
      <c r="U83" s="120"/>
      <c r="V83" s="117"/>
      <c r="W83" s="120"/>
      <c r="X83" s="117"/>
      <c r="Y83" s="72"/>
      <c r="AA83" s="188"/>
      <c r="AB83" s="68"/>
    </row>
    <row r="84" spans="8:28" ht="20.100000000000001" customHeight="1" x14ac:dyDescent="0.2">
      <c r="H84" s="68"/>
      <c r="I84" s="61"/>
      <c r="J84" s="62"/>
      <c r="K84" s="61"/>
      <c r="L84" s="61"/>
      <c r="M84" s="80"/>
      <c r="N84" s="61"/>
      <c r="O84" s="111"/>
      <c r="P84" s="117"/>
      <c r="Q84" s="120"/>
      <c r="R84" s="117"/>
      <c r="S84" s="120"/>
      <c r="T84" s="117"/>
      <c r="U84" s="120"/>
      <c r="V84" s="117"/>
      <c r="W84" s="120"/>
      <c r="X84" s="117"/>
      <c r="Y84" s="72"/>
      <c r="AA84" s="188"/>
      <c r="AB84" s="68"/>
    </row>
    <row r="85" spans="8:28" ht="20.100000000000001" customHeight="1" x14ac:dyDescent="0.2">
      <c r="H85" s="68"/>
      <c r="I85" s="61"/>
      <c r="J85" s="62"/>
      <c r="K85" s="61"/>
      <c r="L85" s="61"/>
      <c r="M85" s="80"/>
      <c r="N85" s="61"/>
      <c r="O85" s="111"/>
      <c r="P85" s="117"/>
      <c r="Q85" s="120"/>
      <c r="R85" s="117"/>
      <c r="S85" s="120"/>
      <c r="T85" s="117"/>
      <c r="U85" s="120"/>
      <c r="V85" s="117"/>
      <c r="W85" s="120"/>
      <c r="X85" s="117"/>
      <c r="Y85" s="72"/>
      <c r="AA85" s="188"/>
      <c r="AB85" s="68"/>
    </row>
    <row r="86" spans="8:28" ht="20.100000000000001" customHeight="1" x14ac:dyDescent="0.2">
      <c r="H86" s="68"/>
      <c r="I86" s="61"/>
      <c r="J86" s="62"/>
      <c r="K86" s="61"/>
      <c r="L86" s="61"/>
      <c r="M86" s="80"/>
      <c r="N86" s="61"/>
      <c r="O86" s="111"/>
      <c r="P86" s="117"/>
      <c r="Q86" s="120"/>
      <c r="R86" s="117"/>
      <c r="S86" s="120"/>
      <c r="T86" s="117"/>
      <c r="U86" s="120"/>
      <c r="V86" s="117"/>
      <c r="W86" s="120"/>
      <c r="X86" s="117"/>
      <c r="Y86" s="72"/>
      <c r="AA86" s="188"/>
      <c r="AB86" s="68"/>
    </row>
    <row r="87" spans="8:28" ht="20.100000000000001" customHeight="1" x14ac:dyDescent="0.2">
      <c r="H87" s="68"/>
      <c r="I87" s="61"/>
      <c r="J87" s="62"/>
      <c r="K87" s="61"/>
      <c r="L87" s="61"/>
      <c r="M87" s="80"/>
      <c r="N87" s="61"/>
      <c r="O87" s="111"/>
      <c r="P87" s="117"/>
      <c r="Q87" s="120"/>
      <c r="R87" s="117"/>
      <c r="S87" s="120"/>
      <c r="T87" s="117"/>
      <c r="U87" s="120"/>
      <c r="V87" s="117"/>
      <c r="W87" s="120"/>
      <c r="X87" s="117"/>
      <c r="Y87" s="72"/>
      <c r="AA87" s="188"/>
      <c r="AB87" s="68"/>
    </row>
    <row r="88" spans="8:28" ht="20.100000000000001" customHeight="1" x14ac:dyDescent="0.2">
      <c r="H88" s="68"/>
      <c r="I88" s="61"/>
      <c r="J88" s="62"/>
      <c r="K88" s="61"/>
      <c r="L88" s="61"/>
      <c r="M88" s="80"/>
      <c r="N88" s="61"/>
      <c r="O88" s="111"/>
      <c r="P88" s="117"/>
      <c r="Q88" s="120"/>
      <c r="R88" s="117"/>
      <c r="S88" s="120"/>
      <c r="T88" s="117"/>
      <c r="U88" s="120"/>
      <c r="V88" s="117"/>
      <c r="W88" s="120"/>
      <c r="X88" s="117"/>
      <c r="Y88" s="72"/>
      <c r="AA88" s="188"/>
      <c r="AB88" s="68"/>
    </row>
    <row r="89" spans="8:28" ht="20.100000000000001" customHeight="1" x14ac:dyDescent="0.2">
      <c r="H89" s="68"/>
      <c r="I89" s="61"/>
      <c r="J89" s="62"/>
      <c r="K89" s="61"/>
      <c r="L89" s="61"/>
      <c r="M89" s="80"/>
      <c r="N89" s="61"/>
      <c r="O89" s="111"/>
      <c r="P89" s="117"/>
      <c r="Q89" s="120"/>
      <c r="R89" s="117"/>
      <c r="S89" s="120"/>
      <c r="T89" s="117"/>
      <c r="U89" s="120"/>
      <c r="V89" s="117"/>
      <c r="W89" s="120"/>
      <c r="X89" s="117"/>
      <c r="Y89" s="72"/>
      <c r="AA89" s="188"/>
      <c r="AB89" s="68"/>
    </row>
    <row r="90" spans="8:28" ht="20.100000000000001" customHeight="1" x14ac:dyDescent="0.2">
      <c r="H90" s="68"/>
      <c r="I90" s="61"/>
      <c r="J90" s="62"/>
      <c r="K90" s="61"/>
      <c r="L90" s="61"/>
      <c r="M90" s="80"/>
      <c r="N90" s="61"/>
      <c r="O90" s="111"/>
      <c r="P90" s="117"/>
      <c r="Q90" s="120"/>
      <c r="R90" s="117"/>
      <c r="S90" s="120"/>
      <c r="T90" s="117"/>
      <c r="U90" s="120"/>
      <c r="V90" s="117"/>
      <c r="W90" s="120"/>
      <c r="X90" s="117"/>
      <c r="Y90" s="72"/>
      <c r="AA90" s="188"/>
      <c r="AB90" s="68"/>
    </row>
    <row r="91" spans="8:28" ht="20.100000000000001" customHeight="1" x14ac:dyDescent="0.2">
      <c r="H91" s="68"/>
      <c r="I91" s="61"/>
      <c r="J91" s="62"/>
      <c r="K91" s="61"/>
      <c r="L91" s="61"/>
      <c r="M91" s="80"/>
      <c r="N91" s="61"/>
      <c r="O91" s="111"/>
      <c r="P91" s="117"/>
      <c r="Q91" s="120"/>
      <c r="R91" s="117"/>
      <c r="S91" s="120"/>
      <c r="T91" s="117"/>
      <c r="U91" s="120"/>
      <c r="V91" s="117"/>
      <c r="W91" s="120"/>
      <c r="X91" s="117"/>
      <c r="Y91" s="72"/>
      <c r="AA91" s="188"/>
      <c r="AB91" s="67"/>
    </row>
    <row r="92" spans="8:28" ht="20.100000000000001" customHeight="1" x14ac:dyDescent="0.2">
      <c r="H92" s="68"/>
      <c r="I92" s="61"/>
      <c r="J92" s="62"/>
      <c r="K92" s="61"/>
      <c r="L92" s="61"/>
      <c r="M92" s="80"/>
      <c r="N92" s="61"/>
      <c r="O92" s="111"/>
      <c r="P92" s="117"/>
      <c r="Q92" s="120"/>
      <c r="R92" s="117"/>
      <c r="S92" s="120"/>
      <c r="T92" s="117"/>
      <c r="U92" s="120"/>
      <c r="V92" s="117"/>
      <c r="W92" s="120"/>
      <c r="X92" s="117"/>
      <c r="Y92" s="72"/>
      <c r="AA92" s="188"/>
      <c r="AB92" s="67"/>
    </row>
    <row r="93" spans="8:28" ht="20.100000000000001" customHeight="1" x14ac:dyDescent="0.2">
      <c r="H93" s="68"/>
      <c r="I93" s="61"/>
      <c r="J93" s="62"/>
      <c r="K93" s="61"/>
      <c r="L93" s="61"/>
      <c r="M93" s="80"/>
      <c r="N93" s="61"/>
      <c r="O93" s="111"/>
      <c r="P93" s="117"/>
      <c r="Q93" s="120"/>
      <c r="R93" s="117"/>
      <c r="S93" s="120"/>
      <c r="T93" s="117"/>
      <c r="U93" s="120"/>
      <c r="V93" s="117"/>
      <c r="W93" s="120"/>
      <c r="X93" s="117"/>
      <c r="Y93" s="72"/>
      <c r="AA93" s="188"/>
      <c r="AB93" s="68"/>
    </row>
    <row r="94" spans="8:28" ht="20.100000000000001" customHeight="1" x14ac:dyDescent="0.2">
      <c r="H94" s="68"/>
      <c r="I94" s="61"/>
      <c r="J94" s="62"/>
      <c r="K94" s="61"/>
      <c r="L94" s="61"/>
      <c r="M94" s="80"/>
      <c r="N94" s="61"/>
      <c r="O94" s="111"/>
      <c r="P94" s="117"/>
      <c r="Q94" s="120"/>
      <c r="R94" s="117"/>
      <c r="S94" s="120"/>
      <c r="T94" s="117"/>
      <c r="U94" s="120"/>
      <c r="V94" s="117"/>
      <c r="W94" s="120"/>
      <c r="X94" s="117"/>
      <c r="Y94" s="72"/>
      <c r="AA94" s="188"/>
      <c r="AB94" s="68"/>
    </row>
    <row r="95" spans="8:28" ht="20.100000000000001" customHeight="1" x14ac:dyDescent="0.2">
      <c r="H95" s="68"/>
      <c r="I95" s="61"/>
      <c r="J95" s="62"/>
      <c r="K95" s="61"/>
      <c r="L95" s="61"/>
      <c r="M95" s="80"/>
      <c r="N95" s="61"/>
      <c r="O95" s="111"/>
      <c r="P95" s="117"/>
      <c r="Q95" s="120"/>
      <c r="R95" s="117"/>
      <c r="S95" s="120"/>
      <c r="T95" s="117"/>
      <c r="U95" s="120"/>
      <c r="V95" s="117"/>
      <c r="W95" s="120"/>
      <c r="X95" s="117"/>
      <c r="Y95" s="72"/>
      <c r="AA95" s="188"/>
      <c r="AB95" s="68"/>
    </row>
    <row r="96" spans="8:28" ht="20.100000000000001" customHeight="1" x14ac:dyDescent="0.2">
      <c r="H96" s="68"/>
      <c r="I96" s="61"/>
      <c r="J96" s="62"/>
      <c r="K96" s="61"/>
      <c r="L96" s="61"/>
      <c r="M96" s="80"/>
      <c r="N96" s="61"/>
      <c r="O96" s="111"/>
      <c r="P96" s="117"/>
      <c r="Q96" s="120"/>
      <c r="R96" s="117"/>
      <c r="S96" s="120"/>
      <c r="T96" s="117"/>
      <c r="U96" s="120"/>
      <c r="V96" s="117"/>
      <c r="W96" s="120"/>
      <c r="X96" s="117"/>
      <c r="Y96" s="72"/>
      <c r="AA96" s="188"/>
      <c r="AB96" s="68"/>
    </row>
    <row r="97" spans="8:28" ht="20.100000000000001" customHeight="1" x14ac:dyDescent="0.2">
      <c r="H97" s="68"/>
      <c r="I97" s="61"/>
      <c r="J97" s="62"/>
      <c r="K97" s="61"/>
      <c r="L97" s="61"/>
      <c r="M97" s="80"/>
      <c r="N97" s="61"/>
      <c r="O97" s="111"/>
      <c r="P97" s="117"/>
      <c r="Q97" s="120"/>
      <c r="R97" s="117"/>
      <c r="S97" s="120"/>
      <c r="T97" s="117"/>
      <c r="U97" s="120"/>
      <c r="V97" s="117"/>
      <c r="W97" s="120"/>
      <c r="X97" s="117"/>
      <c r="Y97" s="72"/>
      <c r="AA97" s="188"/>
      <c r="AB97" s="68"/>
    </row>
    <row r="98" spans="8:28" ht="20.100000000000001" customHeight="1" x14ac:dyDescent="0.2">
      <c r="H98" s="68"/>
      <c r="I98" s="61"/>
      <c r="J98" s="62"/>
      <c r="K98" s="61"/>
      <c r="L98" s="61"/>
      <c r="M98" s="80"/>
      <c r="N98" s="61"/>
      <c r="O98" s="111"/>
      <c r="P98" s="117"/>
      <c r="Q98" s="120"/>
      <c r="R98" s="117"/>
      <c r="S98" s="120"/>
      <c r="T98" s="117"/>
      <c r="U98" s="120"/>
      <c r="V98" s="117"/>
      <c r="W98" s="120"/>
      <c r="X98" s="117"/>
      <c r="Y98" s="72"/>
      <c r="AA98" s="188"/>
      <c r="AB98" s="68"/>
    </row>
    <row r="99" spans="8:28" ht="20.100000000000001" customHeight="1" x14ac:dyDescent="0.2">
      <c r="H99" s="68"/>
      <c r="I99" s="61"/>
      <c r="J99" s="62"/>
      <c r="K99" s="61"/>
      <c r="L99" s="61"/>
      <c r="M99" s="80"/>
      <c r="N99" s="61"/>
      <c r="O99" s="111"/>
      <c r="P99" s="117"/>
      <c r="Q99" s="120"/>
      <c r="R99" s="117"/>
      <c r="S99" s="120"/>
      <c r="T99" s="117"/>
      <c r="U99" s="120"/>
      <c r="V99" s="117"/>
      <c r="W99" s="120"/>
      <c r="X99" s="117"/>
      <c r="Y99" s="72"/>
      <c r="AA99" s="188"/>
      <c r="AB99" s="68"/>
    </row>
    <row r="100" spans="8:28" ht="20.100000000000001" customHeight="1" x14ac:dyDescent="0.2">
      <c r="H100" s="68"/>
      <c r="I100" s="61"/>
      <c r="J100" s="62"/>
      <c r="K100" s="61"/>
      <c r="L100" s="61"/>
      <c r="M100" s="80"/>
      <c r="N100" s="61"/>
      <c r="O100" s="111"/>
      <c r="P100" s="117"/>
      <c r="Q100" s="120"/>
      <c r="R100" s="117"/>
      <c r="S100" s="120"/>
      <c r="T100" s="117"/>
      <c r="U100" s="120"/>
      <c r="V100" s="117"/>
      <c r="W100" s="120"/>
      <c r="X100" s="117"/>
      <c r="Y100" s="72"/>
      <c r="AA100" s="188"/>
      <c r="AB100" s="68"/>
    </row>
    <row r="101" spans="8:28" ht="20.100000000000001" customHeight="1" x14ac:dyDescent="0.2">
      <c r="H101" s="68"/>
      <c r="I101" s="61"/>
      <c r="J101" s="62"/>
      <c r="K101" s="61"/>
      <c r="L101" s="61"/>
      <c r="M101" s="80"/>
      <c r="N101" s="61"/>
      <c r="O101" s="111"/>
      <c r="P101" s="117"/>
      <c r="Q101" s="120"/>
      <c r="R101" s="117"/>
      <c r="S101" s="120"/>
      <c r="T101" s="117"/>
      <c r="U101" s="120"/>
      <c r="V101" s="117"/>
      <c r="W101" s="120"/>
      <c r="X101" s="117"/>
      <c r="Y101" s="72"/>
      <c r="AA101" s="188"/>
      <c r="AB101" s="67"/>
    </row>
    <row r="102" spans="8:28" ht="20.100000000000001" customHeight="1" x14ac:dyDescent="0.2">
      <c r="H102" s="68"/>
      <c r="I102" s="61"/>
      <c r="J102" s="62"/>
      <c r="K102" s="61"/>
      <c r="L102" s="61"/>
      <c r="M102" s="80"/>
      <c r="N102" s="61"/>
      <c r="O102" s="111"/>
      <c r="P102" s="117"/>
      <c r="Q102" s="120"/>
      <c r="R102" s="117"/>
      <c r="S102" s="120"/>
      <c r="T102" s="117"/>
      <c r="U102" s="120"/>
      <c r="V102" s="117"/>
      <c r="W102" s="120"/>
      <c r="X102" s="117"/>
      <c r="Y102" s="72"/>
      <c r="AA102" s="188"/>
      <c r="AB102" s="68"/>
    </row>
    <row r="103" spans="8:28" ht="20.100000000000001" customHeight="1" x14ac:dyDescent="0.2">
      <c r="H103" s="68"/>
      <c r="I103" s="61"/>
      <c r="J103" s="62"/>
      <c r="K103" s="61"/>
      <c r="L103" s="61"/>
      <c r="M103" s="80"/>
      <c r="N103" s="61"/>
      <c r="O103" s="111"/>
      <c r="P103" s="117"/>
      <c r="Q103" s="120"/>
      <c r="R103" s="117"/>
      <c r="S103" s="120"/>
      <c r="T103" s="117"/>
      <c r="U103" s="120"/>
      <c r="V103" s="117"/>
      <c r="W103" s="120"/>
      <c r="X103" s="117"/>
      <c r="Y103" s="72"/>
      <c r="AA103" s="188"/>
      <c r="AB103" s="68"/>
    </row>
    <row r="104" spans="8:28" ht="20.100000000000001" customHeight="1" x14ac:dyDescent="0.2">
      <c r="H104" s="68"/>
      <c r="I104" s="61"/>
      <c r="J104" s="62"/>
      <c r="K104" s="61"/>
      <c r="L104" s="61"/>
      <c r="M104" s="80"/>
      <c r="N104" s="61"/>
      <c r="O104" s="111"/>
      <c r="P104" s="117"/>
      <c r="Q104" s="120"/>
      <c r="R104" s="117"/>
      <c r="S104" s="120"/>
      <c r="T104" s="117"/>
      <c r="U104" s="120"/>
      <c r="V104" s="117"/>
      <c r="W104" s="120"/>
      <c r="X104" s="117"/>
      <c r="Y104" s="72"/>
      <c r="AA104" s="188"/>
      <c r="AB104" s="68"/>
    </row>
    <row r="105" spans="8:28" ht="20.100000000000001" customHeight="1" x14ac:dyDescent="0.2">
      <c r="H105" s="68"/>
      <c r="I105" s="61"/>
      <c r="J105" s="62"/>
      <c r="K105" s="61"/>
      <c r="L105" s="61"/>
      <c r="M105" s="80"/>
      <c r="N105" s="61"/>
      <c r="O105" s="111"/>
      <c r="P105" s="117"/>
      <c r="Q105" s="120"/>
      <c r="R105" s="117"/>
      <c r="S105" s="120"/>
      <c r="T105" s="117"/>
      <c r="U105" s="120"/>
      <c r="V105" s="117"/>
      <c r="W105" s="120"/>
      <c r="X105" s="117"/>
      <c r="Y105" s="72"/>
      <c r="AA105" s="188"/>
      <c r="AB105" s="68"/>
    </row>
    <row r="106" spans="8:28" ht="20.100000000000001" customHeight="1" x14ac:dyDescent="0.2">
      <c r="H106" s="68"/>
      <c r="I106" s="61"/>
      <c r="J106" s="62"/>
      <c r="K106" s="61"/>
      <c r="L106" s="61"/>
      <c r="M106" s="80"/>
      <c r="N106" s="61"/>
      <c r="O106" s="111"/>
      <c r="P106" s="117"/>
      <c r="Q106" s="120"/>
      <c r="R106" s="117"/>
      <c r="S106" s="120"/>
      <c r="T106" s="117"/>
      <c r="U106" s="120"/>
      <c r="V106" s="117"/>
      <c r="W106" s="120"/>
      <c r="X106" s="117"/>
      <c r="Y106" s="72"/>
      <c r="AA106" s="188"/>
      <c r="AB106" s="68"/>
    </row>
    <row r="107" spans="8:28" ht="20.100000000000001" customHeight="1" x14ac:dyDescent="0.2">
      <c r="H107" s="68"/>
      <c r="I107" s="61"/>
      <c r="J107" s="62"/>
      <c r="K107" s="61"/>
      <c r="L107" s="61"/>
      <c r="M107" s="80"/>
      <c r="N107" s="61"/>
      <c r="O107" s="111"/>
      <c r="P107" s="117"/>
      <c r="Q107" s="120"/>
      <c r="R107" s="117"/>
      <c r="S107" s="120"/>
      <c r="T107" s="117"/>
      <c r="U107" s="120"/>
      <c r="V107" s="117"/>
      <c r="W107" s="120"/>
      <c r="X107" s="117"/>
      <c r="Y107" s="72"/>
      <c r="AA107" s="188"/>
      <c r="AB107" s="68"/>
    </row>
    <row r="108" spans="8:28" ht="20.100000000000001" customHeight="1" x14ac:dyDescent="0.2">
      <c r="H108" s="68"/>
      <c r="I108" s="61"/>
      <c r="J108" s="62"/>
      <c r="K108" s="61"/>
      <c r="L108" s="61"/>
      <c r="M108" s="80"/>
      <c r="N108" s="61"/>
      <c r="O108" s="111"/>
      <c r="P108" s="117"/>
      <c r="Q108" s="120"/>
      <c r="R108" s="117"/>
      <c r="S108" s="120"/>
      <c r="T108" s="117"/>
      <c r="U108" s="120"/>
      <c r="V108" s="117"/>
      <c r="W108" s="120"/>
      <c r="X108" s="117"/>
      <c r="Y108" s="72"/>
      <c r="AA108" s="188"/>
      <c r="AB108" s="68"/>
    </row>
    <row r="109" spans="8:28" ht="20.100000000000001" customHeight="1" x14ac:dyDescent="0.2">
      <c r="H109" s="68"/>
      <c r="I109" s="61"/>
      <c r="J109" s="62"/>
      <c r="K109" s="61"/>
      <c r="L109" s="61"/>
      <c r="M109" s="80"/>
      <c r="N109" s="61"/>
      <c r="O109" s="111"/>
      <c r="P109" s="117"/>
      <c r="Q109" s="120"/>
      <c r="R109" s="117"/>
      <c r="S109" s="120"/>
      <c r="T109" s="117"/>
      <c r="U109" s="120"/>
      <c r="V109" s="117"/>
      <c r="W109" s="120"/>
      <c r="X109" s="117"/>
      <c r="Y109" s="72"/>
      <c r="AA109" s="188"/>
      <c r="AB109" s="68"/>
    </row>
    <row r="110" spans="8:28" ht="20.100000000000001" customHeight="1" x14ac:dyDescent="0.2">
      <c r="H110" s="68"/>
      <c r="I110" s="61"/>
      <c r="J110" s="62"/>
      <c r="K110" s="61"/>
      <c r="L110" s="61"/>
      <c r="M110" s="80"/>
      <c r="N110" s="61"/>
      <c r="O110" s="111"/>
      <c r="P110" s="117"/>
      <c r="Q110" s="120"/>
      <c r="R110" s="117"/>
      <c r="S110" s="120"/>
      <c r="T110" s="117"/>
      <c r="U110" s="120"/>
      <c r="V110" s="117"/>
      <c r="W110" s="120"/>
      <c r="X110" s="117"/>
      <c r="Y110" s="72"/>
      <c r="AA110" s="188"/>
      <c r="AB110" s="68"/>
    </row>
    <row r="111" spans="8:28" ht="20.100000000000001" customHeight="1" x14ac:dyDescent="0.2">
      <c r="H111" s="68"/>
      <c r="I111" s="61"/>
      <c r="J111" s="62"/>
      <c r="K111" s="61"/>
      <c r="L111" s="61"/>
      <c r="M111" s="80"/>
      <c r="N111" s="61"/>
      <c r="O111" s="111"/>
      <c r="P111" s="117"/>
      <c r="Q111" s="120"/>
      <c r="R111" s="117"/>
      <c r="S111" s="120"/>
      <c r="T111" s="117"/>
      <c r="U111" s="120"/>
      <c r="V111" s="117"/>
      <c r="W111" s="120"/>
      <c r="X111" s="117"/>
      <c r="Y111" s="72"/>
      <c r="AA111" s="188"/>
      <c r="AB111" s="68"/>
    </row>
    <row r="112" spans="8:28" ht="20.100000000000001" customHeight="1" x14ac:dyDescent="0.2">
      <c r="H112" s="68"/>
      <c r="I112" s="61"/>
      <c r="J112" s="62"/>
      <c r="K112" s="61"/>
      <c r="L112" s="61"/>
      <c r="M112" s="80"/>
      <c r="N112" s="61"/>
      <c r="O112" s="111"/>
      <c r="P112" s="117"/>
      <c r="Q112" s="120"/>
      <c r="R112" s="117"/>
      <c r="S112" s="120"/>
      <c r="T112" s="117"/>
      <c r="U112" s="120"/>
      <c r="V112" s="117"/>
      <c r="W112" s="120"/>
      <c r="X112" s="117"/>
      <c r="Y112" s="72"/>
      <c r="AA112" s="188"/>
      <c r="AB112" s="68"/>
    </row>
    <row r="113" spans="8:28" ht="20.100000000000001" customHeight="1" x14ac:dyDescent="0.2">
      <c r="H113" s="68"/>
      <c r="I113" s="61"/>
      <c r="J113" s="62"/>
      <c r="K113" s="61"/>
      <c r="L113" s="61"/>
      <c r="M113" s="80"/>
      <c r="N113" s="61"/>
      <c r="O113" s="111"/>
      <c r="P113" s="117"/>
      <c r="Q113" s="120"/>
      <c r="R113" s="117"/>
      <c r="S113" s="120"/>
      <c r="T113" s="117"/>
      <c r="U113" s="120"/>
      <c r="V113" s="117"/>
      <c r="W113" s="120"/>
      <c r="X113" s="117"/>
      <c r="Y113" s="72"/>
      <c r="AA113" s="188"/>
      <c r="AB113" s="68"/>
    </row>
    <row r="114" spans="8:28" ht="20.100000000000001" customHeight="1" x14ac:dyDescent="0.2">
      <c r="H114" s="68"/>
      <c r="I114" s="61"/>
      <c r="J114" s="62"/>
      <c r="K114" s="61"/>
      <c r="L114" s="61"/>
      <c r="M114" s="80"/>
      <c r="N114" s="61"/>
      <c r="O114" s="111"/>
      <c r="P114" s="117"/>
      <c r="Q114" s="120"/>
      <c r="R114" s="117"/>
      <c r="S114" s="120"/>
      <c r="T114" s="117"/>
      <c r="U114" s="120"/>
      <c r="V114" s="117"/>
      <c r="W114" s="120"/>
      <c r="X114" s="117"/>
      <c r="Y114" s="72"/>
      <c r="AA114" s="188"/>
      <c r="AB114" s="68"/>
    </row>
    <row r="115" spans="8:28" ht="20.100000000000001" customHeight="1" x14ac:dyDescent="0.2">
      <c r="H115" s="68"/>
      <c r="I115" s="61"/>
      <c r="J115" s="62"/>
      <c r="K115" s="61"/>
      <c r="L115" s="61"/>
      <c r="M115" s="80"/>
      <c r="N115" s="61"/>
      <c r="O115" s="111"/>
      <c r="P115" s="117"/>
      <c r="Q115" s="120"/>
      <c r="R115" s="117"/>
      <c r="S115" s="120"/>
      <c r="T115" s="117"/>
      <c r="U115" s="120"/>
      <c r="V115" s="117"/>
      <c r="W115" s="120"/>
      <c r="X115" s="117"/>
      <c r="Y115" s="72"/>
      <c r="AA115" s="188"/>
      <c r="AB115" s="68"/>
    </row>
    <row r="116" spans="8:28" ht="20.100000000000001" customHeight="1" x14ac:dyDescent="0.2">
      <c r="H116" s="68"/>
      <c r="I116" s="61"/>
      <c r="J116" s="62"/>
      <c r="K116" s="61"/>
      <c r="L116" s="61"/>
      <c r="M116" s="80"/>
      <c r="N116" s="61"/>
      <c r="O116" s="111"/>
      <c r="P116" s="117"/>
      <c r="Q116" s="120"/>
      <c r="R116" s="117"/>
      <c r="S116" s="120"/>
      <c r="T116" s="117"/>
      <c r="U116" s="120"/>
      <c r="V116" s="117"/>
      <c r="W116" s="120"/>
      <c r="X116" s="117"/>
      <c r="Y116" s="72"/>
      <c r="AA116" s="188"/>
      <c r="AB116" s="68"/>
    </row>
    <row r="117" spans="8:28" ht="20.100000000000001" customHeight="1" x14ac:dyDescent="0.2">
      <c r="H117" s="68"/>
      <c r="I117" s="61"/>
      <c r="J117" s="62"/>
      <c r="K117" s="61"/>
      <c r="L117" s="61"/>
      <c r="M117" s="80"/>
      <c r="N117" s="61"/>
      <c r="O117" s="111"/>
      <c r="P117" s="117"/>
      <c r="Q117" s="120"/>
      <c r="R117" s="117"/>
      <c r="S117" s="120"/>
      <c r="T117" s="117"/>
      <c r="U117" s="120"/>
      <c r="V117" s="117"/>
      <c r="W117" s="120"/>
      <c r="X117" s="117"/>
      <c r="Y117" s="72"/>
      <c r="AA117" s="188"/>
      <c r="AB117" s="68"/>
    </row>
    <row r="118" spans="8:28" ht="20.100000000000001" customHeight="1" x14ac:dyDescent="0.2">
      <c r="H118" s="68"/>
      <c r="I118" s="61"/>
      <c r="J118" s="62"/>
      <c r="K118" s="61"/>
      <c r="L118" s="61"/>
      <c r="M118" s="80"/>
      <c r="N118" s="61"/>
      <c r="O118" s="111"/>
      <c r="P118" s="117"/>
      <c r="Q118" s="120"/>
      <c r="R118" s="117"/>
      <c r="S118" s="120"/>
      <c r="T118" s="117"/>
      <c r="U118" s="120"/>
      <c r="V118" s="117"/>
      <c r="W118" s="120"/>
      <c r="X118" s="117"/>
      <c r="Y118" s="72"/>
      <c r="AA118" s="188"/>
      <c r="AB118" s="68"/>
    </row>
    <row r="119" spans="8:28" ht="20.100000000000001" customHeight="1" x14ac:dyDescent="0.2">
      <c r="H119" s="68"/>
      <c r="I119" s="61"/>
      <c r="J119" s="62"/>
      <c r="K119" s="61"/>
      <c r="L119" s="61"/>
      <c r="M119" s="80"/>
      <c r="N119" s="61"/>
      <c r="O119" s="111"/>
      <c r="P119" s="117"/>
      <c r="Q119" s="120"/>
      <c r="R119" s="117"/>
      <c r="S119" s="120"/>
      <c r="T119" s="117"/>
      <c r="U119" s="120"/>
      <c r="V119" s="117"/>
      <c r="W119" s="120"/>
      <c r="X119" s="117"/>
      <c r="Y119" s="72"/>
      <c r="AA119" s="188"/>
      <c r="AB119" s="68"/>
    </row>
    <row r="120" spans="8:28" ht="20.100000000000001" customHeight="1" x14ac:dyDescent="0.2">
      <c r="H120" s="68"/>
      <c r="I120" s="61"/>
      <c r="J120" s="62"/>
      <c r="K120" s="61"/>
      <c r="L120" s="61"/>
      <c r="M120" s="80"/>
      <c r="N120" s="61"/>
      <c r="O120" s="111"/>
      <c r="P120" s="117"/>
      <c r="Q120" s="120"/>
      <c r="R120" s="117"/>
      <c r="S120" s="120"/>
      <c r="T120" s="117"/>
      <c r="U120" s="120"/>
      <c r="V120" s="117"/>
      <c r="W120" s="120"/>
      <c r="X120" s="117"/>
      <c r="Y120" s="72"/>
      <c r="AA120" s="188"/>
      <c r="AB120" s="68"/>
    </row>
    <row r="121" spans="8:28" ht="20.100000000000001" customHeight="1" x14ac:dyDescent="0.2">
      <c r="H121" s="68"/>
      <c r="I121" s="61"/>
      <c r="J121" s="62"/>
      <c r="K121" s="61"/>
      <c r="L121" s="61"/>
      <c r="M121" s="80"/>
      <c r="N121" s="61"/>
      <c r="O121" s="111"/>
      <c r="P121" s="117"/>
      <c r="Q121" s="120"/>
      <c r="R121" s="117"/>
      <c r="S121" s="120"/>
      <c r="T121" s="117"/>
      <c r="U121" s="120"/>
      <c r="V121" s="117"/>
      <c r="W121" s="120"/>
      <c r="X121" s="117"/>
      <c r="Y121" s="72"/>
      <c r="AA121" s="188"/>
      <c r="AB121" s="68"/>
    </row>
    <row r="122" spans="8:28" ht="20.100000000000001" customHeight="1" x14ac:dyDescent="0.2">
      <c r="H122" s="68"/>
      <c r="I122" s="61"/>
      <c r="J122" s="62"/>
      <c r="K122" s="61"/>
      <c r="L122" s="61"/>
      <c r="M122" s="80"/>
      <c r="N122" s="61"/>
      <c r="O122" s="111"/>
      <c r="P122" s="117"/>
      <c r="Q122" s="120"/>
      <c r="R122" s="117"/>
      <c r="S122" s="120"/>
      <c r="T122" s="117"/>
      <c r="U122" s="120"/>
      <c r="V122" s="117"/>
      <c r="W122" s="120"/>
      <c r="X122" s="117"/>
      <c r="Y122" s="72"/>
      <c r="AA122" s="188"/>
      <c r="AB122" s="68"/>
    </row>
    <row r="123" spans="8:28" ht="20.100000000000001" customHeight="1" x14ac:dyDescent="0.2">
      <c r="H123" s="68"/>
      <c r="I123" s="61"/>
      <c r="J123" s="62"/>
      <c r="K123" s="61"/>
      <c r="L123" s="61"/>
      <c r="M123" s="80"/>
      <c r="N123" s="61"/>
      <c r="O123" s="111"/>
      <c r="P123" s="117"/>
      <c r="Q123" s="120"/>
      <c r="R123" s="117"/>
      <c r="S123" s="120"/>
      <c r="T123" s="117"/>
      <c r="U123" s="120"/>
      <c r="V123" s="117"/>
      <c r="W123" s="120"/>
      <c r="X123" s="117"/>
      <c r="Y123" s="72"/>
      <c r="AA123" s="188"/>
      <c r="AB123" s="68"/>
    </row>
    <row r="124" spans="8:28" ht="20.100000000000001" customHeight="1" x14ac:dyDescent="0.2">
      <c r="H124" s="68"/>
      <c r="I124" s="61"/>
      <c r="J124" s="62"/>
      <c r="K124" s="61"/>
      <c r="L124" s="61"/>
      <c r="M124" s="80"/>
      <c r="N124" s="61"/>
      <c r="O124" s="111"/>
      <c r="P124" s="117"/>
      <c r="Q124" s="120"/>
      <c r="R124" s="117"/>
      <c r="S124" s="120"/>
      <c r="T124" s="117"/>
      <c r="U124" s="120"/>
      <c r="V124" s="117"/>
      <c r="W124" s="120"/>
      <c r="X124" s="117"/>
      <c r="Y124" s="72"/>
      <c r="AA124" s="188"/>
      <c r="AB124" s="68"/>
    </row>
    <row r="125" spans="8:28" ht="20.100000000000001" customHeight="1" x14ac:dyDescent="0.2">
      <c r="H125" s="68"/>
      <c r="I125" s="61"/>
      <c r="J125" s="62"/>
      <c r="K125" s="61"/>
      <c r="L125" s="61"/>
      <c r="M125" s="80"/>
      <c r="N125" s="61"/>
      <c r="O125" s="111"/>
      <c r="P125" s="117"/>
      <c r="Q125" s="120"/>
      <c r="R125" s="117"/>
      <c r="S125" s="120"/>
      <c r="T125" s="117"/>
      <c r="U125" s="120"/>
      <c r="V125" s="117"/>
      <c r="W125" s="120"/>
      <c r="X125" s="117"/>
      <c r="Y125" s="72"/>
      <c r="AA125" s="188"/>
      <c r="AB125" s="68"/>
    </row>
    <row r="126" spans="8:28" ht="20.100000000000001" customHeight="1" x14ac:dyDescent="0.2">
      <c r="H126" s="68"/>
      <c r="I126" s="61"/>
      <c r="J126" s="62"/>
      <c r="K126" s="61"/>
      <c r="L126" s="61"/>
      <c r="M126" s="80"/>
      <c r="N126" s="61"/>
      <c r="O126" s="111"/>
      <c r="P126" s="117"/>
      <c r="Q126" s="120"/>
      <c r="R126" s="117"/>
      <c r="S126" s="120"/>
      <c r="T126" s="117"/>
      <c r="U126" s="120"/>
      <c r="V126" s="117"/>
      <c r="W126" s="120"/>
      <c r="X126" s="117"/>
      <c r="Y126" s="72"/>
      <c r="AA126" s="188"/>
      <c r="AB126" s="68"/>
    </row>
    <row r="127" spans="8:28" ht="20.100000000000001" customHeight="1" x14ac:dyDescent="0.2">
      <c r="H127" s="68"/>
      <c r="I127" s="61"/>
      <c r="J127" s="62"/>
      <c r="K127" s="61"/>
      <c r="L127" s="61"/>
      <c r="M127" s="80"/>
      <c r="N127" s="61"/>
      <c r="O127" s="111"/>
      <c r="P127" s="117"/>
      <c r="Q127" s="120"/>
      <c r="R127" s="117"/>
      <c r="S127" s="120"/>
      <c r="T127" s="117"/>
      <c r="U127" s="120"/>
      <c r="V127" s="117"/>
      <c r="W127" s="120"/>
      <c r="X127" s="117"/>
      <c r="Y127" s="72"/>
      <c r="AA127" s="188"/>
      <c r="AB127" s="68"/>
    </row>
    <row r="128" spans="8:28" ht="20.100000000000001" customHeight="1" x14ac:dyDescent="0.2">
      <c r="H128" s="68"/>
      <c r="I128" s="61"/>
      <c r="J128" s="62"/>
      <c r="K128" s="61"/>
      <c r="L128" s="61"/>
      <c r="M128" s="80"/>
      <c r="N128" s="61"/>
      <c r="O128" s="111"/>
      <c r="P128" s="117"/>
      <c r="Q128" s="120"/>
      <c r="R128" s="117"/>
      <c r="S128" s="120"/>
      <c r="T128" s="117"/>
      <c r="U128" s="120"/>
      <c r="V128" s="117"/>
      <c r="W128" s="120"/>
      <c r="X128" s="117"/>
      <c r="Y128" s="72"/>
      <c r="AA128" s="188"/>
      <c r="AB128" s="68"/>
    </row>
    <row r="129" spans="8:28" ht="20.100000000000001" customHeight="1" x14ac:dyDescent="0.2">
      <c r="H129" s="68"/>
      <c r="I129" s="61"/>
      <c r="J129" s="62"/>
      <c r="K129" s="61"/>
      <c r="L129" s="61"/>
      <c r="M129" s="80"/>
      <c r="N129" s="61"/>
      <c r="O129" s="111"/>
      <c r="P129" s="117"/>
      <c r="Q129" s="120"/>
      <c r="R129" s="117"/>
      <c r="S129" s="120"/>
      <c r="T129" s="117"/>
      <c r="U129" s="120"/>
      <c r="V129" s="117"/>
      <c r="W129" s="120"/>
      <c r="X129" s="117"/>
      <c r="Y129" s="72"/>
      <c r="AA129" s="188"/>
      <c r="AB129" s="68"/>
    </row>
    <row r="130" spans="8:28" ht="20.100000000000001" customHeight="1" x14ac:dyDescent="0.2">
      <c r="H130" s="68"/>
      <c r="I130" s="61"/>
      <c r="J130" s="62"/>
      <c r="K130" s="61"/>
      <c r="L130" s="61"/>
      <c r="M130" s="80"/>
      <c r="N130" s="61"/>
      <c r="O130" s="111"/>
      <c r="P130" s="117"/>
      <c r="Q130" s="120"/>
      <c r="R130" s="117"/>
      <c r="S130" s="120"/>
      <c r="T130" s="117"/>
      <c r="U130" s="120"/>
      <c r="V130" s="117"/>
      <c r="W130" s="120"/>
      <c r="X130" s="117"/>
      <c r="Y130" s="72"/>
      <c r="AA130" s="188"/>
      <c r="AB130" s="68"/>
    </row>
    <row r="131" spans="8:28" ht="20.100000000000001" customHeight="1" x14ac:dyDescent="0.2">
      <c r="H131" s="68"/>
      <c r="I131" s="61"/>
      <c r="J131" s="62"/>
      <c r="K131" s="61"/>
      <c r="L131" s="61"/>
      <c r="M131" s="80"/>
      <c r="N131" s="61"/>
      <c r="O131" s="111"/>
      <c r="P131" s="117"/>
      <c r="Q131" s="120"/>
      <c r="R131" s="117"/>
      <c r="S131" s="120"/>
      <c r="T131" s="117"/>
      <c r="U131" s="120"/>
      <c r="V131" s="117"/>
      <c r="W131" s="120"/>
      <c r="X131" s="117"/>
      <c r="Y131" s="72"/>
      <c r="AA131" s="188"/>
      <c r="AB131" s="68"/>
    </row>
    <row r="132" spans="8:28" ht="20.100000000000001" customHeight="1" x14ac:dyDescent="0.2">
      <c r="H132" s="68"/>
      <c r="I132" s="61"/>
      <c r="J132" s="62"/>
      <c r="K132" s="61"/>
      <c r="L132" s="61"/>
      <c r="M132" s="80"/>
      <c r="N132" s="61"/>
      <c r="O132" s="111"/>
      <c r="P132" s="117"/>
      <c r="Q132" s="120"/>
      <c r="R132" s="117"/>
      <c r="S132" s="120"/>
      <c r="T132" s="117"/>
      <c r="U132" s="120"/>
      <c r="V132" s="117"/>
      <c r="W132" s="120"/>
      <c r="X132" s="117"/>
      <c r="Y132" s="72"/>
      <c r="AA132" s="188"/>
      <c r="AB132" s="68"/>
    </row>
    <row r="133" spans="8:28" ht="20.100000000000001" customHeight="1" x14ac:dyDescent="0.2">
      <c r="H133" s="68"/>
      <c r="I133" s="61"/>
      <c r="J133" s="62"/>
      <c r="K133" s="61"/>
      <c r="L133" s="61"/>
      <c r="M133" s="80"/>
      <c r="N133" s="61"/>
      <c r="O133" s="111"/>
      <c r="P133" s="117"/>
      <c r="Q133" s="120"/>
      <c r="R133" s="117"/>
      <c r="S133" s="120"/>
      <c r="T133" s="117"/>
      <c r="U133" s="120"/>
      <c r="V133" s="117"/>
      <c r="W133" s="120"/>
      <c r="X133" s="117"/>
      <c r="Y133" s="72"/>
      <c r="AA133" s="188"/>
      <c r="AB133" s="68"/>
    </row>
    <row r="134" spans="8:28" ht="20.100000000000001" customHeight="1" x14ac:dyDescent="0.2">
      <c r="H134" s="68"/>
      <c r="I134" s="61"/>
      <c r="J134" s="62"/>
      <c r="K134" s="61"/>
      <c r="L134" s="61"/>
      <c r="M134" s="80"/>
      <c r="N134" s="61"/>
      <c r="O134" s="111"/>
      <c r="P134" s="117"/>
      <c r="Q134" s="120"/>
      <c r="R134" s="117"/>
      <c r="S134" s="120"/>
      <c r="T134" s="117"/>
      <c r="U134" s="120"/>
      <c r="V134" s="117"/>
      <c r="W134" s="120"/>
      <c r="X134" s="117"/>
      <c r="Y134" s="72"/>
      <c r="AA134" s="188"/>
      <c r="AB134" s="68"/>
    </row>
    <row r="135" spans="8:28" ht="20.100000000000001" customHeight="1" x14ac:dyDescent="0.2">
      <c r="H135" s="68"/>
      <c r="I135" s="61"/>
      <c r="J135" s="62"/>
      <c r="K135" s="61"/>
      <c r="L135" s="61"/>
      <c r="M135" s="80"/>
      <c r="N135" s="61"/>
      <c r="O135" s="111"/>
      <c r="P135" s="117"/>
      <c r="Q135" s="120"/>
      <c r="R135" s="117"/>
      <c r="S135" s="120"/>
      <c r="T135" s="117"/>
      <c r="U135" s="120"/>
      <c r="V135" s="117"/>
      <c r="W135" s="120"/>
      <c r="X135" s="117"/>
      <c r="Y135" s="72"/>
      <c r="AA135" s="188"/>
      <c r="AB135" s="68"/>
    </row>
    <row r="136" spans="8:28" ht="20.100000000000001" customHeight="1" x14ac:dyDescent="0.2">
      <c r="H136" s="68"/>
      <c r="I136" s="61"/>
      <c r="J136" s="62"/>
      <c r="K136" s="61"/>
      <c r="L136" s="61"/>
      <c r="M136" s="80"/>
      <c r="N136" s="61"/>
      <c r="O136" s="111"/>
      <c r="P136" s="117"/>
      <c r="Q136" s="120"/>
      <c r="R136" s="117"/>
      <c r="S136" s="120"/>
      <c r="T136" s="117"/>
      <c r="U136" s="120"/>
      <c r="V136" s="117"/>
      <c r="W136" s="120"/>
      <c r="X136" s="117"/>
      <c r="Y136" s="72"/>
      <c r="AA136" s="188"/>
      <c r="AB136" s="68"/>
    </row>
    <row r="137" spans="8:28" ht="20.100000000000001" customHeight="1" x14ac:dyDescent="0.2">
      <c r="H137" s="68"/>
      <c r="I137" s="61"/>
      <c r="J137" s="62"/>
      <c r="K137" s="61"/>
      <c r="L137" s="61"/>
      <c r="M137" s="80"/>
      <c r="N137" s="61"/>
      <c r="O137" s="111"/>
      <c r="P137" s="117"/>
      <c r="Q137" s="120"/>
      <c r="R137" s="117"/>
      <c r="S137" s="120"/>
      <c r="T137" s="117"/>
      <c r="U137" s="120"/>
      <c r="V137" s="117"/>
      <c r="W137" s="120"/>
      <c r="X137" s="117"/>
      <c r="Y137" s="72"/>
      <c r="AA137" s="188"/>
      <c r="AB137" s="68"/>
    </row>
    <row r="138" spans="8:28" ht="20.100000000000001" customHeight="1" x14ac:dyDescent="0.2">
      <c r="H138" s="68"/>
      <c r="I138" s="61"/>
      <c r="J138" s="62"/>
      <c r="K138" s="61"/>
      <c r="L138" s="61"/>
      <c r="M138" s="80"/>
      <c r="N138" s="61"/>
      <c r="O138" s="111"/>
      <c r="P138" s="117"/>
      <c r="Q138" s="120"/>
      <c r="R138" s="117"/>
      <c r="S138" s="120"/>
      <c r="T138" s="117"/>
      <c r="U138" s="120"/>
      <c r="V138" s="117"/>
      <c r="W138" s="120"/>
      <c r="X138" s="117"/>
      <c r="Y138" s="72"/>
      <c r="AA138" s="188"/>
      <c r="AB138" s="68"/>
    </row>
    <row r="139" spans="8:28" ht="20.100000000000001" customHeight="1" x14ac:dyDescent="0.2">
      <c r="H139" s="68"/>
      <c r="I139" s="61"/>
      <c r="J139" s="62"/>
      <c r="K139" s="61"/>
      <c r="L139" s="61"/>
      <c r="M139" s="80"/>
      <c r="N139" s="61"/>
      <c r="O139" s="111"/>
      <c r="P139" s="117"/>
      <c r="Q139" s="120"/>
      <c r="R139" s="117"/>
      <c r="S139" s="120"/>
      <c r="T139" s="117"/>
      <c r="U139" s="120"/>
      <c r="V139" s="117"/>
      <c r="W139" s="120"/>
      <c r="X139" s="117"/>
      <c r="Y139" s="72"/>
      <c r="AA139" s="188"/>
      <c r="AB139" s="68"/>
    </row>
    <row r="140" spans="8:28" ht="20.100000000000001" customHeight="1" x14ac:dyDescent="0.2">
      <c r="H140" s="68"/>
      <c r="I140" s="61"/>
      <c r="J140" s="62"/>
      <c r="K140" s="61"/>
      <c r="L140" s="61"/>
      <c r="M140" s="80"/>
      <c r="N140" s="61"/>
      <c r="O140" s="111"/>
      <c r="P140" s="117"/>
      <c r="Q140" s="120"/>
      <c r="R140" s="117"/>
      <c r="S140" s="120"/>
      <c r="T140" s="117"/>
      <c r="U140" s="120"/>
      <c r="V140" s="117"/>
      <c r="W140" s="120"/>
      <c r="X140" s="117"/>
      <c r="Y140" s="72"/>
      <c r="AA140" s="188"/>
      <c r="AB140" s="68"/>
    </row>
    <row r="141" spans="8:28" ht="20.100000000000001" customHeight="1" x14ac:dyDescent="0.2">
      <c r="H141" s="68"/>
      <c r="I141" s="61"/>
      <c r="J141" s="62"/>
      <c r="K141" s="61"/>
      <c r="L141" s="61"/>
      <c r="M141" s="80"/>
      <c r="N141" s="61"/>
      <c r="O141" s="111"/>
      <c r="P141" s="117"/>
      <c r="Q141" s="120"/>
      <c r="R141" s="117"/>
      <c r="S141" s="120"/>
      <c r="T141" s="117"/>
      <c r="U141" s="120"/>
      <c r="V141" s="117"/>
      <c r="W141" s="120"/>
      <c r="X141" s="117"/>
      <c r="Y141" s="72"/>
      <c r="AA141" s="188"/>
      <c r="AB141" s="68"/>
    </row>
    <row r="142" spans="8:28" ht="20.100000000000001" customHeight="1" x14ac:dyDescent="0.2">
      <c r="H142" s="68"/>
      <c r="I142" s="61"/>
      <c r="J142" s="62"/>
      <c r="K142" s="61"/>
      <c r="L142" s="61"/>
      <c r="M142" s="80"/>
      <c r="N142" s="61"/>
      <c r="O142" s="111"/>
      <c r="P142" s="117"/>
      <c r="Q142" s="120"/>
      <c r="R142" s="117"/>
      <c r="S142" s="120"/>
      <c r="T142" s="117"/>
      <c r="U142" s="120"/>
      <c r="V142" s="117"/>
      <c r="W142" s="120"/>
      <c r="X142" s="117"/>
      <c r="Y142" s="72"/>
      <c r="AA142" s="188"/>
      <c r="AB142" s="68"/>
    </row>
    <row r="143" spans="8:28" ht="20.100000000000001" customHeight="1" x14ac:dyDescent="0.2">
      <c r="H143" s="68"/>
      <c r="I143" s="61"/>
      <c r="J143" s="62"/>
      <c r="K143" s="61"/>
      <c r="L143" s="61"/>
      <c r="M143" s="80"/>
      <c r="N143" s="61"/>
      <c r="O143" s="111"/>
      <c r="P143" s="117"/>
      <c r="Q143" s="120"/>
      <c r="R143" s="117"/>
      <c r="S143" s="120"/>
      <c r="T143" s="117"/>
      <c r="U143" s="120"/>
      <c r="V143" s="117"/>
      <c r="W143" s="120"/>
      <c r="X143" s="117"/>
      <c r="Y143" s="72"/>
      <c r="AA143" s="188"/>
      <c r="AB143" s="68"/>
    </row>
    <row r="144" spans="8:28" ht="20.100000000000001" customHeight="1" x14ac:dyDescent="0.2">
      <c r="H144" s="68"/>
      <c r="I144" s="61"/>
      <c r="J144" s="62"/>
      <c r="K144" s="61"/>
      <c r="L144" s="61"/>
      <c r="M144" s="80"/>
      <c r="N144" s="61"/>
      <c r="O144" s="111"/>
      <c r="P144" s="117"/>
      <c r="Q144" s="120"/>
      <c r="R144" s="117"/>
      <c r="S144" s="120"/>
      <c r="T144" s="117"/>
      <c r="U144" s="120"/>
      <c r="V144" s="117"/>
      <c r="W144" s="120"/>
      <c r="X144" s="117"/>
      <c r="Y144" s="72"/>
      <c r="AA144" s="188"/>
      <c r="AB144" s="68"/>
    </row>
    <row r="145" spans="8:28" ht="20.100000000000001" customHeight="1" x14ac:dyDescent="0.2">
      <c r="H145" s="68"/>
      <c r="I145" s="61"/>
      <c r="J145" s="62"/>
      <c r="K145" s="61"/>
      <c r="L145" s="61"/>
      <c r="M145" s="80"/>
      <c r="N145" s="61"/>
      <c r="O145" s="111"/>
      <c r="P145" s="117"/>
      <c r="Q145" s="120"/>
      <c r="R145" s="117"/>
      <c r="S145" s="120"/>
      <c r="T145" s="117"/>
      <c r="U145" s="120"/>
      <c r="V145" s="117"/>
      <c r="W145" s="120"/>
      <c r="X145" s="117"/>
      <c r="Y145" s="72"/>
      <c r="AA145" s="188"/>
      <c r="AB145" s="68"/>
    </row>
    <row r="146" spans="8:28" ht="20.100000000000001" customHeight="1" x14ac:dyDescent="0.2">
      <c r="H146" s="68"/>
      <c r="I146" s="61"/>
      <c r="J146" s="62"/>
      <c r="K146" s="61"/>
      <c r="L146" s="61"/>
      <c r="M146" s="80"/>
      <c r="N146" s="61"/>
      <c r="O146" s="111"/>
      <c r="P146" s="117"/>
      <c r="Q146" s="120"/>
      <c r="R146" s="117"/>
      <c r="S146" s="120"/>
      <c r="T146" s="117"/>
      <c r="U146" s="120"/>
      <c r="V146" s="117"/>
      <c r="W146" s="120"/>
      <c r="X146" s="117"/>
      <c r="Y146" s="72"/>
      <c r="AA146" s="188"/>
      <c r="AB146" s="68"/>
    </row>
    <row r="147" spans="8:28" ht="20.100000000000001" customHeight="1" x14ac:dyDescent="0.2">
      <c r="H147" s="68"/>
      <c r="I147" s="61"/>
      <c r="J147" s="62"/>
      <c r="K147" s="61"/>
      <c r="L147" s="61"/>
      <c r="M147" s="80"/>
      <c r="N147" s="61"/>
      <c r="O147" s="111"/>
      <c r="P147" s="117"/>
      <c r="Q147" s="120"/>
      <c r="R147" s="117"/>
      <c r="S147" s="120"/>
      <c r="T147" s="117"/>
      <c r="U147" s="120"/>
      <c r="V147" s="117"/>
      <c r="W147" s="120"/>
      <c r="X147" s="117"/>
      <c r="Y147" s="72"/>
      <c r="AA147" s="188"/>
      <c r="AB147" s="68"/>
    </row>
    <row r="148" spans="8:28" ht="20.100000000000001" customHeight="1" x14ac:dyDescent="0.2">
      <c r="H148" s="68"/>
      <c r="I148" s="61"/>
      <c r="J148" s="62"/>
      <c r="K148" s="61"/>
      <c r="L148" s="61"/>
      <c r="M148" s="80"/>
      <c r="N148" s="61"/>
      <c r="O148" s="111"/>
      <c r="P148" s="117"/>
      <c r="Q148" s="120"/>
      <c r="R148" s="117"/>
      <c r="S148" s="120"/>
      <c r="T148" s="117"/>
      <c r="U148" s="120"/>
      <c r="V148" s="117"/>
      <c r="W148" s="120"/>
      <c r="X148" s="117"/>
      <c r="Y148" s="72"/>
      <c r="AA148" s="188"/>
      <c r="AB148" s="68"/>
    </row>
    <row r="149" spans="8:28" ht="20.100000000000001" customHeight="1" x14ac:dyDescent="0.2">
      <c r="H149" s="68"/>
      <c r="I149" s="61"/>
      <c r="J149" s="62"/>
      <c r="K149" s="61"/>
      <c r="L149" s="61"/>
      <c r="M149" s="80"/>
      <c r="N149" s="61"/>
      <c r="O149" s="111"/>
      <c r="P149" s="117"/>
      <c r="Q149" s="120"/>
      <c r="R149" s="117"/>
      <c r="S149" s="120"/>
      <c r="T149" s="117"/>
      <c r="U149" s="120"/>
      <c r="V149" s="117"/>
      <c r="W149" s="120"/>
      <c r="X149" s="117"/>
      <c r="Y149" s="72"/>
      <c r="AA149" s="188"/>
      <c r="AB149" s="68"/>
    </row>
    <row r="150" spans="8:28" ht="20.100000000000001" customHeight="1" x14ac:dyDescent="0.2">
      <c r="H150" s="68"/>
      <c r="I150" s="61"/>
      <c r="J150" s="62"/>
      <c r="K150" s="61"/>
      <c r="L150" s="61"/>
      <c r="M150" s="80"/>
      <c r="N150" s="61"/>
      <c r="O150" s="111"/>
      <c r="P150" s="117"/>
      <c r="Q150" s="120"/>
      <c r="R150" s="117"/>
      <c r="S150" s="120"/>
      <c r="T150" s="117"/>
      <c r="U150" s="120"/>
      <c r="V150" s="117"/>
      <c r="W150" s="120"/>
      <c r="X150" s="117"/>
      <c r="Y150" s="72"/>
      <c r="AA150" s="188"/>
      <c r="AB150" s="68"/>
    </row>
    <row r="151" spans="8:28" ht="20.100000000000001" customHeight="1" x14ac:dyDescent="0.2">
      <c r="H151" s="68"/>
      <c r="I151" s="61"/>
      <c r="J151" s="62"/>
      <c r="K151" s="61"/>
      <c r="L151" s="61"/>
      <c r="M151" s="80"/>
      <c r="N151" s="61"/>
      <c r="O151" s="111"/>
      <c r="P151" s="117"/>
      <c r="Q151" s="120"/>
      <c r="R151" s="117"/>
      <c r="S151" s="120"/>
      <c r="T151" s="117"/>
      <c r="U151" s="120"/>
      <c r="V151" s="117"/>
      <c r="W151" s="120"/>
      <c r="X151" s="117"/>
      <c r="Y151" s="72"/>
      <c r="AA151" s="188"/>
      <c r="AB151" s="68"/>
    </row>
    <row r="152" spans="8:28" ht="20.100000000000001" customHeight="1" x14ac:dyDescent="0.2">
      <c r="H152" s="68"/>
      <c r="I152" s="61"/>
      <c r="J152" s="62"/>
      <c r="K152" s="61"/>
      <c r="L152" s="61"/>
      <c r="M152" s="80"/>
      <c r="N152" s="61"/>
      <c r="O152" s="111"/>
      <c r="P152" s="117"/>
      <c r="Q152" s="120"/>
      <c r="R152" s="117"/>
      <c r="S152" s="120"/>
      <c r="T152" s="117"/>
      <c r="U152" s="120"/>
      <c r="V152" s="117"/>
      <c r="W152" s="120"/>
      <c r="X152" s="117"/>
      <c r="Y152" s="72"/>
      <c r="AA152" s="188"/>
      <c r="AB152" s="68"/>
    </row>
    <row r="153" spans="8:28" ht="20.100000000000001" customHeight="1" x14ac:dyDescent="0.2">
      <c r="H153" s="68"/>
      <c r="I153" s="61"/>
      <c r="J153" s="62"/>
      <c r="K153" s="61"/>
      <c r="L153" s="61"/>
      <c r="M153" s="80"/>
      <c r="N153" s="61"/>
      <c r="O153" s="111"/>
      <c r="P153" s="117"/>
      <c r="Q153" s="120"/>
      <c r="R153" s="117"/>
      <c r="S153" s="120"/>
      <c r="T153" s="117"/>
      <c r="U153" s="120"/>
      <c r="V153" s="117"/>
      <c r="W153" s="120"/>
      <c r="X153" s="117"/>
      <c r="Y153" s="72"/>
      <c r="AA153" s="188"/>
      <c r="AB153" s="68"/>
    </row>
    <row r="154" spans="8:28" ht="20.100000000000001" customHeight="1" x14ac:dyDescent="0.2">
      <c r="H154" s="68"/>
      <c r="I154" s="61"/>
      <c r="J154" s="62"/>
      <c r="K154" s="61"/>
      <c r="L154" s="61"/>
      <c r="M154" s="80"/>
      <c r="N154" s="61"/>
      <c r="O154" s="111"/>
      <c r="P154" s="117"/>
      <c r="Q154" s="120"/>
      <c r="R154" s="117"/>
      <c r="S154" s="120"/>
      <c r="T154" s="117"/>
      <c r="U154" s="120"/>
      <c r="V154" s="117"/>
      <c r="W154" s="120"/>
      <c r="X154" s="117"/>
      <c r="Y154" s="72"/>
      <c r="AA154" s="188"/>
      <c r="AB154" s="68"/>
    </row>
    <row r="155" spans="8:28" ht="20.100000000000001" customHeight="1" x14ac:dyDescent="0.2">
      <c r="H155" s="68"/>
      <c r="I155" s="61"/>
      <c r="J155" s="62"/>
      <c r="K155" s="61"/>
      <c r="L155" s="61"/>
      <c r="M155" s="80"/>
      <c r="N155" s="61"/>
      <c r="O155" s="111"/>
      <c r="P155" s="117"/>
      <c r="Q155" s="120"/>
      <c r="R155" s="117"/>
      <c r="S155" s="120"/>
      <c r="T155" s="117"/>
      <c r="U155" s="120"/>
      <c r="V155" s="117"/>
      <c r="W155" s="120"/>
      <c r="X155" s="117"/>
      <c r="Y155" s="72"/>
      <c r="AA155" s="188"/>
      <c r="AB155" s="68"/>
    </row>
    <row r="156" spans="8:28" ht="20.100000000000001" customHeight="1" x14ac:dyDescent="0.2">
      <c r="H156" s="68"/>
      <c r="I156" s="61"/>
      <c r="J156" s="62"/>
      <c r="K156" s="61"/>
      <c r="L156" s="61"/>
      <c r="M156" s="80"/>
      <c r="N156" s="61"/>
      <c r="O156" s="111"/>
      <c r="P156" s="117"/>
      <c r="Q156" s="120"/>
      <c r="R156" s="117"/>
      <c r="S156" s="120"/>
      <c r="T156" s="117"/>
      <c r="U156" s="120"/>
      <c r="V156" s="117"/>
      <c r="W156" s="120"/>
      <c r="X156" s="117"/>
      <c r="Y156" s="72"/>
      <c r="AA156" s="188"/>
      <c r="AB156" s="68"/>
    </row>
    <row r="157" spans="8:28" ht="20.100000000000001" customHeight="1" x14ac:dyDescent="0.2">
      <c r="H157" s="68"/>
      <c r="I157" s="61"/>
      <c r="J157" s="62"/>
      <c r="K157" s="61"/>
      <c r="L157" s="61"/>
      <c r="M157" s="80"/>
      <c r="N157" s="61"/>
      <c r="O157" s="111"/>
      <c r="P157" s="117"/>
      <c r="Q157" s="120"/>
      <c r="R157" s="117"/>
      <c r="S157" s="120"/>
      <c r="T157" s="117"/>
      <c r="U157" s="120"/>
      <c r="V157" s="117"/>
      <c r="W157" s="120"/>
      <c r="X157" s="117"/>
      <c r="Y157" s="72"/>
      <c r="AA157" s="188"/>
      <c r="AB157" s="68"/>
    </row>
    <row r="158" spans="8:28" ht="20.100000000000001" customHeight="1" x14ac:dyDescent="0.2">
      <c r="H158" s="68"/>
      <c r="I158" s="61"/>
      <c r="J158" s="62"/>
      <c r="K158" s="61"/>
      <c r="L158" s="61"/>
      <c r="M158" s="80"/>
      <c r="N158" s="61"/>
      <c r="O158" s="111"/>
      <c r="P158" s="117"/>
      <c r="Q158" s="120"/>
      <c r="R158" s="117"/>
      <c r="S158" s="120"/>
      <c r="T158" s="117"/>
      <c r="U158" s="120"/>
      <c r="V158" s="117"/>
      <c r="W158" s="120"/>
      <c r="X158" s="117"/>
      <c r="Y158" s="72"/>
      <c r="AA158" s="188"/>
      <c r="AB158" s="68"/>
    </row>
    <row r="159" spans="8:28" ht="20.100000000000001" customHeight="1" x14ac:dyDescent="0.2">
      <c r="H159" s="68"/>
      <c r="I159" s="61"/>
      <c r="J159" s="62"/>
      <c r="K159" s="61"/>
      <c r="L159" s="61"/>
      <c r="M159" s="80"/>
      <c r="N159" s="61"/>
      <c r="O159" s="111"/>
      <c r="P159" s="117"/>
      <c r="Q159" s="120"/>
      <c r="R159" s="117"/>
      <c r="S159" s="120"/>
      <c r="T159" s="117"/>
      <c r="U159" s="120"/>
      <c r="V159" s="117"/>
      <c r="W159" s="120"/>
      <c r="X159" s="117"/>
      <c r="Y159" s="72"/>
      <c r="AA159" s="188"/>
      <c r="AB159" s="68"/>
    </row>
    <row r="160" spans="8:28" ht="20.100000000000001" customHeight="1" x14ac:dyDescent="0.2">
      <c r="H160" s="68"/>
      <c r="I160" s="61"/>
      <c r="J160" s="62"/>
      <c r="K160" s="61"/>
      <c r="L160" s="61"/>
      <c r="M160" s="80"/>
      <c r="N160" s="61"/>
      <c r="O160" s="111"/>
      <c r="P160" s="117"/>
      <c r="Q160" s="120"/>
      <c r="R160" s="117"/>
      <c r="S160" s="120"/>
      <c r="T160" s="117"/>
      <c r="U160" s="120"/>
      <c r="V160" s="117"/>
      <c r="W160" s="120"/>
      <c r="X160" s="117"/>
      <c r="Y160" s="72"/>
      <c r="AA160" s="188"/>
      <c r="AB160" s="68"/>
    </row>
    <row r="161" spans="8:28" ht="20.100000000000001" customHeight="1" x14ac:dyDescent="0.2">
      <c r="H161" s="68"/>
      <c r="I161" s="61"/>
      <c r="J161" s="62"/>
      <c r="K161" s="61"/>
      <c r="L161" s="61"/>
      <c r="M161" s="80"/>
      <c r="N161" s="61"/>
      <c r="O161" s="111"/>
      <c r="P161" s="117"/>
      <c r="Q161" s="120"/>
      <c r="R161" s="117"/>
      <c r="S161" s="120"/>
      <c r="T161" s="117"/>
      <c r="U161" s="120"/>
      <c r="V161" s="117"/>
      <c r="W161" s="120"/>
      <c r="X161" s="117"/>
      <c r="Y161" s="72"/>
      <c r="AA161" s="188"/>
      <c r="AB161" s="68"/>
    </row>
    <row r="162" spans="8:28" ht="20.100000000000001" customHeight="1" x14ac:dyDescent="0.2">
      <c r="H162" s="68"/>
      <c r="I162" s="61"/>
      <c r="J162" s="62"/>
      <c r="K162" s="61"/>
      <c r="L162" s="61"/>
      <c r="M162" s="80"/>
      <c r="N162" s="61"/>
      <c r="O162" s="111"/>
      <c r="P162" s="117"/>
      <c r="Q162" s="120"/>
      <c r="R162" s="117"/>
      <c r="S162" s="120"/>
      <c r="T162" s="117"/>
      <c r="U162" s="120"/>
      <c r="V162" s="117"/>
      <c r="W162" s="120"/>
      <c r="X162" s="117"/>
      <c r="Y162" s="72"/>
      <c r="AA162" s="188"/>
      <c r="AB162" s="68"/>
    </row>
    <row r="163" spans="8:28" ht="20.100000000000001" customHeight="1" x14ac:dyDescent="0.2">
      <c r="H163" s="68"/>
      <c r="I163" s="61"/>
      <c r="J163" s="62"/>
      <c r="K163" s="61"/>
      <c r="L163" s="61"/>
      <c r="M163" s="80"/>
      <c r="N163" s="61"/>
      <c r="O163" s="111"/>
      <c r="P163" s="117"/>
      <c r="Q163" s="120"/>
      <c r="R163" s="117"/>
      <c r="S163" s="120"/>
      <c r="T163" s="117"/>
      <c r="U163" s="120"/>
      <c r="V163" s="117"/>
      <c r="W163" s="120"/>
      <c r="X163" s="117"/>
      <c r="Y163" s="72"/>
      <c r="AA163" s="188"/>
      <c r="AB163" s="68"/>
    </row>
    <row r="164" spans="8:28" ht="20.100000000000001" customHeight="1" x14ac:dyDescent="0.2">
      <c r="H164" s="68"/>
      <c r="I164" s="61"/>
      <c r="J164" s="62"/>
      <c r="K164" s="61"/>
      <c r="L164" s="61"/>
      <c r="M164" s="80"/>
      <c r="N164" s="61"/>
      <c r="O164" s="111"/>
      <c r="P164" s="117"/>
      <c r="Q164" s="120"/>
      <c r="R164" s="117"/>
      <c r="S164" s="120"/>
      <c r="T164" s="117"/>
      <c r="U164" s="120"/>
      <c r="V164" s="117"/>
      <c r="W164" s="120"/>
      <c r="X164" s="117"/>
      <c r="Y164" s="72"/>
      <c r="AA164" s="188"/>
      <c r="AB164" s="68"/>
    </row>
    <row r="165" spans="8:28" ht="20.100000000000001" customHeight="1" x14ac:dyDescent="0.2">
      <c r="H165" s="68"/>
      <c r="I165" s="61"/>
      <c r="J165" s="62"/>
      <c r="K165" s="61"/>
      <c r="L165" s="61"/>
      <c r="M165" s="80"/>
      <c r="N165" s="61"/>
      <c r="O165" s="111"/>
      <c r="P165" s="117"/>
      <c r="Q165" s="120"/>
      <c r="R165" s="117"/>
      <c r="S165" s="120"/>
      <c r="T165" s="117"/>
      <c r="U165" s="120"/>
      <c r="V165" s="117"/>
      <c r="W165" s="120"/>
      <c r="X165" s="117"/>
      <c r="Y165" s="72"/>
      <c r="AA165" s="188"/>
      <c r="AB165" s="68"/>
    </row>
    <row r="166" spans="8:28" ht="20.100000000000001" customHeight="1" x14ac:dyDescent="0.2">
      <c r="H166" s="68"/>
      <c r="I166" s="61"/>
      <c r="J166" s="62"/>
      <c r="K166" s="61"/>
      <c r="L166" s="61"/>
      <c r="M166" s="80"/>
      <c r="N166" s="61"/>
      <c r="O166" s="111"/>
      <c r="P166" s="117"/>
      <c r="Q166" s="120"/>
      <c r="R166" s="117"/>
      <c r="S166" s="120"/>
      <c r="T166" s="117"/>
      <c r="U166" s="120"/>
      <c r="V166" s="117"/>
      <c r="W166" s="120"/>
      <c r="X166" s="117"/>
      <c r="Y166" s="72"/>
      <c r="AA166" s="188"/>
      <c r="AB166" s="68"/>
    </row>
    <row r="167" spans="8:28" ht="20.100000000000001" customHeight="1" x14ac:dyDescent="0.2">
      <c r="H167" s="68"/>
      <c r="I167" s="61"/>
      <c r="J167" s="62"/>
      <c r="K167" s="61"/>
      <c r="L167" s="61"/>
      <c r="M167" s="80"/>
      <c r="N167" s="61"/>
      <c r="O167" s="111"/>
      <c r="P167" s="117"/>
      <c r="Q167" s="120"/>
      <c r="R167" s="117"/>
      <c r="S167" s="120"/>
      <c r="T167" s="117"/>
      <c r="U167" s="120"/>
      <c r="V167" s="117"/>
      <c r="W167" s="120"/>
      <c r="X167" s="117"/>
      <c r="Y167" s="72"/>
      <c r="AA167" s="188"/>
      <c r="AB167" s="68"/>
    </row>
    <row r="168" spans="8:28" ht="20.100000000000001" customHeight="1" x14ac:dyDescent="0.2">
      <c r="H168" s="68"/>
      <c r="I168" s="61"/>
      <c r="J168" s="62"/>
      <c r="K168" s="61"/>
      <c r="L168" s="61"/>
      <c r="M168" s="80"/>
      <c r="N168" s="61"/>
      <c r="O168" s="111"/>
      <c r="P168" s="117"/>
      <c r="Q168" s="120"/>
      <c r="R168" s="117"/>
      <c r="S168" s="120"/>
      <c r="T168" s="117"/>
      <c r="U168" s="120"/>
      <c r="V168" s="117"/>
      <c r="W168" s="120"/>
      <c r="X168" s="117"/>
      <c r="Y168" s="72"/>
      <c r="AA168" s="188"/>
      <c r="AB168" s="68"/>
    </row>
    <row r="169" spans="8:28" ht="20.100000000000001" customHeight="1" x14ac:dyDescent="0.2">
      <c r="H169" s="68"/>
      <c r="I169" s="61"/>
      <c r="J169" s="62"/>
      <c r="K169" s="61"/>
      <c r="L169" s="61"/>
      <c r="M169" s="80"/>
      <c r="N169" s="61"/>
      <c r="O169" s="111"/>
      <c r="P169" s="117"/>
      <c r="Q169" s="120"/>
      <c r="R169" s="117"/>
      <c r="S169" s="120"/>
      <c r="T169" s="117"/>
      <c r="U169" s="120"/>
      <c r="V169" s="117"/>
      <c r="W169" s="120"/>
      <c r="X169" s="117"/>
      <c r="Y169" s="72"/>
      <c r="AA169" s="188"/>
      <c r="AB169" s="68"/>
    </row>
    <row r="170" spans="8:28" ht="20.100000000000001" customHeight="1" x14ac:dyDescent="0.2">
      <c r="H170" s="68"/>
      <c r="I170" s="61"/>
      <c r="J170" s="62"/>
      <c r="K170" s="61"/>
      <c r="L170" s="61"/>
      <c r="M170" s="80"/>
      <c r="N170" s="61"/>
      <c r="O170" s="111"/>
      <c r="P170" s="117"/>
      <c r="Q170" s="120"/>
      <c r="R170" s="117"/>
      <c r="S170" s="120"/>
      <c r="T170" s="117"/>
      <c r="U170" s="120"/>
      <c r="V170" s="117"/>
      <c r="W170" s="120"/>
      <c r="X170" s="117"/>
      <c r="Y170" s="72"/>
      <c r="AA170" s="188"/>
      <c r="AB170" s="68"/>
    </row>
    <row r="171" spans="8:28" ht="20.100000000000001" customHeight="1" x14ac:dyDescent="0.2">
      <c r="H171" s="68"/>
      <c r="I171" s="61"/>
      <c r="J171" s="62"/>
      <c r="K171" s="61"/>
      <c r="L171" s="61"/>
      <c r="M171" s="80"/>
      <c r="N171" s="61"/>
      <c r="O171" s="111"/>
      <c r="P171" s="117"/>
      <c r="Q171" s="120"/>
      <c r="R171" s="117"/>
      <c r="S171" s="120"/>
      <c r="T171" s="117"/>
      <c r="U171" s="120"/>
      <c r="V171" s="117"/>
      <c r="W171" s="120"/>
      <c r="X171" s="117"/>
      <c r="Y171" s="72"/>
      <c r="AA171" s="188"/>
      <c r="AB171" s="68"/>
    </row>
    <row r="172" spans="8:28" ht="20.100000000000001" customHeight="1" x14ac:dyDescent="0.2">
      <c r="H172" s="68"/>
      <c r="I172" s="61"/>
      <c r="J172" s="62"/>
      <c r="K172" s="61"/>
      <c r="L172" s="61"/>
      <c r="M172" s="80"/>
      <c r="N172" s="61"/>
      <c r="O172" s="111"/>
      <c r="P172" s="117"/>
      <c r="Q172" s="120"/>
      <c r="R172" s="117"/>
      <c r="S172" s="120"/>
      <c r="T172" s="117"/>
      <c r="U172" s="120"/>
      <c r="V172" s="117"/>
      <c r="W172" s="120"/>
      <c r="X172" s="117"/>
      <c r="Y172" s="72"/>
      <c r="AA172" s="188"/>
      <c r="AB172" s="68"/>
    </row>
    <row r="173" spans="8:28" ht="20.100000000000001" customHeight="1" x14ac:dyDescent="0.2">
      <c r="H173" s="68"/>
      <c r="I173" s="61"/>
      <c r="J173" s="62"/>
      <c r="K173" s="61"/>
      <c r="L173" s="61"/>
      <c r="M173" s="80"/>
      <c r="N173" s="61"/>
      <c r="O173" s="111"/>
      <c r="P173" s="117"/>
      <c r="Q173" s="120"/>
      <c r="R173" s="117"/>
      <c r="S173" s="120"/>
      <c r="T173" s="117"/>
      <c r="U173" s="120"/>
      <c r="V173" s="117"/>
      <c r="W173" s="120"/>
      <c r="X173" s="117"/>
      <c r="Y173" s="72"/>
      <c r="AA173" s="188"/>
      <c r="AB173" s="68"/>
    </row>
    <row r="174" spans="8:28" ht="20.100000000000001" customHeight="1" x14ac:dyDescent="0.2">
      <c r="H174" s="68"/>
      <c r="I174" s="61"/>
      <c r="J174" s="62"/>
      <c r="K174" s="61"/>
      <c r="L174" s="61"/>
      <c r="M174" s="80"/>
      <c r="N174" s="61"/>
      <c r="O174" s="111"/>
      <c r="P174" s="117"/>
      <c r="Q174" s="120"/>
      <c r="R174" s="117"/>
      <c r="S174" s="120"/>
      <c r="T174" s="117"/>
      <c r="U174" s="120"/>
      <c r="V174" s="117"/>
      <c r="W174" s="120"/>
      <c r="X174" s="117"/>
      <c r="Y174" s="72"/>
      <c r="AA174" s="188"/>
      <c r="AB174" s="68"/>
    </row>
    <row r="175" spans="8:28" ht="20.100000000000001" customHeight="1" x14ac:dyDescent="0.2">
      <c r="H175" s="68"/>
      <c r="I175" s="61"/>
      <c r="J175" s="62"/>
      <c r="K175" s="61"/>
      <c r="L175" s="61"/>
      <c r="M175" s="80"/>
      <c r="N175" s="61"/>
      <c r="O175" s="111"/>
      <c r="P175" s="117"/>
      <c r="Q175" s="120"/>
      <c r="R175" s="117"/>
      <c r="S175" s="120"/>
      <c r="T175" s="117"/>
      <c r="U175" s="120"/>
      <c r="V175" s="117"/>
      <c r="W175" s="120"/>
      <c r="X175" s="117"/>
      <c r="Y175" s="72"/>
      <c r="AA175" s="188"/>
      <c r="AB175" s="68"/>
    </row>
    <row r="176" spans="8:28" ht="20.100000000000001" customHeight="1" x14ac:dyDescent="0.2">
      <c r="H176" s="68"/>
      <c r="I176" s="61"/>
      <c r="J176" s="62"/>
      <c r="K176" s="61"/>
      <c r="L176" s="61"/>
      <c r="M176" s="80"/>
      <c r="N176" s="61"/>
      <c r="O176" s="111"/>
      <c r="P176" s="117"/>
      <c r="Q176" s="120"/>
      <c r="R176" s="117"/>
      <c r="S176" s="120"/>
      <c r="T176" s="117"/>
      <c r="U176" s="120"/>
      <c r="V176" s="117"/>
      <c r="W176" s="120"/>
      <c r="X176" s="117"/>
      <c r="Y176" s="72"/>
      <c r="AA176" s="188"/>
      <c r="AB176" s="68"/>
    </row>
    <row r="177" spans="8:28" ht="20.100000000000001" customHeight="1" x14ac:dyDescent="0.2">
      <c r="H177" s="68"/>
      <c r="I177" s="61"/>
      <c r="J177" s="62"/>
      <c r="K177" s="61"/>
      <c r="L177" s="61"/>
      <c r="M177" s="80"/>
      <c r="N177" s="61"/>
      <c r="O177" s="111"/>
      <c r="P177" s="117"/>
      <c r="Q177" s="120"/>
      <c r="R177" s="117"/>
      <c r="S177" s="120"/>
      <c r="T177" s="117"/>
      <c r="U177" s="120"/>
      <c r="V177" s="117"/>
      <c r="W177" s="120"/>
      <c r="X177" s="117"/>
      <c r="Y177" s="72"/>
      <c r="AA177" s="188"/>
      <c r="AB177" s="68"/>
    </row>
    <row r="178" spans="8:28" ht="20.100000000000001" customHeight="1" x14ac:dyDescent="0.2">
      <c r="H178" s="68"/>
      <c r="I178" s="61"/>
      <c r="J178" s="62"/>
      <c r="K178" s="61"/>
      <c r="L178" s="61"/>
      <c r="M178" s="80"/>
      <c r="N178" s="61"/>
      <c r="O178" s="111"/>
      <c r="P178" s="117"/>
      <c r="Q178" s="120"/>
      <c r="R178" s="117"/>
      <c r="S178" s="120"/>
      <c r="T178" s="117"/>
      <c r="U178" s="120"/>
      <c r="V178" s="117"/>
      <c r="W178" s="120"/>
      <c r="X178" s="117"/>
      <c r="Y178" s="72"/>
      <c r="AA178" s="188"/>
      <c r="AB178" s="68"/>
    </row>
    <row r="179" spans="8:28" ht="20.100000000000001" customHeight="1" x14ac:dyDescent="0.2">
      <c r="H179" s="68"/>
      <c r="I179" s="61"/>
      <c r="J179" s="62"/>
      <c r="K179" s="61"/>
      <c r="L179" s="61"/>
      <c r="M179" s="80"/>
      <c r="N179" s="61"/>
      <c r="O179" s="111"/>
      <c r="P179" s="117"/>
      <c r="Q179" s="120"/>
      <c r="R179" s="117"/>
      <c r="S179" s="120"/>
      <c r="T179" s="117"/>
      <c r="U179" s="120"/>
      <c r="V179" s="117"/>
      <c r="W179" s="120"/>
      <c r="X179" s="117"/>
      <c r="Y179" s="72"/>
      <c r="AA179" s="188"/>
      <c r="AB179" s="68"/>
    </row>
    <row r="180" spans="8:28" ht="20.100000000000001" customHeight="1" x14ac:dyDescent="0.2">
      <c r="H180" s="68"/>
      <c r="I180" s="61"/>
      <c r="J180" s="62"/>
      <c r="K180" s="61"/>
      <c r="L180" s="61"/>
      <c r="M180" s="80"/>
      <c r="N180" s="61"/>
      <c r="O180" s="111"/>
      <c r="P180" s="117"/>
      <c r="Q180" s="120"/>
      <c r="R180" s="117"/>
      <c r="S180" s="120"/>
      <c r="T180" s="117"/>
      <c r="U180" s="120"/>
      <c r="V180" s="117"/>
      <c r="W180" s="120"/>
      <c r="X180" s="117"/>
      <c r="Y180" s="72"/>
      <c r="AA180" s="188"/>
      <c r="AB180" s="68"/>
    </row>
    <row r="181" spans="8:28" ht="20.100000000000001" customHeight="1" x14ac:dyDescent="0.2">
      <c r="H181" s="68"/>
      <c r="I181" s="61"/>
      <c r="J181" s="62"/>
      <c r="K181" s="61"/>
      <c r="L181" s="61"/>
      <c r="M181" s="80"/>
      <c r="N181" s="61"/>
      <c r="O181" s="111"/>
      <c r="P181" s="117"/>
      <c r="Q181" s="120"/>
      <c r="R181" s="117"/>
      <c r="S181" s="120"/>
      <c r="T181" s="117"/>
      <c r="U181" s="120"/>
      <c r="V181" s="117"/>
      <c r="W181" s="120"/>
      <c r="X181" s="117"/>
      <c r="Y181" s="72"/>
      <c r="AA181" s="188"/>
      <c r="AB181" s="68"/>
    </row>
    <row r="182" spans="8:28" ht="20.100000000000001" customHeight="1" x14ac:dyDescent="0.2">
      <c r="H182" s="68"/>
      <c r="I182" s="61"/>
      <c r="J182" s="62"/>
      <c r="K182" s="61"/>
      <c r="L182" s="61"/>
      <c r="M182" s="80"/>
      <c r="N182" s="61"/>
      <c r="O182" s="111"/>
      <c r="P182" s="117"/>
      <c r="Q182" s="120"/>
      <c r="R182" s="117"/>
      <c r="S182" s="120"/>
      <c r="T182" s="117"/>
      <c r="U182" s="120"/>
      <c r="V182" s="117"/>
      <c r="W182" s="120"/>
      <c r="X182" s="117"/>
      <c r="Y182" s="72"/>
      <c r="AA182" s="188"/>
      <c r="AB182" s="68"/>
    </row>
    <row r="183" spans="8:28" ht="20.100000000000001" customHeight="1" x14ac:dyDescent="0.2">
      <c r="H183" s="68"/>
      <c r="I183" s="61"/>
      <c r="J183" s="62"/>
      <c r="K183" s="61"/>
      <c r="L183" s="61"/>
      <c r="M183" s="80"/>
      <c r="N183" s="61"/>
      <c r="O183" s="111"/>
      <c r="P183" s="117"/>
      <c r="Q183" s="120"/>
      <c r="R183" s="117"/>
      <c r="S183" s="120"/>
      <c r="T183" s="117"/>
      <c r="U183" s="120"/>
      <c r="V183" s="117"/>
      <c r="W183" s="120"/>
      <c r="X183" s="117"/>
      <c r="Y183" s="72"/>
      <c r="AA183" s="188"/>
      <c r="AB183" s="68"/>
    </row>
    <row r="184" spans="8:28" ht="20.100000000000001" customHeight="1" x14ac:dyDescent="0.2">
      <c r="H184" s="68"/>
      <c r="I184" s="61"/>
      <c r="J184" s="62"/>
      <c r="K184" s="61"/>
      <c r="L184" s="61"/>
      <c r="M184" s="80"/>
      <c r="N184" s="61"/>
      <c r="O184" s="111"/>
      <c r="P184" s="117"/>
      <c r="Q184" s="120"/>
      <c r="R184" s="117"/>
      <c r="S184" s="120"/>
      <c r="T184" s="117"/>
      <c r="U184" s="120"/>
      <c r="V184" s="117"/>
      <c r="W184" s="120"/>
      <c r="X184" s="117"/>
      <c r="Y184" s="72"/>
      <c r="AA184" s="188"/>
      <c r="AB184" s="68"/>
    </row>
    <row r="185" spans="8:28" ht="20.100000000000001" customHeight="1" x14ac:dyDescent="0.2">
      <c r="H185" s="68"/>
      <c r="I185" s="61"/>
      <c r="J185" s="62"/>
      <c r="K185" s="61"/>
      <c r="L185" s="61"/>
      <c r="M185" s="80"/>
      <c r="N185" s="61"/>
      <c r="O185" s="111"/>
      <c r="P185" s="117"/>
      <c r="Q185" s="120"/>
      <c r="R185" s="117"/>
      <c r="S185" s="120"/>
      <c r="T185" s="117"/>
      <c r="U185" s="120"/>
      <c r="V185" s="117"/>
      <c r="W185" s="120"/>
      <c r="X185" s="117"/>
      <c r="Y185" s="72"/>
      <c r="AA185" s="188"/>
      <c r="AB185" s="68"/>
    </row>
    <row r="186" spans="8:28" ht="20.100000000000001" customHeight="1" x14ac:dyDescent="0.2">
      <c r="H186" s="68"/>
      <c r="I186" s="61"/>
      <c r="J186" s="62"/>
      <c r="K186" s="61"/>
      <c r="L186" s="61"/>
      <c r="M186" s="80"/>
      <c r="N186" s="61"/>
      <c r="O186" s="111"/>
      <c r="P186" s="117"/>
      <c r="Q186" s="120"/>
      <c r="R186" s="117"/>
      <c r="S186" s="120"/>
      <c r="T186" s="117"/>
      <c r="U186" s="120"/>
      <c r="V186" s="117"/>
      <c r="W186" s="120"/>
      <c r="X186" s="117"/>
      <c r="Y186" s="72"/>
      <c r="AA186" s="188"/>
      <c r="AB186" s="68"/>
    </row>
    <row r="187" spans="8:28" ht="20.100000000000001" customHeight="1" x14ac:dyDescent="0.2">
      <c r="H187" s="68"/>
      <c r="I187" s="61"/>
      <c r="J187" s="62"/>
      <c r="K187" s="61"/>
      <c r="L187" s="61"/>
      <c r="M187" s="80"/>
      <c r="N187" s="61"/>
      <c r="O187" s="111"/>
      <c r="P187" s="117"/>
      <c r="Q187" s="120"/>
      <c r="R187" s="117"/>
      <c r="S187" s="120"/>
      <c r="T187" s="117"/>
      <c r="U187" s="120"/>
      <c r="V187" s="117"/>
      <c r="W187" s="120"/>
      <c r="X187" s="117"/>
      <c r="Y187" s="72"/>
      <c r="AA187" s="188"/>
      <c r="AB187" s="68"/>
    </row>
    <row r="188" spans="8:28" ht="20.100000000000001" customHeight="1" x14ac:dyDescent="0.2">
      <c r="H188" s="68"/>
      <c r="I188" s="61"/>
      <c r="J188" s="62"/>
      <c r="K188" s="61"/>
      <c r="L188" s="61"/>
      <c r="M188" s="80"/>
      <c r="N188" s="61"/>
      <c r="O188" s="111"/>
      <c r="P188" s="117"/>
      <c r="Q188" s="120"/>
      <c r="R188" s="117"/>
      <c r="S188" s="120"/>
      <c r="T188" s="117"/>
      <c r="U188" s="120"/>
      <c r="V188" s="117"/>
      <c r="W188" s="120"/>
      <c r="X188" s="117"/>
      <c r="Y188" s="72"/>
      <c r="AA188" s="188"/>
      <c r="AB188" s="68"/>
    </row>
    <row r="189" spans="8:28" ht="20.100000000000001" customHeight="1" x14ac:dyDescent="0.2">
      <c r="H189" s="68"/>
      <c r="I189" s="61"/>
      <c r="J189" s="62"/>
      <c r="K189" s="61"/>
      <c r="L189" s="61"/>
      <c r="M189" s="80"/>
      <c r="N189" s="61"/>
      <c r="O189" s="111"/>
      <c r="P189" s="117"/>
      <c r="Q189" s="120"/>
      <c r="R189" s="117"/>
      <c r="S189" s="120"/>
      <c r="T189" s="117"/>
      <c r="U189" s="120"/>
      <c r="V189" s="117"/>
      <c r="W189" s="120"/>
      <c r="X189" s="117"/>
      <c r="Y189" s="72"/>
      <c r="AA189" s="188"/>
      <c r="AB189" s="68"/>
    </row>
    <row r="190" spans="8:28" ht="20.100000000000001" customHeight="1" x14ac:dyDescent="0.2">
      <c r="H190" s="68"/>
      <c r="I190" s="61"/>
      <c r="J190" s="62"/>
      <c r="K190" s="61"/>
      <c r="L190" s="61"/>
      <c r="M190" s="80"/>
      <c r="N190" s="61"/>
      <c r="O190" s="111"/>
      <c r="P190" s="117"/>
      <c r="Q190" s="120"/>
      <c r="R190" s="117"/>
      <c r="S190" s="120"/>
      <c r="T190" s="117"/>
      <c r="U190" s="120"/>
      <c r="V190" s="117"/>
      <c r="W190" s="120"/>
      <c r="X190" s="117"/>
      <c r="Y190" s="72"/>
      <c r="AA190" s="188"/>
      <c r="AB190" s="68"/>
    </row>
    <row r="191" spans="8:28" ht="20.100000000000001" customHeight="1" x14ac:dyDescent="0.2">
      <c r="H191" s="68"/>
      <c r="I191" s="61"/>
      <c r="J191" s="62"/>
      <c r="K191" s="61"/>
      <c r="L191" s="61"/>
      <c r="M191" s="80"/>
      <c r="N191" s="61"/>
      <c r="O191" s="111"/>
      <c r="P191" s="117"/>
      <c r="Q191" s="120"/>
      <c r="R191" s="117"/>
      <c r="S191" s="120"/>
      <c r="T191" s="117"/>
      <c r="U191" s="120"/>
      <c r="V191" s="117"/>
      <c r="W191" s="120"/>
      <c r="X191" s="117"/>
      <c r="Y191" s="72"/>
      <c r="AA191" s="188"/>
      <c r="AB191" s="68"/>
    </row>
    <row r="192" spans="8:28" ht="20.100000000000001" customHeight="1" x14ac:dyDescent="0.2">
      <c r="H192" s="68"/>
      <c r="I192" s="61"/>
      <c r="J192" s="62"/>
      <c r="K192" s="61"/>
      <c r="L192" s="61"/>
      <c r="M192" s="80"/>
      <c r="N192" s="61"/>
      <c r="O192" s="111"/>
      <c r="P192" s="117"/>
      <c r="Q192" s="120"/>
      <c r="R192" s="117"/>
      <c r="S192" s="120"/>
      <c r="T192" s="117"/>
      <c r="U192" s="120"/>
      <c r="V192" s="117"/>
      <c r="W192" s="120"/>
      <c r="X192" s="117"/>
      <c r="Y192" s="72"/>
      <c r="AA192" s="188"/>
      <c r="AB192" s="68"/>
    </row>
    <row r="193" spans="8:28" ht="20.100000000000001" customHeight="1" x14ac:dyDescent="0.2">
      <c r="H193" s="68"/>
      <c r="I193" s="61"/>
      <c r="J193" s="62"/>
      <c r="K193" s="61"/>
      <c r="L193" s="61"/>
      <c r="M193" s="80"/>
      <c r="N193" s="61"/>
      <c r="O193" s="111"/>
      <c r="P193" s="117"/>
      <c r="Q193" s="120"/>
      <c r="R193" s="117"/>
      <c r="S193" s="120"/>
      <c r="T193" s="117"/>
      <c r="U193" s="120"/>
      <c r="V193" s="117"/>
      <c r="W193" s="120"/>
      <c r="X193" s="117"/>
      <c r="Y193" s="72"/>
      <c r="AA193" s="188"/>
      <c r="AB193" s="68"/>
    </row>
    <row r="194" spans="8:28" ht="20.100000000000001" customHeight="1" x14ac:dyDescent="0.2">
      <c r="H194" s="68"/>
      <c r="I194" s="61"/>
      <c r="J194" s="62"/>
      <c r="K194" s="61"/>
      <c r="L194" s="61"/>
      <c r="M194" s="80"/>
      <c r="N194" s="61"/>
      <c r="O194" s="111"/>
      <c r="P194" s="117"/>
      <c r="Q194" s="120"/>
      <c r="R194" s="117"/>
      <c r="S194" s="120"/>
      <c r="T194" s="117"/>
      <c r="U194" s="120"/>
      <c r="V194" s="117"/>
      <c r="W194" s="120"/>
      <c r="X194" s="117"/>
      <c r="Y194" s="72"/>
      <c r="AA194" s="188"/>
      <c r="AB194" s="68"/>
    </row>
    <row r="195" spans="8:28" ht="20.100000000000001" customHeight="1" x14ac:dyDescent="0.2">
      <c r="H195" s="68"/>
      <c r="I195" s="61"/>
      <c r="J195" s="62"/>
      <c r="K195" s="61"/>
      <c r="L195" s="61"/>
      <c r="M195" s="80"/>
      <c r="N195" s="61"/>
      <c r="O195" s="111"/>
      <c r="P195" s="117"/>
      <c r="Q195" s="120"/>
      <c r="R195" s="117"/>
      <c r="S195" s="120"/>
      <c r="T195" s="117"/>
      <c r="U195" s="120"/>
      <c r="V195" s="117"/>
      <c r="W195" s="120"/>
      <c r="X195" s="117"/>
      <c r="Y195" s="72"/>
      <c r="AA195" s="188"/>
      <c r="AB195" s="68"/>
    </row>
    <row r="196" spans="8:28" ht="20.100000000000001" customHeight="1" x14ac:dyDescent="0.2">
      <c r="H196" s="68"/>
      <c r="I196" s="61"/>
      <c r="J196" s="62"/>
      <c r="K196" s="61"/>
      <c r="L196" s="61"/>
      <c r="M196" s="80"/>
      <c r="N196" s="61"/>
      <c r="O196" s="111"/>
      <c r="P196" s="117"/>
      <c r="Q196" s="120"/>
      <c r="R196" s="117"/>
      <c r="S196" s="120"/>
      <c r="T196" s="117"/>
      <c r="U196" s="120"/>
      <c r="V196" s="117"/>
      <c r="W196" s="120"/>
      <c r="X196" s="117"/>
      <c r="Y196" s="72"/>
      <c r="AA196" s="188"/>
      <c r="AB196" s="68"/>
    </row>
    <row r="197" spans="8:28" ht="20.100000000000001" customHeight="1" x14ac:dyDescent="0.2">
      <c r="H197" s="68"/>
      <c r="I197" s="61"/>
      <c r="J197" s="62"/>
      <c r="K197" s="61"/>
      <c r="L197" s="61"/>
      <c r="M197" s="80"/>
      <c r="N197" s="61"/>
      <c r="O197" s="111"/>
      <c r="P197" s="117"/>
      <c r="Q197" s="120"/>
      <c r="R197" s="117"/>
      <c r="S197" s="120"/>
      <c r="T197" s="117"/>
      <c r="U197" s="120"/>
      <c r="V197" s="117"/>
      <c r="W197" s="120"/>
      <c r="X197" s="117"/>
      <c r="Y197" s="72"/>
      <c r="AA197" s="188"/>
      <c r="AB197" s="68"/>
    </row>
    <row r="198" spans="8:28" ht="20.100000000000001" customHeight="1" x14ac:dyDescent="0.2">
      <c r="H198" s="68"/>
      <c r="I198" s="61"/>
      <c r="J198" s="62"/>
      <c r="K198" s="61"/>
      <c r="L198" s="61"/>
      <c r="M198" s="80"/>
      <c r="N198" s="61"/>
      <c r="O198" s="111"/>
      <c r="P198" s="117"/>
      <c r="Q198" s="120"/>
      <c r="R198" s="117"/>
      <c r="S198" s="120"/>
      <c r="T198" s="117"/>
      <c r="U198" s="120"/>
      <c r="V198" s="117"/>
      <c r="W198" s="120"/>
      <c r="X198" s="117"/>
      <c r="Y198" s="72"/>
      <c r="AA198" s="188"/>
      <c r="AB198" s="68"/>
    </row>
    <row r="199" spans="8:28" ht="20.100000000000001" customHeight="1" x14ac:dyDescent="0.2">
      <c r="H199" s="68"/>
      <c r="I199" s="61"/>
      <c r="J199" s="62"/>
      <c r="K199" s="61"/>
      <c r="L199" s="61"/>
      <c r="M199" s="80"/>
      <c r="N199" s="61"/>
      <c r="O199" s="111"/>
      <c r="P199" s="117"/>
      <c r="Q199" s="120"/>
      <c r="R199" s="117"/>
      <c r="S199" s="120"/>
      <c r="T199" s="117"/>
      <c r="U199" s="120"/>
      <c r="V199" s="117"/>
      <c r="W199" s="120"/>
      <c r="X199" s="117"/>
      <c r="Y199" s="72"/>
      <c r="AA199" s="188"/>
      <c r="AB199" s="68"/>
    </row>
    <row r="200" spans="8:28" ht="20.100000000000001" customHeight="1" x14ac:dyDescent="0.2">
      <c r="H200" s="68"/>
      <c r="I200" s="61"/>
      <c r="J200" s="62"/>
      <c r="K200" s="61"/>
      <c r="L200" s="61"/>
      <c r="M200" s="80"/>
      <c r="N200" s="61"/>
      <c r="O200" s="111"/>
      <c r="P200" s="117"/>
      <c r="Q200" s="120"/>
      <c r="R200" s="117"/>
      <c r="S200" s="120"/>
      <c r="T200" s="117"/>
      <c r="U200" s="120"/>
      <c r="V200" s="117"/>
      <c r="W200" s="120"/>
      <c r="X200" s="117"/>
      <c r="Y200" s="72"/>
      <c r="AA200" s="188"/>
      <c r="AB200" s="68"/>
    </row>
    <row r="201" spans="8:28" ht="20.100000000000001" customHeight="1" x14ac:dyDescent="0.2">
      <c r="H201" s="68"/>
      <c r="I201" s="61"/>
      <c r="J201" s="62"/>
      <c r="K201" s="61"/>
      <c r="L201" s="61"/>
      <c r="M201" s="80"/>
      <c r="N201" s="61"/>
      <c r="O201" s="111"/>
      <c r="P201" s="117"/>
      <c r="Q201" s="120"/>
      <c r="R201" s="117"/>
      <c r="S201" s="120"/>
      <c r="T201" s="117"/>
      <c r="U201" s="120"/>
      <c r="V201" s="117"/>
      <c r="W201" s="120"/>
      <c r="X201" s="117"/>
      <c r="Y201" s="72"/>
      <c r="AA201" s="188"/>
      <c r="AB201" s="68"/>
    </row>
    <row r="202" spans="8:28" ht="20.100000000000001" customHeight="1" x14ac:dyDescent="0.2">
      <c r="H202" s="68"/>
      <c r="I202" s="61"/>
      <c r="J202" s="62"/>
      <c r="K202" s="61"/>
      <c r="L202" s="61"/>
      <c r="M202" s="80"/>
      <c r="N202" s="61"/>
      <c r="O202" s="111"/>
      <c r="P202" s="117"/>
      <c r="Q202" s="120"/>
      <c r="R202" s="117"/>
      <c r="S202" s="120"/>
      <c r="T202" s="117"/>
      <c r="U202" s="120"/>
      <c r="V202" s="117"/>
      <c r="W202" s="120"/>
      <c r="X202" s="117"/>
      <c r="Y202" s="72"/>
      <c r="AA202" s="188"/>
      <c r="AB202" s="68"/>
    </row>
    <row r="203" spans="8:28" ht="20.100000000000001" customHeight="1" x14ac:dyDescent="0.2">
      <c r="H203" s="68"/>
      <c r="I203" s="61"/>
      <c r="J203" s="62"/>
      <c r="K203" s="61"/>
      <c r="L203" s="61"/>
      <c r="M203" s="80"/>
      <c r="N203" s="61"/>
      <c r="O203" s="111"/>
      <c r="P203" s="117"/>
      <c r="Q203" s="120"/>
      <c r="R203" s="117"/>
      <c r="S203" s="120"/>
      <c r="T203" s="117"/>
      <c r="U203" s="120"/>
      <c r="V203" s="117"/>
      <c r="W203" s="120"/>
      <c r="X203" s="117"/>
      <c r="Y203" s="72"/>
      <c r="AA203" s="188"/>
      <c r="AB203" s="68"/>
    </row>
    <row r="204" spans="8:28" ht="20.100000000000001" customHeight="1" x14ac:dyDescent="0.2">
      <c r="H204" s="68"/>
      <c r="I204" s="61"/>
      <c r="J204" s="62"/>
      <c r="K204" s="61"/>
      <c r="L204" s="61"/>
      <c r="M204" s="80"/>
      <c r="N204" s="61"/>
      <c r="O204" s="111"/>
      <c r="P204" s="117"/>
      <c r="Q204" s="120"/>
      <c r="R204" s="117"/>
      <c r="S204" s="120"/>
      <c r="T204" s="117"/>
      <c r="U204" s="120"/>
      <c r="V204" s="117"/>
      <c r="W204" s="120"/>
      <c r="X204" s="117"/>
      <c r="Y204" s="72"/>
      <c r="AA204" s="188"/>
      <c r="AB204" s="68"/>
    </row>
    <row r="205" spans="8:28" ht="20.100000000000001" customHeight="1" x14ac:dyDescent="0.2">
      <c r="H205" s="68"/>
      <c r="I205" s="61"/>
      <c r="J205" s="62"/>
      <c r="K205" s="61"/>
      <c r="L205" s="61"/>
      <c r="M205" s="80"/>
      <c r="N205" s="61"/>
      <c r="O205" s="111"/>
      <c r="P205" s="117"/>
      <c r="Q205" s="120"/>
      <c r="R205" s="117"/>
      <c r="S205" s="120"/>
      <c r="T205" s="117"/>
      <c r="U205" s="120"/>
      <c r="V205" s="117"/>
      <c r="W205" s="120"/>
      <c r="X205" s="117"/>
      <c r="Y205" s="72"/>
      <c r="AA205" s="188"/>
      <c r="AB205" s="68"/>
    </row>
    <row r="206" spans="8:28" ht="20.100000000000001" customHeight="1" x14ac:dyDescent="0.2">
      <c r="H206" s="68"/>
      <c r="I206" s="61"/>
      <c r="J206" s="62"/>
      <c r="K206" s="61"/>
      <c r="L206" s="61"/>
      <c r="M206" s="80"/>
      <c r="N206" s="61"/>
      <c r="O206" s="111"/>
      <c r="P206" s="117"/>
      <c r="Q206" s="120"/>
      <c r="R206" s="117"/>
      <c r="S206" s="120"/>
      <c r="T206" s="117"/>
      <c r="U206" s="120"/>
      <c r="V206" s="117"/>
      <c r="W206" s="120"/>
      <c r="X206" s="117"/>
      <c r="Y206" s="72"/>
      <c r="AA206" s="188"/>
      <c r="AB206" s="68"/>
    </row>
    <row r="207" spans="8:28" ht="20.100000000000001" customHeight="1" x14ac:dyDescent="0.2">
      <c r="H207" s="68"/>
      <c r="I207" s="61"/>
      <c r="J207" s="62"/>
      <c r="K207" s="61"/>
      <c r="L207" s="61"/>
      <c r="M207" s="80"/>
      <c r="N207" s="61"/>
      <c r="O207" s="111"/>
      <c r="P207" s="117"/>
      <c r="Q207" s="120"/>
      <c r="R207" s="117"/>
      <c r="S207" s="120"/>
      <c r="T207" s="117"/>
      <c r="U207" s="120"/>
      <c r="V207" s="117"/>
      <c r="W207" s="120"/>
      <c r="X207" s="117"/>
      <c r="Y207" s="72"/>
      <c r="AA207" s="188"/>
      <c r="AB207" s="68"/>
    </row>
    <row r="208" spans="8:28" ht="20.100000000000001" customHeight="1" x14ac:dyDescent="0.2">
      <c r="H208" s="68"/>
      <c r="I208" s="61"/>
      <c r="J208" s="62"/>
      <c r="K208" s="61"/>
      <c r="L208" s="61"/>
      <c r="M208" s="80"/>
      <c r="N208" s="61"/>
      <c r="O208" s="111"/>
      <c r="P208" s="117"/>
      <c r="Q208" s="120"/>
      <c r="R208" s="117"/>
      <c r="S208" s="120"/>
      <c r="T208" s="117"/>
      <c r="U208" s="120"/>
      <c r="V208" s="117"/>
      <c r="W208" s="120"/>
      <c r="X208" s="117"/>
      <c r="Y208" s="72"/>
      <c r="AA208" s="188"/>
      <c r="AB208" s="68"/>
    </row>
    <row r="209" spans="8:28" ht="20.100000000000001" customHeight="1" x14ac:dyDescent="0.2">
      <c r="H209" s="68"/>
      <c r="I209" s="61"/>
      <c r="J209" s="62"/>
      <c r="K209" s="61"/>
      <c r="L209" s="61"/>
      <c r="M209" s="80"/>
      <c r="N209" s="61"/>
      <c r="O209" s="111"/>
      <c r="P209" s="117"/>
      <c r="Q209" s="120"/>
      <c r="R209" s="117"/>
      <c r="S209" s="120"/>
      <c r="T209" s="117"/>
      <c r="U209" s="120"/>
      <c r="V209" s="117"/>
      <c r="W209" s="120"/>
      <c r="X209" s="117"/>
      <c r="Y209" s="72"/>
      <c r="AA209" s="188"/>
      <c r="AB209" s="68"/>
    </row>
    <row r="210" spans="8:28" ht="20.100000000000001" customHeight="1" x14ac:dyDescent="0.2">
      <c r="H210" s="68"/>
      <c r="I210" s="61"/>
      <c r="J210" s="62"/>
      <c r="K210" s="61"/>
      <c r="L210" s="61"/>
      <c r="M210" s="80"/>
      <c r="N210" s="61"/>
      <c r="O210" s="111"/>
      <c r="P210" s="117"/>
      <c r="Q210" s="120"/>
      <c r="R210" s="117"/>
      <c r="S210" s="120"/>
      <c r="T210" s="117"/>
      <c r="U210" s="120"/>
      <c r="V210" s="117"/>
      <c r="W210" s="120"/>
      <c r="X210" s="117"/>
      <c r="Y210" s="72"/>
      <c r="AA210" s="188"/>
      <c r="AB210" s="68"/>
    </row>
    <row r="211" spans="8:28" ht="20.100000000000001" customHeight="1" x14ac:dyDescent="0.2">
      <c r="H211" s="68"/>
      <c r="I211" s="61"/>
      <c r="J211" s="62"/>
      <c r="K211" s="61"/>
      <c r="L211" s="61"/>
      <c r="M211" s="80"/>
      <c r="N211" s="61"/>
      <c r="O211" s="111"/>
      <c r="P211" s="117"/>
      <c r="Q211" s="120"/>
      <c r="R211" s="117"/>
      <c r="S211" s="120"/>
      <c r="T211" s="117"/>
      <c r="U211" s="120"/>
      <c r="V211" s="117"/>
      <c r="W211" s="120"/>
      <c r="X211" s="117"/>
      <c r="Y211" s="72"/>
      <c r="AA211" s="188"/>
      <c r="AB211" s="68"/>
    </row>
    <row r="212" spans="8:28" ht="20.100000000000001" customHeight="1" x14ac:dyDescent="0.2">
      <c r="H212" s="68"/>
      <c r="I212" s="61"/>
      <c r="J212" s="62"/>
      <c r="K212" s="61"/>
      <c r="L212" s="61"/>
      <c r="M212" s="80"/>
      <c r="N212" s="61"/>
      <c r="O212" s="111"/>
      <c r="P212" s="117"/>
      <c r="Q212" s="120"/>
      <c r="R212" s="117"/>
      <c r="S212" s="120"/>
      <c r="T212" s="117"/>
      <c r="U212" s="120"/>
      <c r="V212" s="117"/>
      <c r="W212" s="120"/>
      <c r="X212" s="117"/>
      <c r="Y212" s="72"/>
      <c r="AA212" s="188"/>
      <c r="AB212" s="68"/>
    </row>
    <row r="213" spans="8:28" ht="20.100000000000001" customHeight="1" x14ac:dyDescent="0.2">
      <c r="H213" s="68"/>
      <c r="I213" s="61"/>
      <c r="J213" s="62"/>
      <c r="K213" s="61"/>
      <c r="L213" s="61"/>
      <c r="M213" s="80"/>
      <c r="N213" s="61"/>
      <c r="O213" s="111"/>
      <c r="P213" s="117"/>
      <c r="Q213" s="120"/>
      <c r="R213" s="117"/>
      <c r="S213" s="120"/>
      <c r="T213" s="117"/>
      <c r="U213" s="120"/>
      <c r="V213" s="117"/>
      <c r="W213" s="120"/>
      <c r="X213" s="117"/>
      <c r="Y213" s="72"/>
      <c r="AA213" s="188"/>
      <c r="AB213" s="68"/>
    </row>
    <row r="214" spans="8:28" ht="20.100000000000001" customHeight="1" x14ac:dyDescent="0.2">
      <c r="H214" s="68"/>
      <c r="I214" s="61"/>
      <c r="J214" s="62"/>
      <c r="K214" s="61"/>
      <c r="L214" s="61"/>
      <c r="M214" s="80"/>
      <c r="N214" s="61"/>
      <c r="O214" s="111"/>
      <c r="P214" s="117"/>
      <c r="Q214" s="120"/>
      <c r="R214" s="117"/>
      <c r="S214" s="120"/>
      <c r="T214" s="117"/>
      <c r="U214" s="120"/>
      <c r="V214" s="117"/>
      <c r="W214" s="120"/>
      <c r="X214" s="117"/>
      <c r="Y214" s="72"/>
      <c r="AA214" s="188"/>
      <c r="AB214" s="68"/>
    </row>
    <row r="215" spans="8:28" ht="20.100000000000001" customHeight="1" x14ac:dyDescent="0.2">
      <c r="H215" s="68"/>
      <c r="I215" s="61"/>
      <c r="J215" s="62"/>
      <c r="K215" s="61"/>
      <c r="L215" s="61"/>
      <c r="M215" s="80"/>
      <c r="N215" s="61"/>
      <c r="O215" s="111"/>
      <c r="P215" s="117"/>
      <c r="Q215" s="120"/>
      <c r="R215" s="117"/>
      <c r="S215" s="120"/>
      <c r="T215" s="117"/>
      <c r="U215" s="120"/>
      <c r="V215" s="117"/>
      <c r="W215" s="120"/>
      <c r="X215" s="117"/>
      <c r="Y215" s="72"/>
      <c r="AA215" s="188"/>
      <c r="AB215" s="68"/>
    </row>
    <row r="216" spans="8:28" ht="20.100000000000001" customHeight="1" x14ac:dyDescent="0.2">
      <c r="H216" s="68"/>
      <c r="I216" s="61"/>
      <c r="J216" s="62"/>
      <c r="K216" s="61"/>
      <c r="L216" s="61"/>
      <c r="M216" s="80"/>
      <c r="N216" s="61"/>
      <c r="O216" s="111"/>
      <c r="P216" s="117"/>
      <c r="Q216" s="120"/>
      <c r="R216" s="117"/>
      <c r="S216" s="120"/>
      <c r="T216" s="117"/>
      <c r="U216" s="120"/>
      <c r="V216" s="117"/>
      <c r="W216" s="120"/>
      <c r="X216" s="117"/>
      <c r="Y216" s="72"/>
      <c r="AA216" s="188"/>
      <c r="AB216" s="68"/>
    </row>
    <row r="217" spans="8:28" ht="20.100000000000001" customHeight="1" x14ac:dyDescent="0.2">
      <c r="H217" s="68"/>
      <c r="I217" s="61"/>
      <c r="J217" s="62"/>
      <c r="K217" s="61"/>
      <c r="L217" s="61"/>
      <c r="M217" s="80"/>
      <c r="N217" s="61"/>
      <c r="O217" s="111"/>
      <c r="P217" s="117"/>
      <c r="Q217" s="120"/>
      <c r="R217" s="117"/>
      <c r="S217" s="120"/>
      <c r="T217" s="117"/>
      <c r="U217" s="120"/>
      <c r="V217" s="117"/>
      <c r="W217" s="120"/>
      <c r="X217" s="117"/>
      <c r="Y217" s="72"/>
      <c r="AA217" s="188"/>
      <c r="AB217" s="68"/>
    </row>
    <row r="218" spans="8:28" ht="20.100000000000001" customHeight="1" x14ac:dyDescent="0.2">
      <c r="H218" s="68"/>
      <c r="I218" s="61"/>
      <c r="J218" s="62"/>
      <c r="K218" s="61"/>
      <c r="L218" s="61"/>
      <c r="M218" s="80"/>
      <c r="N218" s="61"/>
      <c r="O218" s="111"/>
      <c r="P218" s="117"/>
      <c r="Q218" s="120"/>
      <c r="R218" s="117"/>
      <c r="S218" s="120"/>
      <c r="T218" s="117"/>
      <c r="U218" s="120"/>
      <c r="V218" s="117"/>
      <c r="W218" s="120"/>
      <c r="X218" s="117"/>
      <c r="Y218" s="72"/>
      <c r="AA218" s="188"/>
      <c r="AB218" s="68"/>
    </row>
    <row r="219" spans="8:28" ht="20.100000000000001" customHeight="1" x14ac:dyDescent="0.2">
      <c r="H219" s="68"/>
      <c r="I219" s="61"/>
      <c r="J219" s="62"/>
      <c r="K219" s="61"/>
      <c r="L219" s="61"/>
      <c r="M219" s="80"/>
      <c r="N219" s="61"/>
      <c r="O219" s="111"/>
      <c r="P219" s="117"/>
      <c r="Q219" s="120"/>
      <c r="R219" s="117"/>
      <c r="S219" s="120"/>
      <c r="T219" s="117"/>
      <c r="U219" s="120"/>
      <c r="V219" s="117"/>
      <c r="W219" s="120"/>
      <c r="X219" s="117"/>
      <c r="Y219" s="72"/>
      <c r="AA219" s="188"/>
      <c r="AB219" s="68"/>
    </row>
    <row r="220" spans="8:28" ht="20.100000000000001" customHeight="1" x14ac:dyDescent="0.2">
      <c r="H220" s="68"/>
      <c r="I220" s="61"/>
      <c r="J220" s="62"/>
      <c r="K220" s="61"/>
      <c r="L220" s="61"/>
      <c r="M220" s="80"/>
      <c r="N220" s="61"/>
      <c r="O220" s="111"/>
      <c r="P220" s="117"/>
      <c r="Q220" s="120"/>
      <c r="R220" s="117"/>
      <c r="S220" s="120"/>
      <c r="T220" s="117"/>
      <c r="U220" s="120"/>
      <c r="V220" s="117"/>
      <c r="W220" s="120"/>
      <c r="X220" s="117"/>
      <c r="Y220" s="72"/>
      <c r="AA220" s="188"/>
      <c r="AB220" s="68"/>
    </row>
    <row r="221" spans="8:28" ht="20.100000000000001" customHeight="1" x14ac:dyDescent="0.2">
      <c r="H221" s="68"/>
      <c r="I221" s="61"/>
      <c r="J221" s="62"/>
      <c r="K221" s="61"/>
      <c r="L221" s="61"/>
      <c r="M221" s="80"/>
      <c r="N221" s="61"/>
      <c r="O221" s="111"/>
      <c r="P221" s="117"/>
      <c r="Q221" s="120"/>
      <c r="R221" s="117"/>
      <c r="S221" s="120"/>
      <c r="T221" s="117"/>
      <c r="U221" s="120"/>
      <c r="V221" s="117"/>
      <c r="W221" s="120"/>
      <c r="X221" s="117"/>
      <c r="Y221" s="72"/>
      <c r="AA221" s="188"/>
      <c r="AB221" s="68"/>
    </row>
    <row r="222" spans="8:28" ht="20.100000000000001" customHeight="1" x14ac:dyDescent="0.2">
      <c r="H222" s="68"/>
      <c r="I222" s="61"/>
      <c r="J222" s="62"/>
      <c r="K222" s="61"/>
      <c r="L222" s="61"/>
      <c r="M222" s="80"/>
      <c r="N222" s="61"/>
      <c r="O222" s="111"/>
      <c r="P222" s="117"/>
      <c r="Q222" s="120"/>
      <c r="R222" s="117"/>
      <c r="S222" s="120"/>
      <c r="T222" s="117"/>
      <c r="U222" s="120"/>
      <c r="V222" s="117"/>
      <c r="W222" s="120"/>
      <c r="X222" s="117"/>
      <c r="Y222" s="72"/>
      <c r="AA222" s="188"/>
      <c r="AB222" s="68"/>
    </row>
    <row r="223" spans="8:28" ht="20.100000000000001" customHeight="1" x14ac:dyDescent="0.2">
      <c r="H223" s="68"/>
      <c r="I223" s="61"/>
      <c r="J223" s="62"/>
      <c r="K223" s="61"/>
      <c r="L223" s="61"/>
      <c r="M223" s="80"/>
      <c r="N223" s="61"/>
      <c r="O223" s="111"/>
      <c r="P223" s="117"/>
      <c r="Q223" s="120"/>
      <c r="R223" s="117"/>
      <c r="S223" s="120"/>
      <c r="T223" s="117"/>
      <c r="U223" s="120"/>
      <c r="V223" s="117"/>
      <c r="W223" s="120"/>
      <c r="X223" s="117"/>
      <c r="Y223" s="72"/>
      <c r="AA223" s="188"/>
      <c r="AB223" s="68"/>
    </row>
    <row r="224" spans="8:28" ht="20.100000000000001" customHeight="1" x14ac:dyDescent="0.2">
      <c r="H224" s="68"/>
      <c r="I224" s="61"/>
      <c r="J224" s="62"/>
      <c r="K224" s="61"/>
      <c r="L224" s="61"/>
      <c r="M224" s="80"/>
      <c r="N224" s="61"/>
      <c r="O224" s="111"/>
      <c r="P224" s="117"/>
      <c r="Q224" s="120"/>
      <c r="R224" s="117"/>
      <c r="S224" s="120"/>
      <c r="T224" s="117"/>
      <c r="U224" s="120"/>
      <c r="V224" s="117"/>
      <c r="W224" s="120"/>
      <c r="X224" s="117"/>
      <c r="Y224" s="72"/>
      <c r="AA224" s="188"/>
      <c r="AB224" s="68"/>
    </row>
    <row r="225" spans="8:28" ht="20.100000000000001" customHeight="1" x14ac:dyDescent="0.2">
      <c r="H225" s="68"/>
      <c r="I225" s="61"/>
      <c r="J225" s="62"/>
      <c r="K225" s="61"/>
      <c r="L225" s="61"/>
      <c r="M225" s="80"/>
      <c r="N225" s="61"/>
      <c r="O225" s="111"/>
      <c r="P225" s="117"/>
      <c r="Q225" s="120"/>
      <c r="R225" s="117"/>
      <c r="S225" s="120"/>
      <c r="T225" s="117"/>
      <c r="U225" s="120"/>
      <c r="V225" s="117"/>
      <c r="W225" s="120"/>
      <c r="X225" s="117"/>
      <c r="Y225" s="72"/>
      <c r="AA225" s="188"/>
      <c r="AB225" s="68"/>
    </row>
    <row r="226" spans="8:28" ht="20.100000000000001" customHeight="1" x14ac:dyDescent="0.2">
      <c r="H226" s="68"/>
      <c r="I226" s="61"/>
      <c r="J226" s="62"/>
      <c r="K226" s="61"/>
      <c r="L226" s="61"/>
      <c r="M226" s="80"/>
      <c r="N226" s="61"/>
      <c r="O226" s="111"/>
      <c r="P226" s="117"/>
      <c r="Q226" s="120"/>
      <c r="R226" s="117"/>
      <c r="S226" s="120"/>
      <c r="T226" s="117"/>
      <c r="U226" s="120"/>
      <c r="V226" s="117"/>
      <c r="W226" s="120"/>
      <c r="X226" s="117"/>
      <c r="Y226" s="72"/>
      <c r="AA226" s="188"/>
      <c r="AB226" s="68"/>
    </row>
    <row r="227" spans="8:28" ht="20.100000000000001" customHeight="1" x14ac:dyDescent="0.2">
      <c r="H227" s="68"/>
      <c r="I227" s="61"/>
      <c r="J227" s="62"/>
      <c r="K227" s="61"/>
      <c r="L227" s="61"/>
      <c r="M227" s="80"/>
      <c r="N227" s="61"/>
      <c r="O227" s="111"/>
      <c r="P227" s="117"/>
      <c r="Q227" s="120"/>
      <c r="R227" s="117"/>
      <c r="S227" s="120"/>
      <c r="T227" s="117"/>
      <c r="U227" s="120"/>
      <c r="V227" s="117"/>
      <c r="W227" s="120"/>
      <c r="X227" s="117"/>
      <c r="Y227" s="72"/>
      <c r="AA227" s="188"/>
      <c r="AB227" s="68"/>
    </row>
    <row r="228" spans="8:28" ht="20.100000000000001" customHeight="1" x14ac:dyDescent="0.2">
      <c r="H228" s="68"/>
      <c r="I228" s="61"/>
      <c r="J228" s="62"/>
      <c r="K228" s="61"/>
      <c r="L228" s="61"/>
      <c r="M228" s="80"/>
      <c r="N228" s="61"/>
      <c r="O228" s="111"/>
      <c r="P228" s="117"/>
      <c r="Q228" s="120"/>
      <c r="R228" s="117"/>
      <c r="S228" s="120"/>
      <c r="T228" s="117"/>
      <c r="U228" s="120"/>
      <c r="V228" s="117"/>
      <c r="W228" s="120"/>
      <c r="X228" s="117"/>
      <c r="Y228" s="72"/>
      <c r="AA228" s="188"/>
      <c r="AB228" s="68"/>
    </row>
    <row r="229" spans="8:28" ht="20.100000000000001" customHeight="1" x14ac:dyDescent="0.2">
      <c r="H229" s="68"/>
      <c r="I229" s="61"/>
      <c r="J229" s="62"/>
      <c r="K229" s="61"/>
      <c r="L229" s="61"/>
      <c r="M229" s="80"/>
      <c r="N229" s="61"/>
      <c r="O229" s="111"/>
      <c r="P229" s="117"/>
      <c r="Q229" s="120"/>
      <c r="R229" s="117"/>
      <c r="S229" s="120"/>
      <c r="T229" s="117"/>
      <c r="U229" s="120"/>
      <c r="V229" s="117"/>
      <c r="W229" s="120"/>
      <c r="X229" s="117"/>
      <c r="Y229" s="72"/>
      <c r="AA229" s="188"/>
      <c r="AB229" s="68"/>
    </row>
    <row r="230" spans="8:28" ht="20.100000000000001" customHeight="1" x14ac:dyDescent="0.2">
      <c r="H230" s="68"/>
      <c r="I230" s="61"/>
      <c r="J230" s="62"/>
      <c r="K230" s="61"/>
      <c r="L230" s="61"/>
      <c r="M230" s="80"/>
      <c r="N230" s="61"/>
      <c r="O230" s="111"/>
      <c r="P230" s="117"/>
      <c r="Q230" s="120"/>
      <c r="R230" s="117"/>
      <c r="S230" s="120"/>
      <c r="T230" s="117"/>
      <c r="U230" s="120"/>
      <c r="V230" s="117"/>
      <c r="W230" s="120"/>
      <c r="X230" s="117"/>
      <c r="Y230" s="72"/>
      <c r="AA230" s="188"/>
      <c r="AB230" s="68"/>
    </row>
    <row r="231" spans="8:28" ht="20.100000000000001" customHeight="1" x14ac:dyDescent="0.2">
      <c r="H231" s="68"/>
      <c r="I231" s="61"/>
      <c r="J231" s="62"/>
      <c r="K231" s="61"/>
      <c r="L231" s="61"/>
      <c r="M231" s="80"/>
      <c r="N231" s="61"/>
      <c r="O231" s="111"/>
      <c r="P231" s="117"/>
      <c r="Q231" s="120"/>
      <c r="R231" s="117"/>
      <c r="S231" s="120"/>
      <c r="T231" s="117"/>
      <c r="U231" s="120"/>
      <c r="V231" s="117"/>
      <c r="W231" s="120"/>
      <c r="X231" s="117"/>
      <c r="Y231" s="72"/>
      <c r="AA231" s="188"/>
      <c r="AB231" s="68"/>
    </row>
    <row r="232" spans="8:28" ht="20.100000000000001" customHeight="1" x14ac:dyDescent="0.2">
      <c r="H232" s="68"/>
      <c r="I232" s="61"/>
      <c r="J232" s="62"/>
      <c r="K232" s="61"/>
      <c r="L232" s="61"/>
      <c r="M232" s="80"/>
      <c r="N232" s="61"/>
      <c r="O232" s="111"/>
      <c r="P232" s="117"/>
      <c r="Q232" s="120"/>
      <c r="R232" s="117"/>
      <c r="S232" s="120"/>
      <c r="T232" s="117"/>
      <c r="U232" s="120"/>
      <c r="V232" s="117"/>
      <c r="W232" s="120"/>
      <c r="X232" s="117"/>
      <c r="Y232" s="72"/>
      <c r="AA232" s="188"/>
      <c r="AB232" s="68"/>
    </row>
    <row r="233" spans="8:28" ht="20.100000000000001" customHeight="1" x14ac:dyDescent="0.2">
      <c r="H233" s="68"/>
      <c r="I233" s="61"/>
      <c r="J233" s="62"/>
      <c r="K233" s="61"/>
      <c r="L233" s="61"/>
      <c r="M233" s="80"/>
      <c r="N233" s="61"/>
      <c r="O233" s="111"/>
      <c r="P233" s="117"/>
      <c r="Q233" s="120"/>
      <c r="R233" s="117"/>
      <c r="S233" s="120"/>
      <c r="T233" s="117"/>
      <c r="U233" s="120"/>
      <c r="V233" s="117"/>
      <c r="W233" s="120"/>
      <c r="X233" s="117"/>
      <c r="Y233" s="72"/>
      <c r="AA233" s="188"/>
      <c r="AB233" s="68"/>
    </row>
    <row r="234" spans="8:28" ht="20.100000000000001" customHeight="1" x14ac:dyDescent="0.2">
      <c r="H234" s="68"/>
      <c r="I234" s="61"/>
      <c r="J234" s="62"/>
      <c r="K234" s="61"/>
      <c r="L234" s="61"/>
      <c r="M234" s="80"/>
      <c r="N234" s="61"/>
      <c r="O234" s="111"/>
      <c r="P234" s="117"/>
      <c r="Q234" s="120"/>
      <c r="R234" s="117"/>
      <c r="S234" s="120"/>
      <c r="T234" s="117"/>
      <c r="U234" s="120"/>
      <c r="V234" s="117"/>
      <c r="W234" s="120"/>
      <c r="X234" s="117"/>
      <c r="Y234" s="72"/>
      <c r="AA234" s="188"/>
      <c r="AB234" s="68"/>
    </row>
    <row r="235" spans="8:28" ht="20.100000000000001" customHeight="1" x14ac:dyDescent="0.2">
      <c r="H235" s="68"/>
      <c r="I235" s="61"/>
      <c r="J235" s="62"/>
      <c r="K235" s="61"/>
      <c r="L235" s="61"/>
      <c r="M235" s="80"/>
      <c r="N235" s="61"/>
      <c r="O235" s="111"/>
      <c r="P235" s="117"/>
      <c r="Q235" s="120"/>
      <c r="R235" s="117"/>
      <c r="S235" s="120"/>
      <c r="T235" s="117"/>
      <c r="U235" s="120"/>
      <c r="V235" s="117"/>
      <c r="W235" s="120"/>
      <c r="X235" s="117"/>
      <c r="Y235" s="72"/>
      <c r="AA235" s="188"/>
      <c r="AB235" s="68"/>
    </row>
    <row r="236" spans="8:28" ht="20.100000000000001" customHeight="1" x14ac:dyDescent="0.2">
      <c r="H236" s="68"/>
      <c r="I236" s="61"/>
      <c r="J236" s="62"/>
      <c r="K236" s="61"/>
      <c r="L236" s="61"/>
      <c r="M236" s="80"/>
      <c r="N236" s="61"/>
      <c r="O236" s="111"/>
      <c r="P236" s="117"/>
      <c r="Q236" s="120"/>
      <c r="R236" s="117"/>
      <c r="S236" s="120"/>
      <c r="T236" s="117"/>
      <c r="U236" s="120"/>
      <c r="V236" s="117"/>
      <c r="W236" s="120"/>
      <c r="X236" s="117"/>
      <c r="Y236" s="72"/>
      <c r="AA236" s="188"/>
      <c r="AB236" s="68"/>
    </row>
    <row r="237" spans="8:28" ht="20.100000000000001" customHeight="1" x14ac:dyDescent="0.2">
      <c r="H237" s="68"/>
      <c r="I237" s="61"/>
      <c r="J237" s="62"/>
      <c r="K237" s="61"/>
      <c r="L237" s="61"/>
      <c r="M237" s="80"/>
      <c r="N237" s="61"/>
      <c r="O237" s="111"/>
      <c r="P237" s="117"/>
      <c r="Q237" s="120"/>
      <c r="R237" s="117"/>
      <c r="S237" s="120"/>
      <c r="T237" s="117"/>
      <c r="U237" s="120"/>
      <c r="V237" s="117"/>
      <c r="W237" s="120"/>
      <c r="X237" s="117"/>
      <c r="Y237" s="72"/>
      <c r="AA237" s="188"/>
      <c r="AB237" s="68"/>
    </row>
    <row r="238" spans="8:28" ht="20.100000000000001" customHeight="1" x14ac:dyDescent="0.2">
      <c r="H238" s="68"/>
      <c r="I238" s="61"/>
      <c r="J238" s="62"/>
      <c r="K238" s="61"/>
      <c r="L238" s="61"/>
      <c r="M238" s="80"/>
      <c r="N238" s="61"/>
      <c r="O238" s="111"/>
      <c r="P238" s="117"/>
      <c r="Q238" s="120"/>
      <c r="R238" s="117"/>
      <c r="S238" s="120"/>
      <c r="T238" s="117"/>
      <c r="U238" s="120"/>
      <c r="V238" s="117"/>
      <c r="W238" s="120"/>
      <c r="X238" s="117"/>
      <c r="Y238" s="72"/>
      <c r="AA238" s="188"/>
      <c r="AB238" s="68"/>
    </row>
    <row r="239" spans="8:28" ht="20.100000000000001" customHeight="1" x14ac:dyDescent="0.2">
      <c r="H239" s="68"/>
      <c r="I239" s="61"/>
      <c r="J239" s="62"/>
      <c r="K239" s="61"/>
      <c r="L239" s="61"/>
      <c r="M239" s="80"/>
      <c r="N239" s="61"/>
      <c r="O239" s="111"/>
      <c r="P239" s="117"/>
      <c r="Q239" s="120"/>
      <c r="R239" s="117"/>
      <c r="S239" s="120"/>
      <c r="T239" s="117"/>
      <c r="U239" s="120"/>
      <c r="V239" s="117"/>
      <c r="W239" s="120"/>
      <c r="X239" s="117"/>
      <c r="Y239" s="72"/>
      <c r="AA239" s="188"/>
      <c r="AB239" s="68"/>
    </row>
    <row r="240" spans="8:28" ht="20.100000000000001" customHeight="1" x14ac:dyDescent="0.2">
      <c r="H240" s="68"/>
      <c r="I240" s="61"/>
      <c r="J240" s="62"/>
      <c r="K240" s="61"/>
      <c r="L240" s="61"/>
      <c r="M240" s="80"/>
      <c r="N240" s="61"/>
      <c r="O240" s="111"/>
      <c r="P240" s="117"/>
      <c r="Q240" s="120"/>
      <c r="R240" s="117"/>
      <c r="S240" s="120"/>
      <c r="T240" s="117"/>
      <c r="U240" s="120"/>
      <c r="V240" s="117"/>
      <c r="W240" s="120"/>
      <c r="X240" s="117"/>
      <c r="Y240" s="72"/>
      <c r="AA240" s="188"/>
      <c r="AB240" s="68"/>
    </row>
    <row r="241" spans="8:28" ht="20.100000000000001" customHeight="1" x14ac:dyDescent="0.2">
      <c r="H241" s="68"/>
      <c r="I241" s="61"/>
      <c r="J241" s="62"/>
      <c r="K241" s="61"/>
      <c r="L241" s="61"/>
      <c r="M241" s="80"/>
      <c r="N241" s="61"/>
      <c r="O241" s="111"/>
      <c r="P241" s="117"/>
      <c r="Q241" s="120"/>
      <c r="R241" s="117"/>
      <c r="S241" s="120"/>
      <c r="T241" s="117"/>
      <c r="U241" s="120"/>
      <c r="V241" s="117"/>
      <c r="W241" s="120"/>
      <c r="X241" s="117"/>
      <c r="Y241" s="72"/>
      <c r="AA241" s="188"/>
      <c r="AB241" s="68"/>
    </row>
    <row r="242" spans="8:28" ht="20.100000000000001" customHeight="1" x14ac:dyDescent="0.2">
      <c r="H242" s="68"/>
      <c r="I242" s="61"/>
      <c r="J242" s="62"/>
      <c r="K242" s="61"/>
      <c r="L242" s="61"/>
      <c r="M242" s="80"/>
      <c r="N242" s="61"/>
      <c r="O242" s="111"/>
      <c r="P242" s="117"/>
      <c r="Q242" s="120"/>
      <c r="R242" s="117"/>
      <c r="S242" s="120"/>
      <c r="T242" s="117"/>
      <c r="U242" s="120"/>
      <c r="V242" s="117"/>
      <c r="W242" s="120"/>
      <c r="X242" s="117"/>
      <c r="Y242" s="72"/>
      <c r="AA242" s="188"/>
      <c r="AB242" s="68"/>
    </row>
    <row r="243" spans="8:28" ht="20.100000000000001" customHeight="1" x14ac:dyDescent="0.2">
      <c r="H243" s="68"/>
      <c r="I243" s="61"/>
      <c r="J243" s="62"/>
      <c r="K243" s="61"/>
      <c r="L243" s="61"/>
      <c r="M243" s="80"/>
      <c r="N243" s="61"/>
      <c r="O243" s="111"/>
      <c r="P243" s="117"/>
      <c r="Q243" s="120"/>
      <c r="R243" s="117"/>
      <c r="S243" s="120"/>
      <c r="T243" s="117"/>
      <c r="U243" s="120"/>
      <c r="V243" s="117"/>
      <c r="W243" s="120"/>
      <c r="X243" s="117"/>
      <c r="Y243" s="72"/>
      <c r="AA243" s="188"/>
      <c r="AB243" s="68"/>
    </row>
    <row r="244" spans="8:28" ht="20.100000000000001" customHeight="1" x14ac:dyDescent="0.2">
      <c r="H244" s="68"/>
      <c r="I244" s="61"/>
      <c r="J244" s="62"/>
      <c r="K244" s="61"/>
      <c r="L244" s="61"/>
      <c r="M244" s="80"/>
      <c r="N244" s="61"/>
      <c r="O244" s="111"/>
      <c r="P244" s="117"/>
      <c r="Q244" s="120"/>
      <c r="R244" s="117"/>
      <c r="S244" s="120"/>
      <c r="T244" s="117"/>
      <c r="U244" s="120"/>
      <c r="V244" s="117"/>
      <c r="W244" s="120"/>
      <c r="X244" s="117"/>
      <c r="Y244" s="72"/>
      <c r="AA244" s="188"/>
      <c r="AB244" s="68"/>
    </row>
    <row r="245" spans="8:28" ht="20.100000000000001" customHeight="1" x14ac:dyDescent="0.2">
      <c r="H245" s="68"/>
      <c r="I245" s="61"/>
      <c r="J245" s="62"/>
      <c r="K245" s="61"/>
      <c r="L245" s="61"/>
      <c r="M245" s="80"/>
      <c r="N245" s="61"/>
      <c r="O245" s="111"/>
      <c r="P245" s="117"/>
      <c r="Q245" s="120"/>
      <c r="R245" s="117"/>
      <c r="S245" s="120"/>
      <c r="T245" s="117"/>
      <c r="U245" s="120"/>
      <c r="V245" s="117"/>
      <c r="W245" s="120"/>
      <c r="X245" s="117"/>
      <c r="Y245" s="72"/>
      <c r="AA245" s="188"/>
      <c r="AB245" s="68"/>
    </row>
    <row r="246" spans="8:28" ht="20.100000000000001" customHeight="1" x14ac:dyDescent="0.2">
      <c r="H246" s="68"/>
      <c r="I246" s="61"/>
      <c r="J246" s="62"/>
      <c r="K246" s="61"/>
      <c r="L246" s="61"/>
      <c r="M246" s="80"/>
      <c r="N246" s="61"/>
      <c r="O246" s="111"/>
      <c r="P246" s="117"/>
      <c r="Q246" s="120"/>
      <c r="R246" s="117"/>
      <c r="S246" s="120"/>
      <c r="T246" s="117"/>
      <c r="U246" s="120"/>
      <c r="V246" s="117"/>
      <c r="W246" s="120"/>
      <c r="X246" s="117"/>
      <c r="Y246" s="72"/>
      <c r="AA246" s="188"/>
      <c r="AB246" s="68"/>
    </row>
    <row r="247" spans="8:28" ht="20.100000000000001" customHeight="1" x14ac:dyDescent="0.2">
      <c r="H247" s="68"/>
      <c r="I247" s="61"/>
      <c r="J247" s="62"/>
      <c r="K247" s="61"/>
      <c r="L247" s="61"/>
      <c r="M247" s="80"/>
      <c r="N247" s="61"/>
      <c r="O247" s="111"/>
      <c r="P247" s="117"/>
      <c r="Q247" s="120"/>
      <c r="R247" s="117"/>
      <c r="S247" s="120"/>
      <c r="T247" s="117"/>
      <c r="U247" s="120"/>
      <c r="V247" s="117"/>
      <c r="W247" s="120"/>
      <c r="X247" s="117"/>
      <c r="Y247" s="72"/>
      <c r="AA247" s="188"/>
      <c r="AB247" s="68"/>
    </row>
    <row r="248" spans="8:28" ht="20.100000000000001" customHeight="1" x14ac:dyDescent="0.2">
      <c r="H248" s="68"/>
      <c r="I248" s="61"/>
      <c r="J248" s="62"/>
      <c r="K248" s="61"/>
      <c r="L248" s="61"/>
      <c r="M248" s="80"/>
      <c r="N248" s="61"/>
      <c r="O248" s="111"/>
      <c r="P248" s="117"/>
      <c r="Q248" s="120"/>
      <c r="R248" s="117"/>
      <c r="S248" s="120"/>
      <c r="T248" s="117"/>
      <c r="U248" s="120"/>
      <c r="V248" s="117"/>
      <c r="W248" s="120"/>
      <c r="X248" s="117"/>
      <c r="Y248" s="72"/>
      <c r="AA248" s="188"/>
      <c r="AB248" s="68"/>
    </row>
    <row r="249" spans="8:28" ht="20.100000000000001" customHeight="1" x14ac:dyDescent="0.2">
      <c r="H249" s="68"/>
      <c r="I249" s="61"/>
      <c r="J249" s="62"/>
      <c r="K249" s="61"/>
      <c r="L249" s="61"/>
      <c r="M249" s="80"/>
      <c r="N249" s="61"/>
      <c r="O249" s="111"/>
      <c r="P249" s="117"/>
      <c r="Q249" s="120"/>
      <c r="R249" s="117"/>
      <c r="S249" s="120"/>
      <c r="T249" s="117"/>
      <c r="U249" s="120"/>
      <c r="V249" s="117"/>
      <c r="W249" s="120"/>
      <c r="X249" s="117"/>
      <c r="Y249" s="72"/>
      <c r="AA249" s="188"/>
      <c r="AB249" s="68"/>
    </row>
    <row r="250" spans="8:28" ht="20.100000000000001" customHeight="1" x14ac:dyDescent="0.2">
      <c r="H250" s="68"/>
      <c r="I250" s="61"/>
      <c r="J250" s="62"/>
      <c r="K250" s="61"/>
      <c r="L250" s="61"/>
      <c r="M250" s="80"/>
      <c r="N250" s="61"/>
      <c r="O250" s="111"/>
      <c r="P250" s="117"/>
      <c r="Q250" s="120"/>
      <c r="R250" s="117"/>
      <c r="S250" s="120"/>
      <c r="T250" s="117"/>
      <c r="U250" s="120"/>
      <c r="V250" s="117"/>
      <c r="W250" s="120"/>
      <c r="X250" s="117"/>
      <c r="Y250" s="72"/>
      <c r="AA250" s="188"/>
      <c r="AB250" s="68"/>
    </row>
    <row r="251" spans="8:28" ht="20.100000000000001" customHeight="1" x14ac:dyDescent="0.2">
      <c r="H251" s="68"/>
      <c r="I251" s="61"/>
      <c r="J251" s="62"/>
      <c r="K251" s="61"/>
      <c r="L251" s="61"/>
      <c r="M251" s="80"/>
      <c r="N251" s="61"/>
      <c r="O251" s="111"/>
      <c r="P251" s="117"/>
      <c r="Q251" s="120"/>
      <c r="R251" s="117"/>
      <c r="S251" s="120"/>
      <c r="T251" s="117"/>
      <c r="U251" s="120"/>
      <c r="V251" s="117"/>
      <c r="W251" s="120"/>
      <c r="X251" s="117"/>
      <c r="Y251" s="72"/>
      <c r="AA251" s="188"/>
      <c r="AB251" s="68"/>
    </row>
    <row r="252" spans="8:28" ht="20.100000000000001" customHeight="1" x14ac:dyDescent="0.2">
      <c r="H252" s="68"/>
      <c r="I252" s="61"/>
      <c r="J252" s="62"/>
      <c r="K252" s="61"/>
      <c r="L252" s="61"/>
      <c r="M252" s="80"/>
      <c r="N252" s="61"/>
      <c r="O252" s="111"/>
      <c r="P252" s="117"/>
      <c r="Q252" s="120"/>
      <c r="R252" s="117"/>
      <c r="S252" s="120"/>
      <c r="T252" s="117"/>
      <c r="U252" s="120"/>
      <c r="V252" s="117"/>
      <c r="W252" s="120"/>
      <c r="X252" s="117"/>
      <c r="Y252" s="72"/>
      <c r="AA252" s="188"/>
      <c r="AB252" s="68"/>
    </row>
    <row r="253" spans="8:28" ht="20.100000000000001" customHeight="1" x14ac:dyDescent="0.2">
      <c r="H253" s="68"/>
      <c r="I253" s="61"/>
      <c r="J253" s="62"/>
      <c r="K253" s="61"/>
      <c r="L253" s="61"/>
      <c r="M253" s="80"/>
      <c r="N253" s="61"/>
      <c r="O253" s="111"/>
      <c r="P253" s="117"/>
      <c r="Q253" s="120"/>
      <c r="R253" s="117"/>
      <c r="S253" s="120"/>
      <c r="T253" s="117"/>
      <c r="U253" s="120"/>
      <c r="V253" s="117"/>
      <c r="W253" s="120"/>
      <c r="X253" s="117"/>
      <c r="Y253" s="72"/>
      <c r="AA253" s="188"/>
      <c r="AB253" s="68"/>
    </row>
    <row r="254" spans="8:28" ht="20.100000000000001" customHeight="1" x14ac:dyDescent="0.2">
      <c r="H254" s="68"/>
      <c r="I254" s="61"/>
      <c r="J254" s="62"/>
      <c r="K254" s="61"/>
      <c r="L254" s="61"/>
      <c r="M254" s="80"/>
      <c r="N254" s="61"/>
      <c r="O254" s="111"/>
      <c r="P254" s="117"/>
      <c r="Q254" s="120"/>
      <c r="R254" s="117"/>
      <c r="S254" s="120"/>
      <c r="T254" s="117"/>
      <c r="U254" s="120"/>
      <c r="V254" s="117"/>
      <c r="W254" s="120"/>
      <c r="X254" s="117"/>
      <c r="Y254" s="72"/>
      <c r="AA254" s="188"/>
      <c r="AB254" s="68"/>
    </row>
    <row r="255" spans="8:28" ht="20.100000000000001" customHeight="1" x14ac:dyDescent="0.2">
      <c r="H255" s="68"/>
      <c r="I255" s="61"/>
      <c r="J255" s="62"/>
      <c r="K255" s="61"/>
      <c r="L255" s="61"/>
      <c r="M255" s="80"/>
      <c r="N255" s="61"/>
      <c r="O255" s="111"/>
      <c r="P255" s="117"/>
      <c r="Q255" s="120"/>
      <c r="R255" s="117"/>
      <c r="S255" s="120"/>
      <c r="T255" s="117"/>
      <c r="U255" s="120"/>
      <c r="V255" s="117"/>
      <c r="W255" s="120"/>
      <c r="X255" s="117"/>
      <c r="Y255" s="72"/>
      <c r="AA255" s="188"/>
      <c r="AB255" s="68"/>
    </row>
    <row r="256" spans="8:28" ht="20.100000000000001" customHeight="1" x14ac:dyDescent="0.2">
      <c r="H256" s="68"/>
      <c r="I256" s="61"/>
      <c r="J256" s="62"/>
      <c r="K256" s="61"/>
      <c r="L256" s="61"/>
      <c r="M256" s="80"/>
      <c r="N256" s="61"/>
      <c r="O256" s="111"/>
      <c r="P256" s="117"/>
      <c r="Q256" s="120"/>
      <c r="R256" s="117"/>
      <c r="S256" s="120"/>
      <c r="T256" s="117"/>
      <c r="U256" s="120"/>
      <c r="V256" s="117"/>
      <c r="W256" s="120"/>
      <c r="X256" s="117"/>
      <c r="Y256" s="72"/>
      <c r="AA256" s="188"/>
      <c r="AB256" s="68"/>
    </row>
    <row r="257" spans="8:28" ht="20.100000000000001" customHeight="1" x14ac:dyDescent="0.2">
      <c r="H257" s="68"/>
      <c r="I257" s="61"/>
      <c r="J257" s="62"/>
      <c r="K257" s="61"/>
      <c r="L257" s="61"/>
      <c r="M257" s="80"/>
      <c r="N257" s="61"/>
      <c r="O257" s="111"/>
      <c r="P257" s="117"/>
      <c r="Q257" s="120"/>
      <c r="R257" s="117"/>
      <c r="S257" s="120"/>
      <c r="T257" s="117"/>
      <c r="U257" s="120"/>
      <c r="V257" s="117"/>
      <c r="W257" s="120"/>
      <c r="X257" s="117"/>
      <c r="Y257" s="72"/>
      <c r="AA257" s="188"/>
      <c r="AB257" s="68"/>
    </row>
    <row r="258" spans="8:28" ht="20.100000000000001" customHeight="1" x14ac:dyDescent="0.2">
      <c r="H258" s="68"/>
      <c r="I258" s="61"/>
      <c r="J258" s="62"/>
      <c r="K258" s="61"/>
      <c r="L258" s="61"/>
      <c r="M258" s="80"/>
      <c r="N258" s="61"/>
      <c r="O258" s="111"/>
      <c r="P258" s="117"/>
      <c r="Q258" s="120"/>
      <c r="R258" s="117"/>
      <c r="S258" s="120"/>
      <c r="T258" s="117"/>
      <c r="U258" s="120"/>
      <c r="V258" s="117"/>
      <c r="W258" s="120"/>
      <c r="X258" s="117"/>
      <c r="Y258" s="72"/>
      <c r="AA258" s="188"/>
      <c r="AB258" s="68"/>
    </row>
    <row r="259" spans="8:28" ht="20.100000000000001" customHeight="1" x14ac:dyDescent="0.2">
      <c r="H259" s="68"/>
      <c r="I259" s="61"/>
      <c r="J259" s="62"/>
      <c r="K259" s="61"/>
      <c r="L259" s="61"/>
      <c r="M259" s="80"/>
      <c r="N259" s="61"/>
      <c r="O259" s="111"/>
      <c r="P259" s="117"/>
      <c r="Q259" s="120"/>
      <c r="R259" s="117"/>
      <c r="S259" s="120"/>
      <c r="T259" s="117"/>
      <c r="U259" s="120"/>
      <c r="V259" s="117"/>
      <c r="W259" s="120"/>
      <c r="X259" s="117"/>
      <c r="Y259" s="72"/>
      <c r="AA259" s="188"/>
      <c r="AB259" s="68"/>
    </row>
    <row r="260" spans="8:28" ht="20.100000000000001" customHeight="1" x14ac:dyDescent="0.2">
      <c r="H260" s="68"/>
      <c r="I260" s="61"/>
      <c r="J260" s="62"/>
      <c r="K260" s="61"/>
      <c r="L260" s="61"/>
      <c r="M260" s="80"/>
      <c r="N260" s="61"/>
      <c r="O260" s="111"/>
      <c r="P260" s="117"/>
      <c r="Q260" s="120"/>
      <c r="R260" s="117"/>
      <c r="S260" s="120"/>
      <c r="T260" s="117"/>
      <c r="U260" s="120"/>
      <c r="V260" s="117"/>
      <c r="W260" s="120"/>
      <c r="X260" s="117"/>
      <c r="Y260" s="72"/>
      <c r="AA260" s="188"/>
      <c r="AB260" s="68"/>
    </row>
    <row r="261" spans="8:28" ht="20.100000000000001" customHeight="1" x14ac:dyDescent="0.2">
      <c r="H261" s="68"/>
      <c r="I261" s="61"/>
      <c r="J261" s="62"/>
      <c r="K261" s="61"/>
      <c r="L261" s="61"/>
      <c r="M261" s="80"/>
      <c r="N261" s="61"/>
      <c r="O261" s="111"/>
      <c r="P261" s="117"/>
      <c r="Q261" s="120"/>
      <c r="R261" s="117"/>
      <c r="S261" s="120"/>
      <c r="T261" s="117"/>
      <c r="U261" s="120"/>
      <c r="V261" s="117"/>
      <c r="W261" s="120"/>
      <c r="X261" s="117"/>
      <c r="Y261" s="72"/>
      <c r="AA261" s="188"/>
      <c r="AB261" s="68"/>
    </row>
    <row r="262" spans="8:28" ht="20.100000000000001" customHeight="1" x14ac:dyDescent="0.2">
      <c r="H262" s="68"/>
      <c r="I262" s="61"/>
      <c r="J262" s="62"/>
      <c r="K262" s="61"/>
      <c r="L262" s="61"/>
      <c r="M262" s="80"/>
      <c r="N262" s="61"/>
      <c r="O262" s="111"/>
      <c r="P262" s="117"/>
      <c r="Q262" s="120"/>
      <c r="R262" s="117"/>
      <c r="S262" s="120"/>
      <c r="T262" s="117"/>
      <c r="U262" s="120"/>
      <c r="V262" s="117"/>
      <c r="W262" s="120"/>
      <c r="X262" s="117"/>
      <c r="Y262" s="72"/>
      <c r="AA262" s="188"/>
      <c r="AB262" s="68"/>
    </row>
    <row r="263" spans="8:28" ht="20.100000000000001" customHeight="1" x14ac:dyDescent="0.2">
      <c r="H263" s="68"/>
      <c r="I263" s="61"/>
      <c r="J263" s="62"/>
      <c r="K263" s="61"/>
      <c r="L263" s="61"/>
      <c r="M263" s="80"/>
      <c r="N263" s="61"/>
      <c r="O263" s="111"/>
      <c r="P263" s="117"/>
      <c r="Q263" s="120"/>
      <c r="R263" s="117"/>
      <c r="S263" s="120"/>
      <c r="T263" s="117"/>
      <c r="U263" s="120"/>
      <c r="V263" s="117"/>
      <c r="W263" s="120"/>
      <c r="X263" s="117"/>
      <c r="Y263" s="72"/>
      <c r="AA263" s="188"/>
      <c r="AB263" s="68"/>
    </row>
    <row r="264" spans="8:28" ht="20.100000000000001" customHeight="1" x14ac:dyDescent="0.2">
      <c r="H264" s="68"/>
      <c r="I264" s="61"/>
      <c r="J264" s="62"/>
      <c r="K264" s="61"/>
      <c r="L264" s="61"/>
      <c r="M264" s="80"/>
      <c r="N264" s="61"/>
      <c r="O264" s="111"/>
      <c r="P264" s="117"/>
      <c r="Q264" s="120"/>
      <c r="R264" s="117"/>
      <c r="S264" s="120"/>
      <c r="T264" s="117"/>
      <c r="U264" s="120"/>
      <c r="V264" s="117"/>
      <c r="W264" s="120"/>
      <c r="X264" s="117"/>
      <c r="Y264" s="72"/>
      <c r="AA264" s="188"/>
      <c r="AB264" s="68"/>
    </row>
    <row r="265" spans="8:28" ht="20.100000000000001" customHeight="1" x14ac:dyDescent="0.2">
      <c r="H265" s="68"/>
      <c r="I265" s="61"/>
      <c r="J265" s="62"/>
      <c r="K265" s="61"/>
      <c r="L265" s="61"/>
      <c r="M265" s="80"/>
      <c r="N265" s="61"/>
      <c r="O265" s="111"/>
      <c r="P265" s="117"/>
      <c r="Q265" s="120"/>
      <c r="R265" s="117"/>
      <c r="S265" s="120"/>
      <c r="T265" s="117"/>
      <c r="U265" s="120"/>
      <c r="V265" s="117"/>
      <c r="W265" s="120"/>
      <c r="X265" s="117"/>
      <c r="Y265" s="72"/>
      <c r="AA265" s="188"/>
      <c r="AB265" s="68"/>
    </row>
    <row r="266" spans="8:28" ht="20.100000000000001" customHeight="1" x14ac:dyDescent="0.2">
      <c r="H266" s="68"/>
      <c r="I266" s="61"/>
      <c r="J266" s="62"/>
      <c r="K266" s="61"/>
      <c r="L266" s="61"/>
      <c r="M266" s="80"/>
      <c r="N266" s="61"/>
      <c r="O266" s="111"/>
      <c r="P266" s="117"/>
      <c r="Q266" s="120"/>
      <c r="R266" s="117"/>
      <c r="S266" s="120"/>
      <c r="T266" s="117"/>
      <c r="U266" s="120"/>
      <c r="V266" s="117"/>
      <c r="W266" s="120"/>
      <c r="X266" s="117"/>
      <c r="Y266" s="72"/>
      <c r="AA266" s="188"/>
      <c r="AB266" s="68"/>
    </row>
    <row r="267" spans="8:28" ht="20.100000000000001" customHeight="1" x14ac:dyDescent="0.2">
      <c r="H267" s="68"/>
      <c r="I267" s="61"/>
      <c r="J267" s="62"/>
      <c r="K267" s="61"/>
      <c r="L267" s="61"/>
      <c r="M267" s="80"/>
      <c r="N267" s="61"/>
      <c r="O267" s="111"/>
      <c r="P267" s="117"/>
      <c r="Q267" s="120"/>
      <c r="R267" s="117"/>
      <c r="S267" s="120"/>
      <c r="T267" s="117"/>
      <c r="U267" s="120"/>
      <c r="V267" s="117"/>
      <c r="W267" s="120"/>
      <c r="X267" s="117"/>
      <c r="Y267" s="72"/>
      <c r="AA267" s="188"/>
      <c r="AB267" s="68"/>
    </row>
    <row r="268" spans="8:28" ht="20.100000000000001" customHeight="1" x14ac:dyDescent="0.2">
      <c r="H268" s="68"/>
      <c r="I268" s="61"/>
      <c r="J268" s="62"/>
      <c r="K268" s="61"/>
      <c r="L268" s="61"/>
      <c r="M268" s="80"/>
      <c r="N268" s="61"/>
      <c r="O268" s="111"/>
      <c r="P268" s="117"/>
      <c r="Q268" s="120"/>
      <c r="R268" s="117"/>
      <c r="S268" s="120"/>
      <c r="T268" s="117"/>
      <c r="U268" s="120"/>
      <c r="V268" s="117"/>
      <c r="W268" s="120"/>
      <c r="X268" s="117"/>
      <c r="Y268" s="72"/>
      <c r="AA268" s="188"/>
      <c r="AB268" s="68"/>
    </row>
    <row r="269" spans="8:28" ht="20.100000000000001" customHeight="1" x14ac:dyDescent="0.2">
      <c r="H269" s="68"/>
      <c r="I269" s="61"/>
      <c r="J269" s="62"/>
      <c r="K269" s="61"/>
      <c r="L269" s="61"/>
      <c r="M269" s="80"/>
      <c r="N269" s="61"/>
      <c r="O269" s="111"/>
      <c r="P269" s="117"/>
      <c r="Q269" s="120"/>
      <c r="R269" s="117"/>
      <c r="S269" s="120"/>
      <c r="T269" s="117"/>
      <c r="U269" s="120"/>
      <c r="V269" s="117"/>
      <c r="W269" s="120"/>
      <c r="X269" s="117"/>
      <c r="Y269" s="72"/>
      <c r="AA269" s="188"/>
      <c r="AB269" s="68"/>
    </row>
    <row r="270" spans="8:28" ht="20.100000000000001" customHeight="1" x14ac:dyDescent="0.2">
      <c r="H270" s="68"/>
      <c r="I270" s="61"/>
      <c r="J270" s="62"/>
      <c r="K270" s="61"/>
      <c r="L270" s="61"/>
      <c r="M270" s="80"/>
      <c r="N270" s="61"/>
      <c r="O270" s="111"/>
      <c r="P270" s="117"/>
      <c r="Q270" s="120"/>
      <c r="R270" s="117"/>
      <c r="S270" s="120"/>
      <c r="T270" s="117"/>
      <c r="U270" s="120"/>
      <c r="V270" s="117"/>
      <c r="W270" s="120"/>
      <c r="X270" s="117"/>
      <c r="Y270" s="72"/>
      <c r="AA270" s="188"/>
      <c r="AB270" s="68"/>
    </row>
    <row r="271" spans="8:28" ht="20.100000000000001" customHeight="1" x14ac:dyDescent="0.2">
      <c r="H271" s="68"/>
      <c r="I271" s="61"/>
      <c r="J271" s="62"/>
      <c r="K271" s="61"/>
      <c r="L271" s="61"/>
      <c r="M271" s="80"/>
      <c r="N271" s="61"/>
      <c r="O271" s="111"/>
      <c r="P271" s="117"/>
      <c r="Q271" s="120"/>
      <c r="R271" s="117"/>
      <c r="S271" s="120"/>
      <c r="T271" s="117"/>
      <c r="U271" s="120"/>
      <c r="V271" s="117"/>
      <c r="W271" s="120"/>
      <c r="X271" s="117"/>
      <c r="Y271" s="72"/>
      <c r="AA271" s="188"/>
      <c r="AB271" s="68"/>
    </row>
    <row r="272" spans="8:28" ht="20.100000000000001" customHeight="1" x14ac:dyDescent="0.2">
      <c r="H272" s="68"/>
      <c r="I272" s="61"/>
      <c r="J272" s="62"/>
      <c r="K272" s="61"/>
      <c r="L272" s="61"/>
      <c r="M272" s="80"/>
      <c r="N272" s="61"/>
      <c r="O272" s="111"/>
      <c r="P272" s="117"/>
      <c r="Q272" s="120"/>
      <c r="R272" s="117"/>
      <c r="S272" s="120"/>
      <c r="T272" s="117"/>
      <c r="U272" s="120"/>
      <c r="V272" s="117"/>
      <c r="W272" s="120"/>
      <c r="X272" s="117"/>
      <c r="Y272" s="72"/>
      <c r="AA272" s="188"/>
      <c r="AB272" s="68"/>
    </row>
    <row r="273" spans="8:28" ht="20.100000000000001" customHeight="1" x14ac:dyDescent="0.2">
      <c r="H273" s="68"/>
      <c r="I273" s="61"/>
      <c r="J273" s="62"/>
      <c r="K273" s="61"/>
      <c r="L273" s="61"/>
      <c r="M273" s="80"/>
      <c r="N273" s="61"/>
      <c r="O273" s="111"/>
      <c r="P273" s="117"/>
      <c r="Q273" s="120"/>
      <c r="R273" s="117"/>
      <c r="S273" s="120"/>
      <c r="T273" s="117"/>
      <c r="U273" s="120"/>
      <c r="V273" s="117"/>
      <c r="W273" s="120"/>
      <c r="X273" s="117"/>
      <c r="Y273" s="72"/>
      <c r="AA273" s="188"/>
      <c r="AB273" s="68"/>
    </row>
    <row r="274" spans="8:28" ht="20.100000000000001" customHeight="1" x14ac:dyDescent="0.2">
      <c r="H274" s="68"/>
      <c r="I274" s="61"/>
      <c r="J274" s="62"/>
      <c r="K274" s="61"/>
      <c r="L274" s="61"/>
      <c r="M274" s="80"/>
      <c r="N274" s="61"/>
      <c r="O274" s="111"/>
      <c r="P274" s="117"/>
      <c r="Q274" s="120"/>
      <c r="R274" s="117"/>
      <c r="S274" s="120"/>
      <c r="T274" s="117"/>
      <c r="U274" s="120"/>
      <c r="V274" s="117"/>
      <c r="W274" s="120"/>
      <c r="X274" s="117"/>
      <c r="Y274" s="72"/>
      <c r="AA274" s="188"/>
      <c r="AB274" s="68"/>
    </row>
    <row r="275" spans="8:28" ht="20.100000000000001" customHeight="1" x14ac:dyDescent="0.2">
      <c r="H275" s="68"/>
      <c r="I275" s="61"/>
      <c r="J275" s="62"/>
      <c r="K275" s="61"/>
      <c r="L275" s="61"/>
      <c r="M275" s="80"/>
      <c r="N275" s="61"/>
      <c r="O275" s="111"/>
      <c r="P275" s="117"/>
      <c r="Q275" s="120"/>
      <c r="R275" s="117"/>
      <c r="S275" s="120"/>
      <c r="T275" s="117"/>
      <c r="U275" s="120"/>
      <c r="V275" s="117"/>
      <c r="W275" s="120"/>
      <c r="X275" s="117"/>
      <c r="Y275" s="72"/>
      <c r="AA275" s="188"/>
      <c r="AB275" s="68"/>
    </row>
    <row r="276" spans="8:28" ht="20.100000000000001" customHeight="1" x14ac:dyDescent="0.2">
      <c r="H276" s="68"/>
      <c r="I276" s="61"/>
      <c r="J276" s="62"/>
      <c r="K276" s="61"/>
      <c r="L276" s="61"/>
      <c r="M276" s="80"/>
      <c r="N276" s="61"/>
      <c r="O276" s="111"/>
      <c r="P276" s="117"/>
      <c r="Q276" s="120"/>
      <c r="R276" s="117"/>
      <c r="S276" s="120"/>
      <c r="T276" s="117"/>
      <c r="U276" s="120"/>
      <c r="V276" s="117"/>
      <c r="W276" s="120"/>
      <c r="X276" s="117"/>
      <c r="Y276" s="72"/>
      <c r="AA276" s="188"/>
      <c r="AB276" s="68"/>
    </row>
    <row r="277" spans="8:28" ht="20.100000000000001" customHeight="1" x14ac:dyDescent="0.2">
      <c r="H277" s="68"/>
      <c r="I277" s="61"/>
      <c r="J277" s="62"/>
      <c r="K277" s="61"/>
      <c r="L277" s="61"/>
      <c r="M277" s="80"/>
      <c r="N277" s="61"/>
      <c r="O277" s="111"/>
      <c r="P277" s="117"/>
      <c r="Q277" s="120"/>
      <c r="R277" s="117"/>
      <c r="S277" s="120"/>
      <c r="T277" s="117"/>
      <c r="U277" s="120"/>
      <c r="V277" s="117"/>
      <c r="W277" s="120"/>
      <c r="X277" s="117"/>
      <c r="Y277" s="72"/>
      <c r="AA277" s="188"/>
      <c r="AB277" s="68"/>
    </row>
    <row r="278" spans="8:28" ht="20.100000000000001" customHeight="1" x14ac:dyDescent="0.2">
      <c r="H278" s="68"/>
      <c r="I278" s="61"/>
      <c r="J278" s="62"/>
      <c r="K278" s="61"/>
      <c r="L278" s="61"/>
      <c r="M278" s="80"/>
      <c r="N278" s="61"/>
      <c r="O278" s="111"/>
      <c r="P278" s="117"/>
      <c r="Q278" s="120"/>
      <c r="R278" s="117"/>
      <c r="S278" s="120"/>
      <c r="T278" s="117"/>
      <c r="U278" s="120"/>
      <c r="V278" s="117"/>
      <c r="W278" s="120"/>
      <c r="X278" s="117"/>
      <c r="Y278" s="72"/>
      <c r="AA278" s="188"/>
      <c r="AB278" s="68"/>
    </row>
    <row r="279" spans="8:28" ht="20.100000000000001" customHeight="1" x14ac:dyDescent="0.2">
      <c r="H279" s="68"/>
      <c r="I279" s="61"/>
      <c r="J279" s="62"/>
      <c r="K279" s="61"/>
      <c r="L279" s="61"/>
      <c r="M279" s="80"/>
      <c r="N279" s="61"/>
      <c r="O279" s="111"/>
      <c r="P279" s="117"/>
      <c r="Q279" s="120"/>
      <c r="R279" s="117"/>
      <c r="S279" s="120"/>
      <c r="T279" s="117"/>
      <c r="U279" s="120"/>
      <c r="V279" s="117"/>
      <c r="W279" s="120"/>
      <c r="X279" s="117"/>
      <c r="Y279" s="72"/>
      <c r="AA279" s="188"/>
      <c r="AB279" s="68"/>
    </row>
    <row r="280" spans="8:28" ht="20.100000000000001" customHeight="1" x14ac:dyDescent="0.2">
      <c r="H280" s="68"/>
      <c r="I280" s="61"/>
      <c r="J280" s="62"/>
      <c r="K280" s="61"/>
      <c r="L280" s="61"/>
      <c r="M280" s="80"/>
      <c r="N280" s="61"/>
      <c r="O280" s="111"/>
      <c r="P280" s="117"/>
      <c r="Q280" s="120"/>
      <c r="R280" s="117"/>
      <c r="S280" s="120"/>
      <c r="T280" s="117"/>
      <c r="U280" s="120"/>
      <c r="V280" s="117"/>
      <c r="W280" s="120"/>
      <c r="X280" s="117"/>
      <c r="Y280" s="72"/>
      <c r="AA280" s="188"/>
      <c r="AB280" s="68"/>
    </row>
    <row r="281" spans="8:28" ht="20.100000000000001" customHeight="1" x14ac:dyDescent="0.2">
      <c r="H281" s="68"/>
      <c r="I281" s="61"/>
      <c r="J281" s="62"/>
      <c r="K281" s="61"/>
      <c r="L281" s="61"/>
      <c r="M281" s="80"/>
      <c r="N281" s="61"/>
      <c r="O281" s="111"/>
      <c r="P281" s="117"/>
      <c r="Q281" s="120"/>
      <c r="R281" s="117"/>
      <c r="S281" s="120"/>
      <c r="T281" s="117"/>
      <c r="U281" s="120"/>
      <c r="V281" s="117"/>
      <c r="W281" s="120"/>
      <c r="X281" s="117"/>
      <c r="Y281" s="72"/>
      <c r="AA281" s="188"/>
      <c r="AB281" s="68"/>
    </row>
    <row r="282" spans="8:28" ht="20.100000000000001" customHeight="1" x14ac:dyDescent="0.2">
      <c r="H282" s="68"/>
      <c r="I282" s="61"/>
      <c r="J282" s="62"/>
      <c r="K282" s="61"/>
      <c r="L282" s="61"/>
      <c r="M282" s="80"/>
      <c r="N282" s="61"/>
      <c r="O282" s="111"/>
      <c r="P282" s="117"/>
      <c r="Q282" s="120"/>
      <c r="R282" s="117"/>
      <c r="S282" s="120"/>
      <c r="T282" s="117"/>
      <c r="U282" s="120"/>
      <c r="V282" s="117"/>
      <c r="W282" s="120"/>
      <c r="X282" s="117"/>
      <c r="Y282" s="72"/>
      <c r="AA282" s="188"/>
      <c r="AB282" s="68"/>
    </row>
    <row r="283" spans="8:28" ht="20.100000000000001" customHeight="1" x14ac:dyDescent="0.2">
      <c r="H283" s="68"/>
      <c r="I283" s="61"/>
      <c r="J283" s="62"/>
      <c r="K283" s="61"/>
      <c r="L283" s="61"/>
      <c r="M283" s="80"/>
      <c r="N283" s="61"/>
      <c r="O283" s="111"/>
      <c r="P283" s="117"/>
      <c r="Q283" s="120"/>
      <c r="R283" s="117"/>
      <c r="S283" s="120"/>
      <c r="T283" s="117"/>
      <c r="U283" s="120"/>
      <c r="V283" s="117"/>
      <c r="W283" s="120"/>
      <c r="X283" s="117"/>
      <c r="Y283" s="72"/>
      <c r="AA283" s="188"/>
      <c r="AB283" s="68"/>
    </row>
    <row r="284" spans="8:28" ht="20.100000000000001" customHeight="1" x14ac:dyDescent="0.2">
      <c r="H284" s="68"/>
      <c r="I284" s="61"/>
      <c r="J284" s="62"/>
      <c r="K284" s="61"/>
      <c r="L284" s="61"/>
      <c r="M284" s="80"/>
      <c r="N284" s="61"/>
      <c r="O284" s="111"/>
      <c r="P284" s="117"/>
      <c r="Q284" s="120"/>
      <c r="R284" s="117"/>
      <c r="S284" s="120"/>
      <c r="T284" s="117"/>
      <c r="U284" s="120"/>
      <c r="V284" s="117"/>
      <c r="W284" s="120"/>
      <c r="X284" s="117"/>
      <c r="Y284" s="72"/>
      <c r="AA284" s="188"/>
      <c r="AB284" s="68"/>
    </row>
    <row r="285" spans="8:28" ht="20.100000000000001" customHeight="1" x14ac:dyDescent="0.2">
      <c r="H285" s="68"/>
      <c r="I285" s="61"/>
      <c r="J285" s="62"/>
      <c r="K285" s="61"/>
      <c r="L285" s="61"/>
      <c r="M285" s="80"/>
      <c r="N285" s="61"/>
      <c r="O285" s="111"/>
      <c r="P285" s="117"/>
      <c r="Q285" s="120"/>
      <c r="R285" s="117"/>
      <c r="S285" s="120"/>
      <c r="T285" s="117"/>
      <c r="U285" s="120"/>
      <c r="V285" s="117"/>
      <c r="W285" s="120"/>
      <c r="X285" s="117"/>
      <c r="Y285" s="72"/>
      <c r="AA285" s="188"/>
      <c r="AB285" s="68"/>
    </row>
    <row r="286" spans="8:28" ht="20.100000000000001" customHeight="1" x14ac:dyDescent="0.2">
      <c r="H286" s="68"/>
      <c r="I286" s="61"/>
      <c r="J286" s="62"/>
      <c r="K286" s="61"/>
      <c r="L286" s="61"/>
      <c r="M286" s="80"/>
      <c r="N286" s="61"/>
      <c r="O286" s="111"/>
      <c r="P286" s="117"/>
      <c r="Q286" s="120"/>
      <c r="R286" s="117"/>
      <c r="S286" s="120"/>
      <c r="T286" s="117"/>
      <c r="U286" s="120"/>
      <c r="V286" s="117"/>
      <c r="W286" s="120"/>
      <c r="X286" s="117"/>
      <c r="Y286" s="72"/>
      <c r="AA286" s="188"/>
      <c r="AB286" s="68"/>
    </row>
    <row r="287" spans="8:28" ht="20.100000000000001" customHeight="1" x14ac:dyDescent="0.2">
      <c r="H287" s="68"/>
      <c r="I287" s="61"/>
      <c r="J287" s="62"/>
      <c r="K287" s="61"/>
      <c r="L287" s="61"/>
      <c r="M287" s="80"/>
      <c r="N287" s="61"/>
      <c r="O287" s="111"/>
      <c r="P287" s="117"/>
      <c r="Q287" s="120"/>
      <c r="R287" s="117"/>
      <c r="S287" s="120"/>
      <c r="T287" s="117"/>
      <c r="U287" s="120"/>
      <c r="V287" s="117"/>
      <c r="W287" s="120"/>
      <c r="X287" s="117"/>
      <c r="Y287" s="72"/>
      <c r="AA287" s="188"/>
      <c r="AB287" s="68"/>
    </row>
    <row r="288" spans="8:28" ht="20.100000000000001" customHeight="1" x14ac:dyDescent="0.2">
      <c r="H288" s="68"/>
      <c r="I288" s="61"/>
      <c r="J288" s="62"/>
      <c r="K288" s="61"/>
      <c r="L288" s="61"/>
      <c r="M288" s="80"/>
      <c r="N288" s="61"/>
      <c r="O288" s="111"/>
      <c r="P288" s="117"/>
      <c r="Q288" s="120"/>
      <c r="R288" s="117"/>
      <c r="S288" s="120"/>
      <c r="T288" s="117"/>
      <c r="U288" s="120"/>
      <c r="V288" s="117"/>
      <c r="W288" s="120"/>
      <c r="X288" s="117"/>
      <c r="Y288" s="72"/>
      <c r="AA288" s="188"/>
      <c r="AB288" s="68"/>
    </row>
    <row r="289" spans="8:28" ht="20.100000000000001" customHeight="1" x14ac:dyDescent="0.2">
      <c r="H289" s="68"/>
      <c r="I289" s="61"/>
      <c r="J289" s="62"/>
      <c r="K289" s="61"/>
      <c r="L289" s="61"/>
      <c r="M289" s="80"/>
      <c r="N289" s="61"/>
      <c r="O289" s="111"/>
      <c r="P289" s="117"/>
      <c r="Q289" s="120"/>
      <c r="R289" s="117"/>
      <c r="S289" s="120"/>
      <c r="T289" s="117"/>
      <c r="U289" s="120"/>
      <c r="V289" s="117"/>
      <c r="W289" s="120"/>
      <c r="X289" s="117"/>
      <c r="Y289" s="72"/>
      <c r="AA289" s="188"/>
      <c r="AB289" s="68"/>
    </row>
    <row r="290" spans="8:28" ht="20.100000000000001" customHeight="1" x14ac:dyDescent="0.2">
      <c r="H290" s="68"/>
      <c r="I290" s="61"/>
      <c r="J290" s="62"/>
      <c r="K290" s="61"/>
      <c r="L290" s="61"/>
      <c r="M290" s="80"/>
      <c r="N290" s="61"/>
      <c r="O290" s="111"/>
      <c r="P290" s="117"/>
      <c r="Q290" s="120"/>
      <c r="R290" s="117"/>
      <c r="S290" s="120"/>
      <c r="T290" s="117"/>
      <c r="U290" s="120"/>
      <c r="V290" s="117"/>
      <c r="W290" s="120"/>
      <c r="X290" s="117"/>
      <c r="Y290" s="72"/>
      <c r="AA290" s="188"/>
      <c r="AB290" s="68"/>
    </row>
    <row r="291" spans="8:28" ht="20.100000000000001" customHeight="1" x14ac:dyDescent="0.2">
      <c r="H291" s="68"/>
      <c r="I291" s="61"/>
      <c r="J291" s="62"/>
      <c r="K291" s="61"/>
      <c r="L291" s="61"/>
      <c r="M291" s="80"/>
      <c r="N291" s="61"/>
      <c r="O291" s="111"/>
      <c r="P291" s="117"/>
      <c r="Q291" s="120"/>
      <c r="R291" s="117"/>
      <c r="S291" s="120"/>
      <c r="T291" s="117"/>
      <c r="U291" s="120"/>
      <c r="V291" s="117"/>
      <c r="W291" s="120"/>
      <c r="X291" s="117"/>
      <c r="Y291" s="72"/>
      <c r="AA291" s="188"/>
      <c r="AB291" s="68"/>
    </row>
    <row r="292" spans="8:28" ht="20.100000000000001" customHeight="1" x14ac:dyDescent="0.2">
      <c r="H292" s="68"/>
      <c r="I292" s="61"/>
      <c r="J292" s="62"/>
      <c r="K292" s="61"/>
      <c r="L292" s="61"/>
      <c r="M292" s="80"/>
      <c r="N292" s="61"/>
      <c r="O292" s="111"/>
      <c r="P292" s="117"/>
      <c r="Q292" s="120"/>
      <c r="R292" s="117"/>
      <c r="S292" s="120"/>
      <c r="T292" s="117"/>
      <c r="U292" s="120"/>
      <c r="V292" s="117"/>
      <c r="W292" s="120"/>
      <c r="X292" s="117"/>
      <c r="Y292" s="72"/>
      <c r="AA292" s="188"/>
      <c r="AB292" s="68"/>
    </row>
    <row r="293" spans="8:28" ht="20.100000000000001" customHeight="1" x14ac:dyDescent="0.2">
      <c r="H293" s="68"/>
      <c r="I293" s="61"/>
      <c r="J293" s="62"/>
      <c r="K293" s="61"/>
      <c r="L293" s="61"/>
      <c r="M293" s="80"/>
      <c r="N293" s="61"/>
      <c r="O293" s="111"/>
      <c r="P293" s="117"/>
      <c r="Q293" s="120"/>
      <c r="R293" s="117"/>
      <c r="S293" s="120"/>
      <c r="T293" s="117"/>
      <c r="U293" s="120"/>
      <c r="V293" s="117"/>
      <c r="W293" s="120"/>
      <c r="X293" s="117"/>
      <c r="Y293" s="72"/>
      <c r="AA293" s="188"/>
      <c r="AB293" s="68"/>
    </row>
    <row r="294" spans="8:28" ht="20.100000000000001" customHeight="1" x14ac:dyDescent="0.2">
      <c r="H294" s="68"/>
      <c r="I294" s="61"/>
      <c r="J294" s="62"/>
      <c r="K294" s="61"/>
      <c r="L294" s="61"/>
      <c r="M294" s="80"/>
      <c r="N294" s="61"/>
      <c r="O294" s="111"/>
      <c r="P294" s="117"/>
      <c r="Q294" s="120"/>
      <c r="R294" s="117"/>
      <c r="S294" s="120"/>
      <c r="T294" s="117"/>
      <c r="U294" s="120"/>
      <c r="V294" s="117"/>
      <c r="W294" s="120"/>
      <c r="X294" s="117"/>
      <c r="Y294" s="72"/>
      <c r="AA294" s="188"/>
      <c r="AB294" s="68"/>
    </row>
    <row r="295" spans="8:28" ht="20.100000000000001" customHeight="1" x14ac:dyDescent="0.2">
      <c r="H295" s="68"/>
      <c r="I295" s="61"/>
      <c r="J295" s="62"/>
      <c r="K295" s="61"/>
      <c r="L295" s="61"/>
      <c r="M295" s="80"/>
      <c r="N295" s="61"/>
      <c r="O295" s="111"/>
      <c r="P295" s="117"/>
      <c r="Q295" s="120"/>
      <c r="R295" s="117"/>
      <c r="S295" s="120"/>
      <c r="T295" s="117"/>
      <c r="U295" s="120"/>
      <c r="V295" s="117"/>
      <c r="W295" s="120"/>
      <c r="X295" s="117"/>
      <c r="Y295" s="72"/>
      <c r="AA295" s="188"/>
      <c r="AB295" s="68"/>
    </row>
    <row r="296" spans="8:28" ht="20.100000000000001" customHeight="1" x14ac:dyDescent="0.2">
      <c r="H296" s="68"/>
      <c r="I296" s="61"/>
      <c r="J296" s="62"/>
      <c r="K296" s="61"/>
      <c r="L296" s="61"/>
      <c r="M296" s="80"/>
      <c r="N296" s="61"/>
      <c r="O296" s="111"/>
      <c r="P296" s="117"/>
      <c r="Q296" s="120"/>
      <c r="R296" s="117"/>
      <c r="S296" s="120"/>
      <c r="T296" s="117"/>
      <c r="U296" s="120"/>
      <c r="V296" s="117"/>
      <c r="W296" s="120"/>
      <c r="X296" s="117"/>
      <c r="Y296" s="72"/>
      <c r="AA296" s="188"/>
      <c r="AB296" s="68"/>
    </row>
    <row r="297" spans="8:28" ht="20.100000000000001" customHeight="1" x14ac:dyDescent="0.2">
      <c r="H297" s="68"/>
      <c r="I297" s="61"/>
      <c r="J297" s="62"/>
      <c r="K297" s="61"/>
      <c r="L297" s="61"/>
      <c r="M297" s="80"/>
      <c r="N297" s="61"/>
      <c r="O297" s="111"/>
      <c r="P297" s="117"/>
      <c r="Q297" s="120"/>
      <c r="R297" s="117"/>
      <c r="S297" s="120"/>
      <c r="T297" s="117"/>
      <c r="U297" s="120"/>
      <c r="V297" s="117"/>
      <c r="W297" s="120"/>
      <c r="X297" s="117"/>
      <c r="Y297" s="72"/>
      <c r="AA297" s="188"/>
      <c r="AB297" s="68"/>
    </row>
    <row r="298" spans="8:28" ht="20.100000000000001" customHeight="1" x14ac:dyDescent="0.2">
      <c r="H298" s="68"/>
      <c r="I298" s="61"/>
      <c r="J298" s="62"/>
      <c r="K298" s="61"/>
      <c r="L298" s="61"/>
      <c r="M298" s="80"/>
      <c r="N298" s="61"/>
      <c r="O298" s="111"/>
      <c r="P298" s="117"/>
      <c r="Q298" s="120"/>
      <c r="R298" s="117"/>
      <c r="S298" s="120"/>
      <c r="T298" s="117"/>
      <c r="U298" s="120"/>
      <c r="V298" s="117"/>
      <c r="W298" s="120"/>
      <c r="X298" s="117"/>
      <c r="Y298" s="72"/>
      <c r="AA298" s="188"/>
      <c r="AB298" s="68"/>
    </row>
    <row r="299" spans="8:28" ht="20.100000000000001" customHeight="1" x14ac:dyDescent="0.2">
      <c r="H299" s="68"/>
      <c r="I299" s="61"/>
      <c r="J299" s="62"/>
      <c r="K299" s="61"/>
      <c r="L299" s="61"/>
      <c r="M299" s="80"/>
      <c r="N299" s="61"/>
      <c r="O299" s="111"/>
      <c r="P299" s="117"/>
      <c r="Q299" s="120"/>
      <c r="R299" s="117"/>
      <c r="S299" s="120"/>
      <c r="T299" s="117"/>
      <c r="U299" s="120"/>
      <c r="V299" s="117"/>
      <c r="W299" s="120"/>
      <c r="X299" s="117"/>
      <c r="Y299" s="72"/>
      <c r="AA299" s="188"/>
      <c r="AB299" s="68"/>
    </row>
    <row r="300" spans="8:28" ht="20.100000000000001" customHeight="1" x14ac:dyDescent="0.2">
      <c r="H300" s="68"/>
      <c r="I300" s="61"/>
      <c r="J300" s="62"/>
      <c r="K300" s="61"/>
      <c r="L300" s="61"/>
      <c r="M300" s="80"/>
      <c r="N300" s="61"/>
      <c r="O300" s="111"/>
      <c r="P300" s="117"/>
      <c r="Q300" s="120"/>
      <c r="R300" s="117"/>
      <c r="S300" s="120"/>
      <c r="T300" s="117"/>
      <c r="U300" s="120"/>
      <c r="V300" s="117"/>
      <c r="W300" s="120"/>
      <c r="X300" s="117"/>
      <c r="Y300" s="72"/>
      <c r="AA300" s="188"/>
      <c r="AB300" s="68"/>
    </row>
    <row r="301" spans="8:28" ht="20.100000000000001" customHeight="1" x14ac:dyDescent="0.2">
      <c r="H301" s="68"/>
      <c r="I301" s="61"/>
      <c r="J301" s="62"/>
      <c r="K301" s="61"/>
      <c r="L301" s="61"/>
      <c r="M301" s="80"/>
      <c r="N301" s="61"/>
      <c r="O301" s="111"/>
      <c r="P301" s="117"/>
      <c r="Q301" s="120"/>
      <c r="R301" s="117"/>
      <c r="S301" s="120"/>
      <c r="T301" s="117"/>
      <c r="U301" s="120"/>
      <c r="V301" s="117"/>
      <c r="W301" s="120"/>
      <c r="X301" s="117"/>
      <c r="Y301" s="72"/>
      <c r="AA301" s="188"/>
      <c r="AB301" s="68"/>
    </row>
    <row r="302" spans="8:28" ht="20.100000000000001" customHeight="1" x14ac:dyDescent="0.2">
      <c r="H302" s="68"/>
      <c r="I302" s="61"/>
      <c r="J302" s="62"/>
      <c r="K302" s="61"/>
      <c r="L302" s="61"/>
      <c r="M302" s="80"/>
      <c r="N302" s="61"/>
      <c r="O302" s="111"/>
      <c r="P302" s="117"/>
      <c r="Q302" s="120"/>
      <c r="R302" s="117"/>
      <c r="S302" s="120"/>
      <c r="T302" s="117"/>
      <c r="U302" s="120"/>
      <c r="V302" s="117"/>
      <c r="W302" s="120"/>
      <c r="X302" s="117"/>
      <c r="Y302" s="72"/>
      <c r="AA302" s="188"/>
      <c r="AB302" s="68"/>
    </row>
    <row r="303" spans="8:28" ht="20.100000000000001" customHeight="1" x14ac:dyDescent="0.2">
      <c r="H303" s="68"/>
      <c r="I303" s="61"/>
      <c r="J303" s="62"/>
      <c r="K303" s="61"/>
      <c r="L303" s="61"/>
      <c r="M303" s="80"/>
      <c r="N303" s="61"/>
      <c r="O303" s="111"/>
      <c r="P303" s="117"/>
      <c r="Q303" s="120"/>
      <c r="R303" s="117"/>
      <c r="S303" s="120"/>
      <c r="T303" s="117"/>
      <c r="U303" s="120"/>
      <c r="V303" s="117"/>
      <c r="W303" s="120"/>
      <c r="X303" s="117"/>
      <c r="Y303" s="72"/>
      <c r="AA303" s="188"/>
      <c r="AB303" s="68"/>
    </row>
    <row r="304" spans="8:28" ht="20.100000000000001" customHeight="1" x14ac:dyDescent="0.2">
      <c r="H304" s="68"/>
      <c r="I304" s="61"/>
      <c r="J304" s="62"/>
      <c r="K304" s="61"/>
      <c r="L304" s="61"/>
      <c r="M304" s="80"/>
      <c r="N304" s="61"/>
      <c r="O304" s="111"/>
      <c r="P304" s="117"/>
      <c r="Q304" s="120"/>
      <c r="R304" s="117"/>
      <c r="S304" s="120"/>
      <c r="T304" s="117"/>
      <c r="U304" s="120"/>
      <c r="V304" s="117"/>
      <c r="W304" s="120"/>
      <c r="X304" s="117"/>
      <c r="Y304" s="72"/>
      <c r="AA304" s="188"/>
      <c r="AB304" s="68"/>
    </row>
    <row r="305" spans="8:28" ht="20.100000000000001" customHeight="1" x14ac:dyDescent="0.2">
      <c r="H305" s="68"/>
      <c r="I305" s="61"/>
      <c r="J305" s="62"/>
      <c r="K305" s="61"/>
      <c r="L305" s="61"/>
      <c r="M305" s="80"/>
      <c r="N305" s="61"/>
      <c r="O305" s="111"/>
      <c r="P305" s="117"/>
      <c r="Q305" s="120"/>
      <c r="R305" s="117"/>
      <c r="S305" s="120"/>
      <c r="T305" s="117"/>
      <c r="U305" s="120"/>
      <c r="V305" s="117"/>
      <c r="W305" s="120"/>
      <c r="X305" s="117"/>
      <c r="Y305" s="72"/>
      <c r="AA305" s="188"/>
      <c r="AB305" s="68"/>
    </row>
    <row r="306" spans="8:28" ht="20.100000000000001" customHeight="1" x14ac:dyDescent="0.2">
      <c r="H306" s="68"/>
      <c r="I306" s="61"/>
      <c r="J306" s="62"/>
      <c r="K306" s="61"/>
      <c r="L306" s="61"/>
      <c r="M306" s="80"/>
      <c r="N306" s="61"/>
      <c r="O306" s="111"/>
      <c r="P306" s="117"/>
      <c r="Q306" s="120"/>
      <c r="R306" s="117"/>
      <c r="S306" s="120"/>
      <c r="T306" s="117"/>
      <c r="U306" s="120"/>
      <c r="V306" s="117"/>
      <c r="W306" s="120"/>
      <c r="X306" s="117"/>
      <c r="Y306" s="72"/>
      <c r="AA306" s="188"/>
      <c r="AB306" s="68"/>
    </row>
    <row r="307" spans="8:28" ht="20.100000000000001" customHeight="1" x14ac:dyDescent="0.2">
      <c r="H307" s="68"/>
      <c r="I307" s="61"/>
      <c r="J307" s="62"/>
      <c r="K307" s="61"/>
      <c r="L307" s="61"/>
      <c r="M307" s="80"/>
      <c r="N307" s="61"/>
      <c r="O307" s="111"/>
      <c r="P307" s="117"/>
      <c r="Q307" s="120"/>
      <c r="R307" s="117"/>
      <c r="S307" s="120"/>
      <c r="T307" s="117"/>
      <c r="U307" s="120"/>
      <c r="V307" s="117"/>
      <c r="W307" s="120"/>
      <c r="X307" s="117"/>
      <c r="Y307" s="72"/>
      <c r="AA307" s="188"/>
      <c r="AB307" s="68"/>
    </row>
    <row r="308" spans="8:28" ht="20.100000000000001" customHeight="1" x14ac:dyDescent="0.2">
      <c r="H308" s="68"/>
      <c r="I308" s="61"/>
      <c r="J308" s="62"/>
      <c r="K308" s="61"/>
      <c r="L308" s="61"/>
      <c r="M308" s="80"/>
      <c r="N308" s="61"/>
      <c r="O308" s="111"/>
      <c r="P308" s="117"/>
      <c r="Q308" s="120"/>
      <c r="R308" s="117"/>
      <c r="S308" s="120"/>
      <c r="T308" s="117"/>
      <c r="U308" s="120"/>
      <c r="V308" s="117"/>
      <c r="W308" s="120"/>
      <c r="X308" s="117"/>
      <c r="Y308" s="72"/>
      <c r="AA308" s="188"/>
      <c r="AB308" s="68"/>
    </row>
    <row r="309" spans="8:28" ht="20.100000000000001" customHeight="1" x14ac:dyDescent="0.2">
      <c r="H309" s="68"/>
      <c r="I309" s="61"/>
      <c r="J309" s="62"/>
      <c r="K309" s="61"/>
      <c r="L309" s="61"/>
      <c r="M309" s="80"/>
      <c r="N309" s="61"/>
      <c r="O309" s="111"/>
      <c r="P309" s="117"/>
      <c r="Q309" s="120"/>
      <c r="R309" s="117"/>
      <c r="S309" s="120"/>
      <c r="T309" s="117"/>
      <c r="U309" s="120"/>
      <c r="V309" s="117"/>
      <c r="W309" s="120"/>
      <c r="X309" s="117"/>
      <c r="Y309" s="72"/>
      <c r="AA309" s="188"/>
      <c r="AB309" s="68"/>
    </row>
    <row r="310" spans="8:28" ht="20.100000000000001" customHeight="1" x14ac:dyDescent="0.2">
      <c r="H310" s="68"/>
      <c r="I310" s="61"/>
      <c r="J310" s="62"/>
      <c r="K310" s="61"/>
      <c r="L310" s="61"/>
      <c r="M310" s="80"/>
      <c r="N310" s="61"/>
      <c r="O310" s="111"/>
      <c r="P310" s="117"/>
      <c r="Q310" s="120"/>
      <c r="R310" s="117"/>
      <c r="S310" s="120"/>
      <c r="T310" s="117"/>
      <c r="U310" s="120"/>
      <c r="V310" s="117"/>
      <c r="W310" s="120"/>
      <c r="X310" s="117"/>
      <c r="Y310" s="72"/>
      <c r="AA310" s="188"/>
      <c r="AB310" s="68"/>
    </row>
    <row r="311" spans="8:28" ht="20.100000000000001" customHeight="1" x14ac:dyDescent="0.2">
      <c r="H311" s="68"/>
      <c r="I311" s="61"/>
      <c r="J311" s="62"/>
      <c r="K311" s="61"/>
      <c r="L311" s="61"/>
      <c r="M311" s="80"/>
      <c r="N311" s="61"/>
      <c r="O311" s="111"/>
      <c r="P311" s="117"/>
      <c r="Q311" s="120"/>
      <c r="R311" s="117"/>
      <c r="S311" s="120"/>
      <c r="T311" s="117"/>
      <c r="U311" s="120"/>
      <c r="V311" s="117"/>
      <c r="W311" s="120"/>
      <c r="X311" s="117"/>
      <c r="Y311" s="72"/>
      <c r="AA311" s="188"/>
      <c r="AB311" s="68"/>
    </row>
    <row r="312" spans="8:28" ht="20.100000000000001" customHeight="1" x14ac:dyDescent="0.2">
      <c r="H312" s="68"/>
      <c r="I312" s="61"/>
      <c r="J312" s="62"/>
      <c r="K312" s="61"/>
      <c r="L312" s="61"/>
      <c r="M312" s="80"/>
      <c r="N312" s="61"/>
      <c r="O312" s="111"/>
      <c r="P312" s="117"/>
      <c r="Q312" s="120"/>
      <c r="R312" s="117"/>
      <c r="S312" s="120"/>
      <c r="T312" s="117"/>
      <c r="U312" s="120"/>
      <c r="V312" s="117"/>
      <c r="W312" s="120"/>
      <c r="X312" s="117"/>
      <c r="Y312" s="72"/>
      <c r="AA312" s="188"/>
      <c r="AB312" s="68"/>
    </row>
    <row r="313" spans="8:28" ht="20.100000000000001" customHeight="1" x14ac:dyDescent="0.2">
      <c r="H313" s="68"/>
      <c r="I313" s="61"/>
      <c r="J313" s="62"/>
      <c r="K313" s="61"/>
      <c r="L313" s="61"/>
      <c r="M313" s="80"/>
      <c r="N313" s="61"/>
      <c r="O313" s="111"/>
      <c r="P313" s="117"/>
      <c r="Q313" s="120"/>
      <c r="R313" s="117"/>
      <c r="S313" s="120"/>
      <c r="T313" s="117"/>
      <c r="U313" s="120"/>
      <c r="V313" s="117"/>
      <c r="W313" s="120"/>
      <c r="X313" s="117"/>
      <c r="Y313" s="72"/>
      <c r="AA313" s="188"/>
      <c r="AB313" s="68"/>
    </row>
    <row r="314" spans="8:28" ht="20.100000000000001" customHeight="1" x14ac:dyDescent="0.2">
      <c r="H314" s="68"/>
      <c r="I314" s="61"/>
      <c r="J314" s="62"/>
      <c r="K314" s="61"/>
      <c r="L314" s="61"/>
      <c r="M314" s="80"/>
      <c r="N314" s="61"/>
      <c r="O314" s="111"/>
      <c r="P314" s="117"/>
      <c r="Q314" s="120"/>
      <c r="R314" s="117"/>
      <c r="S314" s="120"/>
      <c r="T314" s="117"/>
      <c r="U314" s="120"/>
      <c r="V314" s="117"/>
      <c r="W314" s="120"/>
      <c r="X314" s="117"/>
      <c r="Y314" s="72"/>
      <c r="AA314" s="188"/>
      <c r="AB314" s="68"/>
    </row>
    <row r="315" spans="8:28" ht="20.100000000000001" customHeight="1" x14ac:dyDescent="0.2">
      <c r="H315" s="68"/>
      <c r="I315" s="61"/>
      <c r="J315" s="62"/>
      <c r="K315" s="61"/>
      <c r="L315" s="61"/>
      <c r="M315" s="80"/>
      <c r="N315" s="61"/>
      <c r="O315" s="111"/>
      <c r="P315" s="117"/>
      <c r="Q315" s="120"/>
      <c r="R315" s="117"/>
      <c r="S315" s="120"/>
      <c r="T315" s="117"/>
      <c r="U315" s="120"/>
      <c r="V315" s="117"/>
      <c r="W315" s="120"/>
      <c r="X315" s="117"/>
      <c r="Y315" s="72"/>
      <c r="AA315" s="188"/>
      <c r="AB315" s="68"/>
    </row>
    <row r="316" spans="8:28" ht="20.100000000000001" customHeight="1" x14ac:dyDescent="0.2">
      <c r="H316" s="68"/>
      <c r="I316" s="61"/>
      <c r="J316" s="62"/>
      <c r="K316" s="61"/>
      <c r="L316" s="61"/>
      <c r="M316" s="80"/>
      <c r="N316" s="61"/>
      <c r="O316" s="111"/>
      <c r="P316" s="117"/>
      <c r="Q316" s="120"/>
      <c r="R316" s="117"/>
      <c r="S316" s="120"/>
      <c r="T316" s="117"/>
      <c r="U316" s="120"/>
      <c r="V316" s="117"/>
      <c r="W316" s="120"/>
      <c r="X316" s="117"/>
      <c r="Y316" s="72"/>
      <c r="AA316" s="188"/>
      <c r="AB316" s="68"/>
    </row>
    <row r="317" spans="8:28" ht="20.100000000000001" customHeight="1" x14ac:dyDescent="0.2">
      <c r="H317" s="68"/>
      <c r="I317" s="61"/>
      <c r="J317" s="62"/>
      <c r="K317" s="61"/>
      <c r="L317" s="61"/>
      <c r="M317" s="80"/>
      <c r="N317" s="61"/>
      <c r="O317" s="111"/>
      <c r="P317" s="117"/>
      <c r="Q317" s="120"/>
      <c r="R317" s="117"/>
      <c r="S317" s="120"/>
      <c r="T317" s="117"/>
      <c r="U317" s="120"/>
      <c r="V317" s="117"/>
      <c r="W317" s="120"/>
      <c r="X317" s="117"/>
      <c r="Y317" s="72"/>
      <c r="AA317" s="188"/>
      <c r="AB317" s="68"/>
    </row>
    <row r="318" spans="8:28" ht="20.100000000000001" customHeight="1" x14ac:dyDescent="0.2">
      <c r="H318" s="68"/>
      <c r="I318" s="61"/>
      <c r="J318" s="62"/>
      <c r="K318" s="61"/>
      <c r="L318" s="61"/>
      <c r="M318" s="80"/>
      <c r="N318" s="61"/>
      <c r="O318" s="111"/>
      <c r="P318" s="117"/>
      <c r="Q318" s="120"/>
      <c r="R318" s="117"/>
      <c r="S318" s="120"/>
      <c r="T318" s="117"/>
      <c r="U318" s="120"/>
      <c r="V318" s="117"/>
      <c r="W318" s="120"/>
      <c r="X318" s="117"/>
      <c r="Y318" s="72"/>
      <c r="AA318" s="188"/>
      <c r="AB318" s="68"/>
    </row>
    <row r="319" spans="8:28" ht="20.100000000000001" customHeight="1" x14ac:dyDescent="0.2">
      <c r="H319" s="68"/>
      <c r="I319" s="61"/>
      <c r="J319" s="62"/>
      <c r="K319" s="61"/>
      <c r="L319" s="61"/>
      <c r="M319" s="80"/>
      <c r="N319" s="61"/>
      <c r="O319" s="111"/>
      <c r="P319" s="117"/>
      <c r="Q319" s="120"/>
      <c r="R319" s="117"/>
      <c r="S319" s="120"/>
      <c r="T319" s="117"/>
      <c r="U319" s="120"/>
      <c r="V319" s="117"/>
      <c r="W319" s="120"/>
      <c r="X319" s="117"/>
      <c r="Y319" s="72"/>
      <c r="AA319" s="188"/>
      <c r="AB319" s="68"/>
    </row>
    <row r="320" spans="8:28" ht="20.100000000000001" customHeight="1" x14ac:dyDescent="0.2">
      <c r="H320" s="68"/>
      <c r="I320" s="61"/>
      <c r="J320" s="62"/>
      <c r="K320" s="61"/>
      <c r="L320" s="61"/>
      <c r="M320" s="80"/>
      <c r="N320" s="61"/>
      <c r="O320" s="111"/>
      <c r="P320" s="117"/>
      <c r="Q320" s="120"/>
      <c r="R320" s="117"/>
      <c r="S320" s="120"/>
      <c r="T320" s="117"/>
      <c r="U320" s="120"/>
      <c r="V320" s="117"/>
      <c r="W320" s="120"/>
      <c r="X320" s="117"/>
      <c r="Y320" s="72"/>
      <c r="AA320" s="188"/>
      <c r="AB320" s="68"/>
    </row>
    <row r="321" spans="8:28" ht="20.100000000000001" customHeight="1" x14ac:dyDescent="0.2">
      <c r="H321" s="68"/>
      <c r="I321" s="61"/>
      <c r="J321" s="62"/>
      <c r="K321" s="61"/>
      <c r="L321" s="61"/>
      <c r="M321" s="80"/>
      <c r="N321" s="61"/>
      <c r="O321" s="111"/>
      <c r="P321" s="117"/>
      <c r="Q321" s="120"/>
      <c r="R321" s="117"/>
      <c r="S321" s="120"/>
      <c r="T321" s="117"/>
      <c r="U321" s="120"/>
      <c r="V321" s="117"/>
      <c r="W321" s="120"/>
      <c r="X321" s="117"/>
      <c r="Y321" s="72"/>
      <c r="AA321" s="188"/>
      <c r="AB321" s="68"/>
    </row>
    <row r="322" spans="8:28" ht="20.100000000000001" customHeight="1" x14ac:dyDescent="0.2">
      <c r="H322" s="68"/>
      <c r="I322" s="61"/>
      <c r="J322" s="62"/>
      <c r="K322" s="61"/>
      <c r="L322" s="61"/>
      <c r="M322" s="80"/>
      <c r="N322" s="61"/>
      <c r="O322" s="111"/>
      <c r="P322" s="117"/>
      <c r="Q322" s="120"/>
      <c r="R322" s="117"/>
      <c r="S322" s="120"/>
      <c r="T322" s="117"/>
      <c r="U322" s="120"/>
      <c r="V322" s="117"/>
      <c r="W322" s="120"/>
      <c r="X322" s="117"/>
      <c r="Y322" s="72"/>
      <c r="AA322" s="188"/>
      <c r="AB322" s="68"/>
    </row>
    <row r="323" spans="8:28" ht="20.100000000000001" customHeight="1" x14ac:dyDescent="0.2">
      <c r="H323" s="68"/>
      <c r="I323" s="61"/>
      <c r="J323" s="62"/>
      <c r="K323" s="61"/>
      <c r="L323" s="61"/>
      <c r="M323" s="80"/>
      <c r="N323" s="61"/>
      <c r="O323" s="111"/>
      <c r="P323" s="117"/>
      <c r="Q323" s="120"/>
      <c r="R323" s="117"/>
      <c r="S323" s="120"/>
      <c r="T323" s="117"/>
      <c r="U323" s="120"/>
      <c r="V323" s="117"/>
      <c r="W323" s="120"/>
      <c r="X323" s="117"/>
      <c r="Y323" s="72"/>
      <c r="AA323" s="188"/>
      <c r="AB323" s="68"/>
    </row>
    <row r="324" spans="8:28" ht="20.100000000000001" customHeight="1" x14ac:dyDescent="0.2">
      <c r="H324" s="68"/>
      <c r="I324" s="61"/>
      <c r="J324" s="62"/>
      <c r="K324" s="61"/>
      <c r="L324" s="61"/>
      <c r="M324" s="80"/>
      <c r="N324" s="61"/>
      <c r="O324" s="111"/>
      <c r="P324" s="117"/>
      <c r="Q324" s="120"/>
      <c r="R324" s="117"/>
      <c r="S324" s="120"/>
      <c r="T324" s="117"/>
      <c r="U324" s="120"/>
      <c r="V324" s="117"/>
      <c r="W324" s="120"/>
      <c r="X324" s="117"/>
      <c r="Y324" s="72"/>
      <c r="AA324" s="188"/>
      <c r="AB324" s="68"/>
    </row>
    <row r="325" spans="8:28" ht="20.100000000000001" customHeight="1" x14ac:dyDescent="0.2">
      <c r="H325" s="68"/>
      <c r="I325" s="61"/>
      <c r="J325" s="62"/>
      <c r="K325" s="61"/>
      <c r="L325" s="61"/>
      <c r="M325" s="80"/>
      <c r="N325" s="61"/>
      <c r="O325" s="111"/>
      <c r="P325" s="117"/>
      <c r="Q325" s="120"/>
      <c r="R325" s="117"/>
      <c r="S325" s="120"/>
      <c r="T325" s="117"/>
      <c r="U325" s="120"/>
      <c r="V325" s="117"/>
      <c r="W325" s="120"/>
      <c r="X325" s="117"/>
      <c r="Y325" s="72"/>
      <c r="AA325" s="188"/>
      <c r="AB325" s="68"/>
    </row>
    <row r="326" spans="8:28" ht="20.100000000000001" customHeight="1" x14ac:dyDescent="0.2">
      <c r="H326" s="68"/>
      <c r="I326" s="61"/>
      <c r="J326" s="62"/>
      <c r="K326" s="61"/>
      <c r="L326" s="61"/>
      <c r="M326" s="80"/>
      <c r="N326" s="61"/>
      <c r="O326" s="111"/>
      <c r="P326" s="117"/>
      <c r="Q326" s="120"/>
      <c r="R326" s="117"/>
      <c r="S326" s="120"/>
      <c r="T326" s="117"/>
      <c r="U326" s="120"/>
      <c r="V326" s="117"/>
      <c r="W326" s="120"/>
      <c r="X326" s="117"/>
      <c r="Y326" s="72"/>
      <c r="AA326" s="188"/>
      <c r="AB326" s="68"/>
    </row>
    <row r="327" spans="8:28" ht="20.100000000000001" customHeight="1" x14ac:dyDescent="0.2">
      <c r="H327" s="68"/>
      <c r="I327" s="61"/>
      <c r="J327" s="62"/>
      <c r="K327" s="61"/>
      <c r="L327" s="61"/>
      <c r="M327" s="80"/>
      <c r="N327" s="61"/>
      <c r="O327" s="111"/>
      <c r="P327" s="117"/>
      <c r="Q327" s="120"/>
      <c r="R327" s="117"/>
      <c r="S327" s="120"/>
      <c r="T327" s="117"/>
      <c r="U327" s="120"/>
      <c r="V327" s="117"/>
      <c r="W327" s="120"/>
      <c r="X327" s="117"/>
      <c r="Y327" s="72"/>
      <c r="AA327" s="188"/>
      <c r="AB327" s="68"/>
    </row>
    <row r="328" spans="8:28" ht="20.100000000000001" customHeight="1" x14ac:dyDescent="0.2">
      <c r="H328" s="68"/>
      <c r="I328" s="61"/>
      <c r="J328" s="62"/>
      <c r="K328" s="61"/>
      <c r="L328" s="61"/>
      <c r="M328" s="80"/>
      <c r="N328" s="61"/>
      <c r="O328" s="111"/>
      <c r="P328" s="117"/>
      <c r="Q328" s="120"/>
      <c r="R328" s="117"/>
      <c r="S328" s="120"/>
      <c r="T328" s="117"/>
      <c r="U328" s="120"/>
      <c r="V328" s="117"/>
      <c r="W328" s="120"/>
      <c r="X328" s="117"/>
      <c r="Y328" s="72"/>
      <c r="AA328" s="188"/>
      <c r="AB328" s="68"/>
    </row>
    <row r="329" spans="8:28" ht="20.100000000000001" customHeight="1" x14ac:dyDescent="0.2">
      <c r="H329" s="68"/>
      <c r="I329" s="61"/>
      <c r="J329" s="62"/>
      <c r="K329" s="61"/>
      <c r="L329" s="61"/>
      <c r="M329" s="80"/>
      <c r="N329" s="61"/>
      <c r="O329" s="111"/>
      <c r="P329" s="117"/>
      <c r="Q329" s="120"/>
      <c r="R329" s="117"/>
      <c r="S329" s="120"/>
      <c r="T329" s="117"/>
      <c r="U329" s="120"/>
      <c r="V329" s="117"/>
      <c r="W329" s="120"/>
      <c r="X329" s="117"/>
      <c r="Y329" s="72"/>
      <c r="AA329" s="188"/>
      <c r="AB329" s="68"/>
    </row>
    <row r="330" spans="8:28" ht="20.100000000000001" customHeight="1" x14ac:dyDescent="0.2">
      <c r="H330" s="68"/>
      <c r="I330" s="61"/>
      <c r="J330" s="62"/>
      <c r="K330" s="61"/>
      <c r="L330" s="61"/>
      <c r="M330" s="80"/>
      <c r="N330" s="61"/>
      <c r="O330" s="111"/>
      <c r="P330" s="117"/>
      <c r="Q330" s="120"/>
      <c r="R330" s="117"/>
      <c r="S330" s="120"/>
      <c r="T330" s="117"/>
      <c r="U330" s="120"/>
      <c r="V330" s="117"/>
      <c r="W330" s="120"/>
      <c r="X330" s="117"/>
      <c r="Y330" s="72"/>
      <c r="AA330" s="188"/>
      <c r="AB330" s="68"/>
    </row>
    <row r="331" spans="8:28" ht="20.100000000000001" customHeight="1" x14ac:dyDescent="0.2">
      <c r="H331" s="68"/>
      <c r="I331" s="61"/>
      <c r="J331" s="62"/>
      <c r="K331" s="61"/>
      <c r="L331" s="61"/>
      <c r="M331" s="80"/>
      <c r="N331" s="61"/>
      <c r="O331" s="111"/>
      <c r="P331" s="117"/>
      <c r="Q331" s="120"/>
      <c r="R331" s="117"/>
      <c r="S331" s="120"/>
      <c r="T331" s="117"/>
      <c r="U331" s="120"/>
      <c r="V331" s="117"/>
      <c r="W331" s="120"/>
      <c r="X331" s="117"/>
      <c r="Y331" s="72"/>
      <c r="AA331" s="188"/>
      <c r="AB331" s="68"/>
    </row>
    <row r="332" spans="8:28" ht="20.100000000000001" customHeight="1" x14ac:dyDescent="0.2">
      <c r="H332" s="68"/>
      <c r="I332" s="61"/>
      <c r="J332" s="62"/>
      <c r="K332" s="61"/>
      <c r="L332" s="61"/>
      <c r="M332" s="80"/>
      <c r="N332" s="61"/>
      <c r="O332" s="111"/>
      <c r="P332" s="117"/>
      <c r="Q332" s="120"/>
      <c r="R332" s="117"/>
      <c r="S332" s="120"/>
      <c r="T332" s="117"/>
      <c r="U332" s="120"/>
      <c r="V332" s="117"/>
      <c r="W332" s="120"/>
      <c r="X332" s="117"/>
      <c r="Y332" s="72"/>
      <c r="AA332" s="188"/>
      <c r="AB332" s="68"/>
    </row>
    <row r="333" spans="8:28" ht="20.100000000000001" customHeight="1" x14ac:dyDescent="0.2">
      <c r="H333" s="68"/>
      <c r="I333" s="61"/>
      <c r="J333" s="62"/>
      <c r="K333" s="61"/>
      <c r="L333" s="61"/>
      <c r="M333" s="80"/>
      <c r="N333" s="61"/>
      <c r="O333" s="111"/>
      <c r="P333" s="117"/>
      <c r="Q333" s="120"/>
      <c r="R333" s="117"/>
      <c r="S333" s="120"/>
      <c r="T333" s="117"/>
      <c r="U333" s="120"/>
      <c r="V333" s="117"/>
      <c r="W333" s="120"/>
      <c r="X333" s="117"/>
      <c r="Y333" s="72"/>
      <c r="AA333" s="188"/>
      <c r="AB333" s="68"/>
    </row>
    <row r="334" spans="8:28" ht="20.100000000000001" customHeight="1" x14ac:dyDescent="0.2">
      <c r="H334" s="68"/>
      <c r="I334" s="61"/>
      <c r="J334" s="62"/>
      <c r="K334" s="61"/>
      <c r="L334" s="61"/>
      <c r="M334" s="80"/>
      <c r="N334" s="61"/>
      <c r="O334" s="111"/>
      <c r="P334" s="117"/>
      <c r="Q334" s="120"/>
      <c r="R334" s="117"/>
      <c r="S334" s="120"/>
      <c r="T334" s="117"/>
      <c r="U334" s="120"/>
      <c r="V334" s="117"/>
      <c r="W334" s="120"/>
      <c r="X334" s="117"/>
      <c r="Y334" s="72"/>
      <c r="AA334" s="188"/>
      <c r="AB334" s="68"/>
    </row>
    <row r="335" spans="8:28" ht="20.100000000000001" customHeight="1" x14ac:dyDescent="0.2">
      <c r="H335" s="68"/>
      <c r="I335" s="61"/>
      <c r="J335" s="62"/>
      <c r="K335" s="61"/>
      <c r="L335" s="61"/>
      <c r="M335" s="80"/>
      <c r="N335" s="61"/>
      <c r="O335" s="111"/>
      <c r="P335" s="117"/>
      <c r="Q335" s="120"/>
      <c r="R335" s="117"/>
      <c r="S335" s="120"/>
      <c r="T335" s="117"/>
      <c r="U335" s="120"/>
      <c r="V335" s="117"/>
      <c r="W335" s="120"/>
      <c r="X335" s="117"/>
      <c r="Y335" s="72"/>
      <c r="AA335" s="188"/>
      <c r="AB335" s="68"/>
    </row>
    <row r="336" spans="8:28" ht="20.100000000000001" customHeight="1" x14ac:dyDescent="0.2">
      <c r="H336" s="68"/>
      <c r="I336" s="61"/>
      <c r="J336" s="62"/>
      <c r="K336" s="61"/>
      <c r="L336" s="61"/>
      <c r="M336" s="80"/>
      <c r="N336" s="61"/>
      <c r="O336" s="111"/>
      <c r="P336" s="117"/>
      <c r="Q336" s="120"/>
      <c r="R336" s="117"/>
      <c r="S336" s="120"/>
      <c r="T336" s="117"/>
      <c r="U336" s="120"/>
      <c r="V336" s="117"/>
      <c r="W336" s="120"/>
      <c r="X336" s="117"/>
      <c r="Y336" s="72"/>
      <c r="AA336" s="188"/>
      <c r="AB336" s="68"/>
    </row>
    <row r="337" spans="8:28" ht="20.100000000000001" customHeight="1" x14ac:dyDescent="0.2">
      <c r="H337" s="68"/>
      <c r="I337" s="61"/>
      <c r="J337" s="62"/>
      <c r="K337" s="61"/>
      <c r="L337" s="61"/>
      <c r="M337" s="80"/>
      <c r="N337" s="61"/>
      <c r="O337" s="111"/>
      <c r="P337" s="117"/>
      <c r="Q337" s="120"/>
      <c r="R337" s="117"/>
      <c r="S337" s="120"/>
      <c r="T337" s="117"/>
      <c r="U337" s="120"/>
      <c r="V337" s="117"/>
      <c r="W337" s="120"/>
      <c r="X337" s="117"/>
      <c r="Y337" s="72"/>
      <c r="AA337" s="188"/>
      <c r="AB337" s="68"/>
    </row>
    <row r="338" spans="8:28" ht="20.100000000000001" customHeight="1" x14ac:dyDescent="0.2">
      <c r="H338" s="68"/>
      <c r="I338" s="61"/>
      <c r="J338" s="62"/>
      <c r="K338" s="61"/>
      <c r="L338" s="61"/>
      <c r="M338" s="80"/>
      <c r="N338" s="61"/>
      <c r="O338" s="111"/>
      <c r="P338" s="117"/>
      <c r="Q338" s="120"/>
      <c r="R338" s="117"/>
      <c r="S338" s="120"/>
      <c r="T338" s="117"/>
      <c r="U338" s="120"/>
      <c r="V338" s="117"/>
      <c r="W338" s="120"/>
      <c r="X338" s="117"/>
      <c r="Y338" s="72"/>
      <c r="AA338" s="188"/>
      <c r="AB338" s="68"/>
    </row>
    <row r="339" spans="8:28" ht="20.100000000000001" customHeight="1" x14ac:dyDescent="0.2">
      <c r="H339" s="68"/>
      <c r="I339" s="61"/>
      <c r="J339" s="62"/>
      <c r="K339" s="61"/>
      <c r="L339" s="61"/>
      <c r="M339" s="80"/>
      <c r="N339" s="61"/>
      <c r="O339" s="111"/>
      <c r="P339" s="117"/>
      <c r="Q339" s="120"/>
      <c r="R339" s="117"/>
      <c r="S339" s="120"/>
      <c r="T339" s="117"/>
      <c r="U339" s="120"/>
      <c r="V339" s="117"/>
      <c r="W339" s="120"/>
      <c r="X339" s="117"/>
      <c r="Y339" s="72"/>
      <c r="AA339" s="188"/>
      <c r="AB339" s="68"/>
    </row>
    <row r="340" spans="8:28" ht="20.100000000000001" customHeight="1" x14ac:dyDescent="0.2">
      <c r="H340" s="68"/>
      <c r="I340" s="61"/>
      <c r="J340" s="62"/>
      <c r="K340" s="61"/>
      <c r="L340" s="61"/>
      <c r="M340" s="80"/>
      <c r="N340" s="61"/>
      <c r="O340" s="111"/>
      <c r="P340" s="117"/>
      <c r="Q340" s="120"/>
      <c r="R340" s="117"/>
      <c r="S340" s="120"/>
      <c r="T340" s="117"/>
      <c r="U340" s="120"/>
      <c r="V340" s="117"/>
      <c r="W340" s="120"/>
      <c r="X340" s="117"/>
      <c r="Y340" s="72"/>
      <c r="AA340" s="188"/>
      <c r="AB340" s="68"/>
    </row>
    <row r="341" spans="8:28" ht="20.100000000000001" customHeight="1" x14ac:dyDescent="0.2">
      <c r="H341" s="68"/>
      <c r="I341" s="61"/>
      <c r="J341" s="62"/>
      <c r="K341" s="61"/>
      <c r="L341" s="61"/>
      <c r="M341" s="80"/>
      <c r="N341" s="61"/>
      <c r="O341" s="111"/>
      <c r="P341" s="117"/>
      <c r="Q341" s="120"/>
      <c r="R341" s="117"/>
      <c r="S341" s="120"/>
      <c r="T341" s="117"/>
      <c r="U341" s="120"/>
      <c r="V341" s="117"/>
      <c r="W341" s="120"/>
      <c r="X341" s="117"/>
      <c r="Y341" s="72"/>
      <c r="AA341" s="188"/>
      <c r="AB341" s="68"/>
    </row>
    <row r="342" spans="8:28" ht="20.100000000000001" customHeight="1" x14ac:dyDescent="0.2">
      <c r="H342" s="68"/>
      <c r="I342" s="61"/>
      <c r="J342" s="62"/>
      <c r="K342" s="61"/>
      <c r="L342" s="61"/>
      <c r="M342" s="80"/>
      <c r="N342" s="61"/>
      <c r="O342" s="111"/>
      <c r="P342" s="117"/>
      <c r="Q342" s="120"/>
      <c r="R342" s="117"/>
      <c r="S342" s="120"/>
      <c r="T342" s="117"/>
      <c r="U342" s="120"/>
      <c r="V342" s="117"/>
      <c r="W342" s="120"/>
      <c r="X342" s="117"/>
      <c r="Y342" s="72"/>
      <c r="AA342" s="188"/>
      <c r="AB342" s="68"/>
    </row>
    <row r="343" spans="8:28" ht="20.100000000000001" customHeight="1" x14ac:dyDescent="0.2">
      <c r="H343" s="68"/>
      <c r="I343" s="61"/>
      <c r="J343" s="62"/>
      <c r="K343" s="61"/>
      <c r="L343" s="61"/>
      <c r="M343" s="80"/>
      <c r="N343" s="61"/>
      <c r="O343" s="111"/>
      <c r="P343" s="117"/>
      <c r="Q343" s="120"/>
      <c r="R343" s="117"/>
      <c r="S343" s="120"/>
      <c r="T343" s="117"/>
      <c r="U343" s="120"/>
      <c r="V343" s="117"/>
      <c r="W343" s="120"/>
      <c r="X343" s="117"/>
      <c r="Y343" s="72"/>
      <c r="AA343" s="188"/>
      <c r="AB343" s="68"/>
    </row>
    <row r="344" spans="8:28" ht="20.100000000000001" customHeight="1" x14ac:dyDescent="0.2">
      <c r="H344" s="68"/>
      <c r="I344" s="61"/>
      <c r="J344" s="62"/>
      <c r="K344" s="61"/>
      <c r="L344" s="61"/>
      <c r="M344" s="80"/>
      <c r="N344" s="61"/>
      <c r="O344" s="111"/>
      <c r="P344" s="117"/>
      <c r="Q344" s="120"/>
      <c r="R344" s="117"/>
      <c r="S344" s="120"/>
      <c r="T344" s="117"/>
      <c r="U344" s="120"/>
      <c r="V344" s="117"/>
      <c r="W344" s="120"/>
      <c r="X344" s="117"/>
      <c r="Y344" s="72"/>
      <c r="AA344" s="188"/>
      <c r="AB344" s="68"/>
    </row>
    <row r="345" spans="8:28" ht="20.100000000000001" customHeight="1" x14ac:dyDescent="0.2">
      <c r="H345" s="68"/>
      <c r="I345" s="61"/>
      <c r="J345" s="62"/>
      <c r="K345" s="61"/>
      <c r="L345" s="61"/>
      <c r="M345" s="80"/>
      <c r="N345" s="61"/>
      <c r="O345" s="111"/>
      <c r="P345" s="117"/>
      <c r="Q345" s="120"/>
      <c r="R345" s="117"/>
      <c r="S345" s="120"/>
      <c r="T345" s="117"/>
      <c r="U345" s="120"/>
      <c r="V345" s="117"/>
      <c r="W345" s="120"/>
      <c r="X345" s="117"/>
      <c r="Y345" s="72"/>
      <c r="AA345" s="188"/>
      <c r="AB345" s="68"/>
    </row>
    <row r="346" spans="8:28" ht="20.100000000000001" customHeight="1" x14ac:dyDescent="0.2">
      <c r="H346" s="68"/>
      <c r="I346" s="61"/>
      <c r="J346" s="62"/>
      <c r="K346" s="61"/>
      <c r="L346" s="61"/>
      <c r="M346" s="80"/>
      <c r="N346" s="61"/>
      <c r="O346" s="111"/>
      <c r="P346" s="117"/>
      <c r="Q346" s="120"/>
      <c r="R346" s="117"/>
      <c r="S346" s="120"/>
      <c r="T346" s="117"/>
      <c r="U346" s="120"/>
      <c r="V346" s="117"/>
      <c r="W346" s="120"/>
      <c r="X346" s="117"/>
      <c r="Y346" s="72"/>
      <c r="AA346" s="188"/>
      <c r="AB346" s="68"/>
    </row>
    <row r="347" spans="8:28" ht="20.100000000000001" customHeight="1" x14ac:dyDescent="0.2">
      <c r="H347" s="68"/>
      <c r="I347" s="61"/>
      <c r="J347" s="62"/>
      <c r="K347" s="61"/>
      <c r="L347" s="61"/>
      <c r="M347" s="80"/>
      <c r="N347" s="61"/>
      <c r="O347" s="111"/>
      <c r="P347" s="117"/>
      <c r="Q347" s="120"/>
      <c r="R347" s="117"/>
      <c r="S347" s="120"/>
      <c r="T347" s="117"/>
      <c r="U347" s="120"/>
      <c r="V347" s="117"/>
      <c r="W347" s="120"/>
      <c r="X347" s="117"/>
      <c r="Y347" s="72"/>
      <c r="AA347" s="188"/>
      <c r="AB347" s="68"/>
    </row>
    <row r="348" spans="8:28" ht="20.100000000000001" customHeight="1" x14ac:dyDescent="0.2">
      <c r="H348" s="68"/>
      <c r="I348" s="61"/>
      <c r="J348" s="62"/>
      <c r="K348" s="61"/>
      <c r="L348" s="61"/>
      <c r="M348" s="80"/>
      <c r="N348" s="61"/>
      <c r="O348" s="111"/>
      <c r="P348" s="117"/>
      <c r="Q348" s="120"/>
      <c r="R348" s="117"/>
      <c r="S348" s="120"/>
      <c r="T348" s="117"/>
      <c r="U348" s="120"/>
      <c r="V348" s="117"/>
      <c r="W348" s="120"/>
      <c r="X348" s="117"/>
      <c r="Y348" s="72"/>
      <c r="AA348" s="188"/>
      <c r="AB348" s="68"/>
    </row>
    <row r="349" spans="8:28" ht="20.100000000000001" customHeight="1" x14ac:dyDescent="0.2">
      <c r="H349" s="68"/>
      <c r="I349" s="61"/>
      <c r="J349" s="62"/>
      <c r="K349" s="61"/>
      <c r="L349" s="61"/>
      <c r="M349" s="80"/>
      <c r="N349" s="61"/>
      <c r="O349" s="111"/>
      <c r="P349" s="117"/>
      <c r="Q349" s="120"/>
      <c r="R349" s="117"/>
      <c r="S349" s="120"/>
      <c r="T349" s="117"/>
      <c r="U349" s="120"/>
      <c r="V349" s="117"/>
      <c r="W349" s="120"/>
      <c r="X349" s="117"/>
      <c r="Y349" s="72"/>
      <c r="AA349" s="188"/>
      <c r="AB349" s="68"/>
    </row>
    <row r="350" spans="8:28" ht="20.100000000000001" customHeight="1" x14ac:dyDescent="0.2">
      <c r="H350" s="68"/>
      <c r="I350" s="61"/>
      <c r="J350" s="62"/>
      <c r="K350" s="61"/>
      <c r="L350" s="61"/>
      <c r="M350" s="80"/>
      <c r="N350" s="61"/>
      <c r="O350" s="111"/>
      <c r="P350" s="117"/>
      <c r="Q350" s="120"/>
      <c r="R350" s="117"/>
      <c r="S350" s="120"/>
      <c r="T350" s="117"/>
      <c r="U350" s="120"/>
      <c r="V350" s="117"/>
      <c r="W350" s="120"/>
      <c r="X350" s="117"/>
      <c r="Y350" s="72"/>
      <c r="AA350" s="188"/>
      <c r="AB350" s="68"/>
    </row>
    <row r="351" spans="8:28" ht="20.100000000000001" customHeight="1" x14ac:dyDescent="0.2">
      <c r="H351" s="68"/>
      <c r="I351" s="61"/>
      <c r="J351" s="62"/>
      <c r="K351" s="61"/>
      <c r="L351" s="61"/>
      <c r="M351" s="80"/>
      <c r="N351" s="61"/>
      <c r="O351" s="111"/>
      <c r="P351" s="117"/>
      <c r="Q351" s="120"/>
      <c r="R351" s="117"/>
      <c r="S351" s="120"/>
      <c r="T351" s="117"/>
      <c r="U351" s="120"/>
      <c r="V351" s="117"/>
      <c r="W351" s="120"/>
      <c r="X351" s="117"/>
      <c r="Y351" s="72"/>
      <c r="AA351" s="188"/>
      <c r="AB351" s="68"/>
    </row>
    <row r="352" spans="8:28" ht="20.100000000000001" customHeight="1" x14ac:dyDescent="0.2">
      <c r="H352" s="68"/>
      <c r="I352" s="61"/>
      <c r="J352" s="62"/>
      <c r="K352" s="61"/>
      <c r="L352" s="61"/>
      <c r="M352" s="80"/>
      <c r="N352" s="61"/>
      <c r="O352" s="111"/>
      <c r="P352" s="117"/>
      <c r="Q352" s="120"/>
      <c r="R352" s="117"/>
      <c r="S352" s="120"/>
      <c r="T352" s="117"/>
      <c r="U352" s="120"/>
      <c r="V352" s="117"/>
      <c r="W352" s="120"/>
      <c r="X352" s="117"/>
      <c r="Y352" s="72"/>
      <c r="AA352" s="188"/>
      <c r="AB352" s="68"/>
    </row>
    <row r="353" spans="8:28" ht="20.100000000000001" customHeight="1" x14ac:dyDescent="0.2">
      <c r="H353" s="68"/>
      <c r="I353" s="61"/>
      <c r="J353" s="62"/>
      <c r="K353" s="61"/>
      <c r="L353" s="61"/>
      <c r="M353" s="80"/>
      <c r="N353" s="61"/>
      <c r="O353" s="111"/>
      <c r="P353" s="117"/>
      <c r="Q353" s="120"/>
      <c r="R353" s="117"/>
      <c r="S353" s="120"/>
      <c r="T353" s="117"/>
      <c r="U353" s="120"/>
      <c r="V353" s="117"/>
      <c r="W353" s="120"/>
      <c r="X353" s="117"/>
      <c r="Y353" s="72"/>
      <c r="AA353" s="188"/>
      <c r="AB353" s="68"/>
    </row>
    <row r="354" spans="8:28" ht="20.100000000000001" customHeight="1" x14ac:dyDescent="0.2">
      <c r="H354" s="68"/>
      <c r="I354" s="61"/>
      <c r="J354" s="62"/>
      <c r="K354" s="61"/>
      <c r="L354" s="61"/>
      <c r="M354" s="80"/>
      <c r="N354" s="61"/>
      <c r="O354" s="111"/>
      <c r="P354" s="117"/>
      <c r="Q354" s="120"/>
      <c r="R354" s="117"/>
      <c r="S354" s="120"/>
      <c r="T354" s="117"/>
      <c r="U354" s="120"/>
      <c r="V354" s="117"/>
      <c r="W354" s="120"/>
      <c r="X354" s="117"/>
      <c r="Y354" s="72"/>
      <c r="AA354" s="188"/>
      <c r="AB354" s="68"/>
    </row>
    <row r="355" spans="8:28" ht="20.100000000000001" customHeight="1" x14ac:dyDescent="0.2">
      <c r="H355" s="68"/>
      <c r="I355" s="61"/>
      <c r="J355" s="62"/>
      <c r="K355" s="61"/>
      <c r="L355" s="61"/>
      <c r="M355" s="80"/>
      <c r="N355" s="61"/>
      <c r="O355" s="111"/>
      <c r="P355" s="117"/>
      <c r="Q355" s="120"/>
      <c r="R355" s="117"/>
      <c r="S355" s="120"/>
      <c r="T355" s="117"/>
      <c r="U355" s="120"/>
      <c r="V355" s="117"/>
      <c r="W355" s="120"/>
      <c r="X355" s="117"/>
      <c r="Y355" s="72"/>
      <c r="AA355" s="188"/>
      <c r="AB355" s="68"/>
    </row>
    <row r="356" spans="8:28" ht="20.100000000000001" customHeight="1" x14ac:dyDescent="0.2">
      <c r="H356" s="68"/>
      <c r="I356" s="61"/>
      <c r="J356" s="62"/>
      <c r="K356" s="61"/>
      <c r="L356" s="61"/>
      <c r="M356" s="80"/>
      <c r="N356" s="61"/>
      <c r="O356" s="111"/>
      <c r="P356" s="117"/>
      <c r="Q356" s="120"/>
      <c r="R356" s="117"/>
      <c r="S356" s="120"/>
      <c r="T356" s="117"/>
      <c r="U356" s="120"/>
      <c r="V356" s="117"/>
      <c r="W356" s="120"/>
      <c r="X356" s="117"/>
      <c r="Y356" s="72"/>
      <c r="AA356" s="188"/>
      <c r="AB356" s="68"/>
    </row>
    <row r="357" spans="8:28" ht="20.100000000000001" customHeight="1" x14ac:dyDescent="0.2">
      <c r="H357" s="68"/>
      <c r="I357" s="61"/>
      <c r="J357" s="62"/>
      <c r="K357" s="61"/>
      <c r="L357" s="61"/>
      <c r="M357" s="80"/>
      <c r="N357" s="61"/>
      <c r="O357" s="111"/>
      <c r="P357" s="117"/>
      <c r="Q357" s="120"/>
      <c r="R357" s="117"/>
      <c r="S357" s="120"/>
      <c r="T357" s="117"/>
      <c r="U357" s="120"/>
      <c r="V357" s="117"/>
      <c r="W357" s="120"/>
      <c r="X357" s="117"/>
      <c r="Y357" s="72"/>
      <c r="AA357" s="188"/>
      <c r="AB357" s="68"/>
    </row>
    <row r="358" spans="8:28" ht="20.100000000000001" customHeight="1" x14ac:dyDescent="0.2">
      <c r="H358" s="68"/>
      <c r="I358" s="61"/>
      <c r="J358" s="62"/>
      <c r="K358" s="61"/>
      <c r="L358" s="61"/>
      <c r="M358" s="80"/>
      <c r="N358" s="61"/>
      <c r="O358" s="111"/>
      <c r="P358" s="117"/>
      <c r="Q358" s="120"/>
      <c r="R358" s="117"/>
      <c r="S358" s="120"/>
      <c r="T358" s="117"/>
      <c r="U358" s="120"/>
      <c r="V358" s="117"/>
      <c r="W358" s="120"/>
      <c r="X358" s="117"/>
      <c r="Y358" s="72"/>
      <c r="AA358" s="188"/>
      <c r="AB358" s="68"/>
    </row>
    <row r="359" spans="8:28" ht="20.100000000000001" customHeight="1" x14ac:dyDescent="0.2">
      <c r="H359" s="68"/>
      <c r="I359" s="61"/>
      <c r="J359" s="62"/>
      <c r="K359" s="61"/>
      <c r="L359" s="61"/>
      <c r="M359" s="80"/>
      <c r="N359" s="61"/>
      <c r="O359" s="111"/>
      <c r="P359" s="117"/>
      <c r="Q359" s="120"/>
      <c r="R359" s="117"/>
      <c r="S359" s="120"/>
      <c r="T359" s="117"/>
      <c r="U359" s="120"/>
      <c r="V359" s="117"/>
      <c r="W359" s="120"/>
      <c r="X359" s="117"/>
      <c r="Y359" s="72"/>
      <c r="AA359" s="188"/>
      <c r="AB359" s="68"/>
    </row>
    <row r="360" spans="8:28" ht="20.100000000000001" customHeight="1" x14ac:dyDescent="0.2">
      <c r="H360" s="68"/>
      <c r="I360" s="61"/>
      <c r="J360" s="62"/>
      <c r="K360" s="61"/>
      <c r="L360" s="61"/>
      <c r="M360" s="80"/>
      <c r="N360" s="61"/>
      <c r="O360" s="111"/>
      <c r="P360" s="117"/>
      <c r="Q360" s="120"/>
      <c r="R360" s="117"/>
      <c r="S360" s="120"/>
      <c r="T360" s="117"/>
      <c r="U360" s="120"/>
      <c r="V360" s="117"/>
      <c r="W360" s="120"/>
      <c r="X360" s="117"/>
      <c r="Y360" s="72"/>
      <c r="AA360" s="188"/>
      <c r="AB360" s="68"/>
    </row>
    <row r="361" spans="8:28" ht="20.100000000000001" customHeight="1" x14ac:dyDescent="0.2">
      <c r="H361" s="68"/>
      <c r="I361" s="61"/>
      <c r="J361" s="62"/>
      <c r="K361" s="61"/>
      <c r="L361" s="61"/>
      <c r="M361" s="80"/>
      <c r="N361" s="61"/>
      <c r="O361" s="111"/>
      <c r="P361" s="117"/>
      <c r="Q361" s="120"/>
      <c r="R361" s="117"/>
      <c r="S361" s="120"/>
      <c r="T361" s="117"/>
      <c r="U361" s="120"/>
      <c r="V361" s="117"/>
      <c r="W361" s="120"/>
      <c r="X361" s="117"/>
      <c r="Y361" s="72"/>
      <c r="AA361" s="188"/>
      <c r="AB361" s="68"/>
    </row>
    <row r="362" spans="8:28" ht="20.100000000000001" customHeight="1" x14ac:dyDescent="0.2">
      <c r="H362" s="68"/>
      <c r="I362" s="61"/>
      <c r="J362" s="62"/>
      <c r="K362" s="61"/>
      <c r="L362" s="61"/>
      <c r="M362" s="80"/>
      <c r="N362" s="61"/>
      <c r="O362" s="111"/>
      <c r="P362" s="117"/>
      <c r="Q362" s="120"/>
      <c r="R362" s="117"/>
      <c r="S362" s="120"/>
      <c r="T362" s="117"/>
      <c r="U362" s="120"/>
      <c r="V362" s="117"/>
      <c r="W362" s="120"/>
      <c r="X362" s="117"/>
      <c r="Y362" s="72"/>
      <c r="AA362" s="188"/>
      <c r="AB362" s="68"/>
    </row>
    <row r="363" spans="8:28" ht="20.100000000000001" customHeight="1" x14ac:dyDescent="0.2">
      <c r="H363" s="68"/>
      <c r="I363" s="61"/>
      <c r="J363" s="62"/>
      <c r="K363" s="61"/>
      <c r="L363" s="61"/>
      <c r="M363" s="80"/>
      <c r="N363" s="61"/>
      <c r="O363" s="111"/>
      <c r="P363" s="117"/>
      <c r="Q363" s="120"/>
      <c r="R363" s="117"/>
      <c r="S363" s="120"/>
      <c r="T363" s="117"/>
      <c r="U363" s="120"/>
      <c r="V363" s="117"/>
      <c r="W363" s="120"/>
      <c r="X363" s="117"/>
      <c r="Y363" s="72"/>
      <c r="AA363" s="188"/>
      <c r="AB363" s="68"/>
    </row>
    <row r="364" spans="8:28" ht="20.100000000000001" customHeight="1" x14ac:dyDescent="0.2">
      <c r="H364" s="68"/>
      <c r="I364" s="61"/>
      <c r="J364" s="62"/>
      <c r="K364" s="61"/>
      <c r="L364" s="61"/>
      <c r="M364" s="80"/>
      <c r="N364" s="61"/>
      <c r="O364" s="111"/>
      <c r="P364" s="117"/>
      <c r="Q364" s="120"/>
      <c r="R364" s="117"/>
      <c r="S364" s="120"/>
      <c r="T364" s="117"/>
      <c r="U364" s="120"/>
      <c r="V364" s="117"/>
      <c r="W364" s="120"/>
      <c r="X364" s="117"/>
      <c r="Y364" s="72"/>
      <c r="AA364" s="188"/>
      <c r="AB364" s="68"/>
    </row>
    <row r="365" spans="8:28" ht="20.100000000000001" customHeight="1" x14ac:dyDescent="0.2">
      <c r="H365" s="68"/>
      <c r="I365" s="61"/>
      <c r="J365" s="62"/>
      <c r="K365" s="61"/>
      <c r="L365" s="61"/>
      <c r="M365" s="80"/>
      <c r="N365" s="61"/>
      <c r="O365" s="111"/>
      <c r="P365" s="117"/>
      <c r="Q365" s="120"/>
      <c r="R365" s="117"/>
      <c r="S365" s="120"/>
      <c r="T365" s="117"/>
      <c r="U365" s="120"/>
      <c r="V365" s="117"/>
      <c r="W365" s="120"/>
      <c r="X365" s="117"/>
      <c r="Y365" s="72"/>
      <c r="AA365" s="188"/>
      <c r="AB365" s="68"/>
    </row>
    <row r="366" spans="8:28" ht="20.100000000000001" customHeight="1" x14ac:dyDescent="0.2">
      <c r="H366" s="68"/>
      <c r="I366" s="61"/>
      <c r="J366" s="62"/>
      <c r="K366" s="61"/>
      <c r="L366" s="61"/>
      <c r="M366" s="80"/>
      <c r="N366" s="61"/>
      <c r="O366" s="111"/>
      <c r="P366" s="117"/>
      <c r="Q366" s="120"/>
      <c r="R366" s="117"/>
      <c r="S366" s="120"/>
      <c r="T366" s="117"/>
      <c r="U366" s="120"/>
      <c r="V366" s="117"/>
      <c r="W366" s="120"/>
      <c r="X366" s="117"/>
      <c r="Y366" s="72"/>
      <c r="AA366" s="188"/>
      <c r="AB366" s="68"/>
    </row>
    <row r="367" spans="8:28" ht="20.100000000000001" customHeight="1" x14ac:dyDescent="0.2">
      <c r="H367" s="68"/>
      <c r="I367" s="61"/>
      <c r="J367" s="62"/>
      <c r="K367" s="61"/>
      <c r="L367" s="61"/>
      <c r="M367" s="80"/>
      <c r="N367" s="61"/>
      <c r="O367" s="111"/>
      <c r="P367" s="117"/>
      <c r="Q367" s="120"/>
      <c r="R367" s="117"/>
      <c r="S367" s="120"/>
      <c r="T367" s="117"/>
      <c r="U367" s="120"/>
      <c r="V367" s="117"/>
      <c r="W367" s="120"/>
      <c r="X367" s="117"/>
      <c r="Y367" s="72"/>
      <c r="AA367" s="188"/>
      <c r="AB367" s="68"/>
    </row>
    <row r="368" spans="8:28" ht="20.100000000000001" customHeight="1" x14ac:dyDescent="0.2">
      <c r="H368" s="68"/>
      <c r="I368" s="61"/>
      <c r="J368" s="62"/>
      <c r="K368" s="61"/>
      <c r="L368" s="61"/>
      <c r="M368" s="80"/>
      <c r="N368" s="61"/>
      <c r="O368" s="111"/>
      <c r="P368" s="117"/>
      <c r="Q368" s="120"/>
      <c r="R368" s="117"/>
      <c r="S368" s="120"/>
      <c r="T368" s="117"/>
      <c r="U368" s="120"/>
      <c r="V368" s="117"/>
      <c r="W368" s="120"/>
      <c r="X368" s="117"/>
      <c r="Y368" s="72"/>
      <c r="AA368" s="188"/>
      <c r="AB368" s="68"/>
    </row>
    <row r="369" spans="8:28" ht="20.100000000000001" customHeight="1" x14ac:dyDescent="0.2">
      <c r="H369" s="68"/>
      <c r="I369" s="61"/>
      <c r="J369" s="62"/>
      <c r="K369" s="61"/>
      <c r="L369" s="61"/>
      <c r="M369" s="80"/>
      <c r="N369" s="61"/>
      <c r="O369" s="111"/>
      <c r="P369" s="117"/>
      <c r="Q369" s="120"/>
      <c r="R369" s="117"/>
      <c r="S369" s="120"/>
      <c r="T369" s="117"/>
      <c r="U369" s="120"/>
      <c r="V369" s="117"/>
      <c r="W369" s="120"/>
      <c r="X369" s="117"/>
      <c r="Y369" s="72"/>
      <c r="AA369" s="188"/>
      <c r="AB369" s="68"/>
    </row>
    <row r="370" spans="8:28" ht="20.100000000000001" customHeight="1" x14ac:dyDescent="0.2">
      <c r="H370" s="68"/>
      <c r="I370" s="61"/>
      <c r="J370" s="62"/>
      <c r="K370" s="61"/>
      <c r="L370" s="61"/>
      <c r="M370" s="80"/>
      <c r="N370" s="61"/>
      <c r="O370" s="111"/>
      <c r="P370" s="117"/>
      <c r="Q370" s="120"/>
      <c r="R370" s="117"/>
      <c r="S370" s="120"/>
      <c r="T370" s="117"/>
      <c r="U370" s="120"/>
      <c r="V370" s="117"/>
      <c r="W370" s="120"/>
      <c r="X370" s="117"/>
      <c r="Y370" s="72"/>
      <c r="AA370" s="188"/>
      <c r="AB370" s="68"/>
    </row>
    <row r="371" spans="8:28" ht="20.100000000000001" customHeight="1" x14ac:dyDescent="0.2">
      <c r="H371" s="68"/>
      <c r="I371" s="61"/>
      <c r="J371" s="62"/>
      <c r="K371" s="61"/>
      <c r="L371" s="61"/>
      <c r="M371" s="80"/>
      <c r="N371" s="61"/>
      <c r="O371" s="111"/>
      <c r="P371" s="117"/>
      <c r="Q371" s="120"/>
      <c r="R371" s="117"/>
      <c r="S371" s="120"/>
      <c r="T371" s="117"/>
      <c r="U371" s="120"/>
      <c r="V371" s="117"/>
      <c r="W371" s="120"/>
      <c r="X371" s="117"/>
      <c r="Y371" s="72"/>
      <c r="AA371" s="188"/>
      <c r="AB371" s="68"/>
    </row>
    <row r="372" spans="8:28" ht="20.100000000000001" customHeight="1" x14ac:dyDescent="0.2">
      <c r="H372" s="68"/>
      <c r="I372" s="61"/>
      <c r="J372" s="62"/>
      <c r="K372" s="61"/>
      <c r="L372" s="61"/>
      <c r="M372" s="80"/>
      <c r="N372" s="61"/>
      <c r="O372" s="111"/>
      <c r="P372" s="117"/>
      <c r="Q372" s="120"/>
      <c r="R372" s="117"/>
      <c r="S372" s="120"/>
      <c r="T372" s="117"/>
      <c r="U372" s="120"/>
      <c r="V372" s="117"/>
      <c r="W372" s="120"/>
      <c r="X372" s="117"/>
      <c r="Y372" s="72"/>
      <c r="AA372" s="188"/>
      <c r="AB372" s="68"/>
    </row>
    <row r="373" spans="8:28" ht="20.100000000000001" customHeight="1" x14ac:dyDescent="0.2">
      <c r="H373" s="68"/>
      <c r="I373" s="61"/>
      <c r="J373" s="62"/>
      <c r="K373" s="61"/>
      <c r="L373" s="61"/>
      <c r="M373" s="80"/>
      <c r="N373" s="61"/>
      <c r="O373" s="111"/>
      <c r="P373" s="117"/>
      <c r="Q373" s="120"/>
      <c r="R373" s="117"/>
      <c r="S373" s="120"/>
      <c r="T373" s="117"/>
      <c r="U373" s="120"/>
      <c r="V373" s="117"/>
      <c r="W373" s="120"/>
      <c r="X373" s="117"/>
      <c r="Y373" s="72"/>
      <c r="AA373" s="188"/>
      <c r="AB373" s="68"/>
    </row>
    <row r="374" spans="8:28" ht="20.100000000000001" customHeight="1" x14ac:dyDescent="0.2">
      <c r="H374" s="68"/>
      <c r="I374" s="61"/>
      <c r="J374" s="62"/>
      <c r="K374" s="61"/>
      <c r="L374" s="61"/>
      <c r="M374" s="80"/>
      <c r="N374" s="61"/>
      <c r="O374" s="111"/>
      <c r="P374" s="117"/>
      <c r="Q374" s="120"/>
      <c r="R374" s="117"/>
      <c r="S374" s="120"/>
      <c r="T374" s="117"/>
      <c r="U374" s="120"/>
      <c r="V374" s="117"/>
      <c r="W374" s="120"/>
      <c r="X374" s="117"/>
      <c r="Y374" s="72"/>
      <c r="AA374" s="188"/>
      <c r="AB374" s="68"/>
    </row>
    <row r="375" spans="8:28" ht="20.100000000000001" customHeight="1" x14ac:dyDescent="0.2">
      <c r="H375" s="68"/>
      <c r="I375" s="61"/>
      <c r="J375" s="62"/>
      <c r="K375" s="61"/>
      <c r="L375" s="61"/>
      <c r="M375" s="80"/>
      <c r="N375" s="61"/>
      <c r="O375" s="111"/>
      <c r="P375" s="117"/>
      <c r="Q375" s="120"/>
      <c r="R375" s="117"/>
      <c r="S375" s="120"/>
      <c r="T375" s="117"/>
      <c r="U375" s="120"/>
      <c r="V375" s="117"/>
      <c r="W375" s="120"/>
      <c r="X375" s="117"/>
      <c r="Y375" s="72"/>
      <c r="AA375" s="188"/>
      <c r="AB375" s="68"/>
    </row>
    <row r="376" spans="8:28" ht="20.100000000000001" customHeight="1" x14ac:dyDescent="0.2">
      <c r="H376" s="68"/>
      <c r="I376" s="61"/>
      <c r="J376" s="62"/>
      <c r="K376" s="61"/>
      <c r="L376" s="61"/>
      <c r="M376" s="80"/>
      <c r="N376" s="61"/>
      <c r="O376" s="111"/>
      <c r="P376" s="117"/>
      <c r="Q376" s="120"/>
      <c r="R376" s="117"/>
      <c r="S376" s="120"/>
      <c r="T376" s="117"/>
      <c r="U376" s="120"/>
      <c r="V376" s="117"/>
      <c r="W376" s="120"/>
      <c r="X376" s="117"/>
      <c r="Y376" s="72"/>
      <c r="AA376" s="188"/>
      <c r="AB376" s="68"/>
    </row>
    <row r="377" spans="8:28" ht="20.100000000000001" customHeight="1" x14ac:dyDescent="0.2">
      <c r="H377" s="68"/>
      <c r="I377" s="61"/>
      <c r="J377" s="62"/>
      <c r="K377" s="61"/>
      <c r="L377" s="61"/>
      <c r="M377" s="80"/>
      <c r="N377" s="61"/>
      <c r="O377" s="111"/>
      <c r="P377" s="117"/>
      <c r="Q377" s="120"/>
      <c r="R377" s="117"/>
      <c r="S377" s="120"/>
      <c r="T377" s="117"/>
      <c r="U377" s="120"/>
      <c r="V377" s="117"/>
      <c r="W377" s="120"/>
      <c r="X377" s="117"/>
      <c r="Y377" s="72"/>
      <c r="AA377" s="188"/>
      <c r="AB377" s="68"/>
    </row>
    <row r="378" spans="8:28" ht="20.100000000000001" customHeight="1" x14ac:dyDescent="0.2">
      <c r="H378" s="68"/>
      <c r="I378" s="61"/>
      <c r="J378" s="62"/>
      <c r="K378" s="61"/>
      <c r="L378" s="61"/>
      <c r="M378" s="80"/>
      <c r="N378" s="61"/>
      <c r="O378" s="111"/>
      <c r="P378" s="117"/>
      <c r="Q378" s="120"/>
      <c r="R378" s="117"/>
      <c r="S378" s="120"/>
      <c r="T378" s="117"/>
      <c r="U378" s="120"/>
      <c r="V378" s="117"/>
      <c r="W378" s="120"/>
      <c r="X378" s="117"/>
      <c r="Y378" s="72"/>
      <c r="AA378" s="188"/>
      <c r="AB378" s="68"/>
    </row>
    <row r="379" spans="8:28" ht="20.100000000000001" customHeight="1" x14ac:dyDescent="0.2">
      <c r="H379" s="68"/>
      <c r="I379" s="61"/>
      <c r="J379" s="62"/>
      <c r="K379" s="61"/>
      <c r="L379" s="61"/>
      <c r="M379" s="80"/>
      <c r="N379" s="61"/>
      <c r="O379" s="111"/>
      <c r="P379" s="117"/>
      <c r="Q379" s="120"/>
      <c r="R379" s="117"/>
      <c r="S379" s="120"/>
      <c r="T379" s="117"/>
      <c r="U379" s="120"/>
      <c r="V379" s="117"/>
      <c r="W379" s="120"/>
      <c r="X379" s="117"/>
      <c r="Y379" s="72"/>
      <c r="AA379" s="188"/>
      <c r="AB379" s="68"/>
    </row>
    <row r="380" spans="8:28" ht="20.100000000000001" customHeight="1" x14ac:dyDescent="0.2">
      <c r="H380" s="68"/>
      <c r="I380" s="61"/>
      <c r="J380" s="62"/>
      <c r="K380" s="61"/>
      <c r="L380" s="61"/>
      <c r="M380" s="80"/>
      <c r="N380" s="61"/>
      <c r="O380" s="111"/>
      <c r="P380" s="117"/>
      <c r="Q380" s="120"/>
      <c r="R380" s="117"/>
      <c r="S380" s="120"/>
      <c r="T380" s="117"/>
      <c r="U380" s="120"/>
      <c r="V380" s="117"/>
      <c r="W380" s="120"/>
      <c r="X380" s="117"/>
      <c r="Y380" s="72"/>
      <c r="AA380" s="188"/>
      <c r="AB380" s="68"/>
    </row>
    <row r="381" spans="8:28" ht="20.100000000000001" customHeight="1" x14ac:dyDescent="0.2">
      <c r="H381" s="68"/>
      <c r="I381" s="61"/>
      <c r="J381" s="62"/>
      <c r="K381" s="61"/>
      <c r="L381" s="61"/>
      <c r="M381" s="80"/>
      <c r="N381" s="61"/>
      <c r="O381" s="111"/>
      <c r="P381" s="117"/>
      <c r="Q381" s="120"/>
      <c r="R381" s="117"/>
      <c r="S381" s="120"/>
      <c r="T381" s="117"/>
      <c r="U381" s="120"/>
      <c r="V381" s="117"/>
      <c r="W381" s="120"/>
      <c r="X381" s="117"/>
      <c r="Y381" s="72"/>
      <c r="AA381" s="188"/>
      <c r="AB381" s="68"/>
    </row>
    <row r="382" spans="8:28" ht="20.100000000000001" customHeight="1" x14ac:dyDescent="0.2">
      <c r="H382" s="68"/>
      <c r="I382" s="61"/>
      <c r="J382" s="62"/>
      <c r="K382" s="61"/>
      <c r="L382" s="61"/>
      <c r="M382" s="80"/>
      <c r="N382" s="61"/>
      <c r="O382" s="111"/>
      <c r="P382" s="117"/>
      <c r="Q382" s="120"/>
      <c r="R382" s="117"/>
      <c r="S382" s="120"/>
      <c r="T382" s="117"/>
      <c r="U382" s="120"/>
      <c r="V382" s="117"/>
      <c r="W382" s="120"/>
      <c r="X382" s="117"/>
      <c r="Y382" s="72"/>
      <c r="AA382" s="188"/>
      <c r="AB382" s="68"/>
    </row>
    <row r="383" spans="8:28" ht="20.100000000000001" customHeight="1" x14ac:dyDescent="0.2">
      <c r="H383" s="68"/>
      <c r="I383" s="61"/>
      <c r="J383" s="62"/>
      <c r="K383" s="61"/>
      <c r="L383" s="61"/>
      <c r="M383" s="80"/>
      <c r="N383" s="61"/>
      <c r="O383" s="111"/>
      <c r="P383" s="117"/>
      <c r="Q383" s="120"/>
      <c r="R383" s="117"/>
      <c r="S383" s="120"/>
      <c r="T383" s="117"/>
      <c r="U383" s="120"/>
      <c r="V383" s="117"/>
      <c r="W383" s="120"/>
      <c r="X383" s="117"/>
      <c r="Y383" s="72"/>
      <c r="AA383" s="188"/>
      <c r="AB383" s="68"/>
    </row>
    <row r="384" spans="8:28" ht="20.100000000000001" customHeight="1" x14ac:dyDescent="0.2">
      <c r="H384" s="68"/>
      <c r="I384" s="61"/>
      <c r="J384" s="62"/>
      <c r="K384" s="61"/>
      <c r="L384" s="61"/>
      <c r="M384" s="80"/>
      <c r="N384" s="61"/>
      <c r="O384" s="111"/>
      <c r="P384" s="117"/>
      <c r="Q384" s="120"/>
      <c r="R384" s="117"/>
      <c r="S384" s="120"/>
      <c r="T384" s="117"/>
      <c r="U384" s="120"/>
      <c r="V384" s="117"/>
      <c r="W384" s="120"/>
      <c r="X384" s="117"/>
      <c r="Y384" s="72"/>
      <c r="AA384" s="188"/>
      <c r="AB384" s="68"/>
    </row>
    <row r="385" spans="8:28" ht="20.100000000000001" customHeight="1" x14ac:dyDescent="0.2">
      <c r="H385" s="68"/>
      <c r="I385" s="61"/>
      <c r="J385" s="62"/>
      <c r="K385" s="61"/>
      <c r="L385" s="61"/>
      <c r="M385" s="80"/>
      <c r="N385" s="61"/>
      <c r="O385" s="111"/>
      <c r="P385" s="117"/>
      <c r="Q385" s="120"/>
      <c r="R385" s="117"/>
      <c r="S385" s="120"/>
      <c r="T385" s="117"/>
      <c r="U385" s="120"/>
      <c r="V385" s="117"/>
      <c r="W385" s="120"/>
      <c r="X385" s="117"/>
      <c r="Y385" s="72"/>
      <c r="AA385" s="188"/>
      <c r="AB385" s="68"/>
    </row>
    <row r="386" spans="8:28" ht="20.100000000000001" customHeight="1" x14ac:dyDescent="0.2">
      <c r="H386" s="68"/>
      <c r="I386" s="61"/>
      <c r="J386" s="62"/>
      <c r="K386" s="61"/>
      <c r="L386" s="61"/>
      <c r="M386" s="80"/>
      <c r="N386" s="61"/>
      <c r="O386" s="111"/>
      <c r="P386" s="117"/>
      <c r="Q386" s="120"/>
      <c r="R386" s="117"/>
      <c r="S386" s="120"/>
      <c r="T386" s="117"/>
      <c r="U386" s="120"/>
      <c r="V386" s="117"/>
      <c r="W386" s="120"/>
      <c r="X386" s="117"/>
      <c r="Y386" s="72"/>
      <c r="AA386" s="188"/>
      <c r="AB386" s="68"/>
    </row>
    <row r="387" spans="8:28" ht="20.100000000000001" customHeight="1" x14ac:dyDescent="0.2">
      <c r="H387" s="68"/>
      <c r="I387" s="61"/>
      <c r="J387" s="62"/>
      <c r="K387" s="61"/>
      <c r="L387" s="61"/>
      <c r="M387" s="80"/>
      <c r="N387" s="61"/>
      <c r="O387" s="111"/>
      <c r="P387" s="117"/>
      <c r="Q387" s="120"/>
      <c r="R387" s="117"/>
      <c r="S387" s="120"/>
      <c r="T387" s="117"/>
      <c r="U387" s="120"/>
      <c r="V387" s="117"/>
      <c r="W387" s="120"/>
      <c r="X387" s="117"/>
      <c r="Y387" s="72"/>
      <c r="AA387" s="188"/>
      <c r="AB387" s="68"/>
    </row>
    <row r="388" spans="8:28" ht="20.100000000000001" customHeight="1" x14ac:dyDescent="0.2">
      <c r="H388" s="68"/>
      <c r="I388" s="61"/>
      <c r="J388" s="62"/>
      <c r="K388" s="61"/>
      <c r="L388" s="61"/>
      <c r="M388" s="80"/>
      <c r="N388" s="61"/>
      <c r="O388" s="111"/>
      <c r="P388" s="117"/>
      <c r="Q388" s="120"/>
      <c r="R388" s="117"/>
      <c r="S388" s="120"/>
      <c r="T388" s="117"/>
      <c r="U388" s="120"/>
      <c r="V388" s="117"/>
      <c r="W388" s="120"/>
      <c r="X388" s="117"/>
      <c r="Y388" s="72"/>
      <c r="AA388" s="188"/>
      <c r="AB388" s="68"/>
    </row>
    <row r="389" spans="8:28" ht="20.100000000000001" customHeight="1" x14ac:dyDescent="0.2">
      <c r="H389" s="68"/>
      <c r="I389" s="61"/>
      <c r="J389" s="62"/>
      <c r="K389" s="61"/>
      <c r="L389" s="61"/>
      <c r="M389" s="80"/>
      <c r="N389" s="61"/>
      <c r="O389" s="111"/>
      <c r="P389" s="117"/>
      <c r="Q389" s="120"/>
      <c r="R389" s="117"/>
      <c r="S389" s="120"/>
      <c r="T389" s="117"/>
      <c r="U389" s="120"/>
      <c r="V389" s="117"/>
      <c r="W389" s="120"/>
      <c r="X389" s="117"/>
      <c r="Y389" s="72"/>
      <c r="AA389" s="188"/>
      <c r="AB389" s="68"/>
    </row>
    <row r="390" spans="8:28" ht="20.100000000000001" customHeight="1" x14ac:dyDescent="0.2">
      <c r="H390" s="68"/>
      <c r="I390" s="61"/>
      <c r="J390" s="62"/>
      <c r="K390" s="61"/>
      <c r="L390" s="61"/>
      <c r="M390" s="80"/>
      <c r="N390" s="61"/>
      <c r="O390" s="111"/>
      <c r="P390" s="117"/>
      <c r="Q390" s="120"/>
      <c r="R390" s="117"/>
      <c r="S390" s="120"/>
      <c r="T390" s="117"/>
      <c r="U390" s="120"/>
      <c r="V390" s="117"/>
      <c r="W390" s="120"/>
      <c r="X390" s="117"/>
      <c r="Y390" s="72"/>
      <c r="AA390" s="188"/>
      <c r="AB390" s="68"/>
    </row>
    <row r="391" spans="8:28" ht="20.100000000000001" customHeight="1" x14ac:dyDescent="0.2">
      <c r="H391" s="68"/>
      <c r="I391" s="61"/>
      <c r="J391" s="62"/>
      <c r="K391" s="61"/>
      <c r="L391" s="61"/>
      <c r="M391" s="80"/>
      <c r="N391" s="61"/>
      <c r="O391" s="111"/>
      <c r="P391" s="117"/>
      <c r="Q391" s="120"/>
      <c r="R391" s="117"/>
      <c r="S391" s="120"/>
      <c r="T391" s="117"/>
      <c r="U391" s="120"/>
      <c r="V391" s="117"/>
      <c r="W391" s="120"/>
      <c r="X391" s="117"/>
      <c r="Y391" s="72"/>
      <c r="AA391" s="188"/>
      <c r="AB391" s="68"/>
    </row>
    <row r="392" spans="8:28" ht="20.100000000000001" customHeight="1" x14ac:dyDescent="0.2">
      <c r="H392" s="68"/>
      <c r="I392" s="61"/>
      <c r="J392" s="62"/>
      <c r="K392" s="61"/>
      <c r="L392" s="61"/>
      <c r="M392" s="80"/>
      <c r="N392" s="61"/>
      <c r="O392" s="111"/>
      <c r="P392" s="117"/>
      <c r="Q392" s="120"/>
      <c r="R392" s="117"/>
      <c r="S392" s="120"/>
      <c r="T392" s="117"/>
      <c r="U392" s="120"/>
      <c r="V392" s="117"/>
      <c r="W392" s="120"/>
      <c r="X392" s="117"/>
      <c r="Y392" s="72"/>
      <c r="AA392" s="188"/>
      <c r="AB392" s="68"/>
    </row>
    <row r="393" spans="8:28" ht="20.100000000000001" customHeight="1" x14ac:dyDescent="0.2">
      <c r="H393" s="68"/>
      <c r="I393" s="61"/>
      <c r="J393" s="62"/>
      <c r="K393" s="61"/>
      <c r="L393" s="61"/>
      <c r="M393" s="80"/>
      <c r="N393" s="61"/>
      <c r="O393" s="111"/>
      <c r="P393" s="117"/>
      <c r="Q393" s="120"/>
      <c r="R393" s="117"/>
      <c r="S393" s="120"/>
      <c r="T393" s="117"/>
      <c r="U393" s="120"/>
      <c r="V393" s="117"/>
      <c r="W393" s="120"/>
      <c r="X393" s="117"/>
      <c r="Y393" s="72"/>
      <c r="AA393" s="188"/>
      <c r="AB393" s="68"/>
    </row>
    <row r="394" spans="8:28" ht="20.100000000000001" customHeight="1" x14ac:dyDescent="0.2">
      <c r="H394" s="68"/>
      <c r="I394" s="61"/>
      <c r="J394" s="62"/>
      <c r="K394" s="61"/>
      <c r="L394" s="61"/>
      <c r="M394" s="80"/>
      <c r="N394" s="61"/>
      <c r="O394" s="111"/>
      <c r="P394" s="117"/>
      <c r="Q394" s="120"/>
      <c r="R394" s="117"/>
      <c r="S394" s="120"/>
      <c r="T394" s="117"/>
      <c r="U394" s="120"/>
      <c r="V394" s="117"/>
      <c r="W394" s="120"/>
      <c r="X394" s="117"/>
      <c r="Y394" s="72"/>
      <c r="AA394" s="188"/>
      <c r="AB394" s="68"/>
    </row>
    <row r="395" spans="8:28" ht="20.100000000000001" customHeight="1" x14ac:dyDescent="0.2">
      <c r="H395" s="68"/>
      <c r="I395" s="61"/>
      <c r="J395" s="62"/>
      <c r="K395" s="61"/>
      <c r="L395" s="61"/>
      <c r="M395" s="80"/>
      <c r="N395" s="61"/>
      <c r="O395" s="111"/>
      <c r="P395" s="117"/>
      <c r="Q395" s="120"/>
      <c r="R395" s="117"/>
      <c r="S395" s="120"/>
      <c r="T395" s="117"/>
      <c r="U395" s="120"/>
      <c r="V395" s="117"/>
      <c r="W395" s="120"/>
      <c r="X395" s="117"/>
      <c r="Y395" s="72"/>
      <c r="AA395" s="188"/>
      <c r="AB395" s="68"/>
    </row>
    <row r="396" spans="8:28" ht="20.100000000000001" customHeight="1" x14ac:dyDescent="0.2">
      <c r="H396" s="68"/>
      <c r="I396" s="61"/>
      <c r="J396" s="62"/>
      <c r="K396" s="61"/>
      <c r="L396" s="61"/>
      <c r="M396" s="80"/>
      <c r="N396" s="61"/>
      <c r="O396" s="111"/>
      <c r="P396" s="117"/>
      <c r="Q396" s="120"/>
      <c r="R396" s="117"/>
      <c r="S396" s="120"/>
      <c r="T396" s="117"/>
      <c r="U396" s="120"/>
      <c r="V396" s="117"/>
      <c r="W396" s="120"/>
      <c r="X396" s="117"/>
      <c r="Y396" s="72"/>
      <c r="AA396" s="188"/>
      <c r="AB396" s="68"/>
    </row>
    <row r="397" spans="8:28" ht="20.100000000000001" customHeight="1" x14ac:dyDescent="0.2">
      <c r="H397" s="68"/>
      <c r="I397" s="61"/>
      <c r="J397" s="62"/>
      <c r="K397" s="61"/>
      <c r="L397" s="61"/>
      <c r="M397" s="80"/>
      <c r="N397" s="61"/>
      <c r="O397" s="111"/>
      <c r="P397" s="117"/>
      <c r="Q397" s="120"/>
      <c r="R397" s="117"/>
      <c r="S397" s="120"/>
      <c r="T397" s="117"/>
      <c r="U397" s="120"/>
      <c r="V397" s="117"/>
      <c r="W397" s="120"/>
      <c r="X397" s="117"/>
      <c r="Y397" s="72"/>
      <c r="AA397" s="188"/>
      <c r="AB397" s="68"/>
    </row>
    <row r="398" spans="8:28" ht="20.100000000000001" customHeight="1" x14ac:dyDescent="0.2">
      <c r="H398" s="68"/>
      <c r="I398" s="61"/>
      <c r="J398" s="62"/>
      <c r="K398" s="61"/>
      <c r="L398" s="61"/>
      <c r="M398" s="80"/>
      <c r="N398" s="61"/>
      <c r="O398" s="111"/>
      <c r="P398" s="117"/>
      <c r="Q398" s="120"/>
      <c r="R398" s="117"/>
      <c r="S398" s="120"/>
      <c r="T398" s="117"/>
      <c r="U398" s="120"/>
      <c r="V398" s="117"/>
      <c r="W398" s="120"/>
      <c r="X398" s="117"/>
      <c r="Y398" s="72"/>
      <c r="AA398" s="188"/>
      <c r="AB398" s="68"/>
    </row>
    <row r="399" spans="8:28" ht="20.100000000000001" customHeight="1" x14ac:dyDescent="0.2">
      <c r="H399" s="68"/>
      <c r="I399" s="61"/>
      <c r="J399" s="62"/>
      <c r="K399" s="61"/>
      <c r="L399" s="61"/>
      <c r="M399" s="80"/>
      <c r="N399" s="61"/>
      <c r="O399" s="111"/>
      <c r="P399" s="117"/>
      <c r="Q399" s="120"/>
      <c r="R399" s="117"/>
      <c r="S399" s="120"/>
      <c r="T399" s="117"/>
      <c r="U399" s="120"/>
      <c r="V399" s="117"/>
      <c r="W399" s="120"/>
      <c r="X399" s="117"/>
      <c r="Y399" s="72"/>
      <c r="AA399" s="188"/>
      <c r="AB399" s="68"/>
    </row>
    <row r="400" spans="8:28" ht="20.100000000000001" customHeight="1" x14ac:dyDescent="0.2">
      <c r="H400" s="68"/>
      <c r="I400" s="61"/>
      <c r="J400" s="62"/>
      <c r="K400" s="61"/>
      <c r="L400" s="61"/>
      <c r="M400" s="80"/>
      <c r="N400" s="61"/>
      <c r="O400" s="111"/>
      <c r="P400" s="117"/>
      <c r="Q400" s="120"/>
      <c r="R400" s="117"/>
      <c r="S400" s="120"/>
      <c r="T400" s="117"/>
      <c r="U400" s="120"/>
      <c r="V400" s="117"/>
      <c r="W400" s="120"/>
      <c r="X400" s="117"/>
      <c r="Y400" s="72"/>
      <c r="AA400" s="188"/>
      <c r="AB400" s="68"/>
    </row>
    <row r="401" spans="8:28" ht="20.100000000000001" customHeight="1" x14ac:dyDescent="0.2">
      <c r="H401" s="68"/>
      <c r="I401" s="61"/>
      <c r="J401" s="62"/>
      <c r="K401" s="61"/>
      <c r="L401" s="61"/>
      <c r="M401" s="80"/>
      <c r="N401" s="61"/>
      <c r="O401" s="111"/>
      <c r="P401" s="117"/>
      <c r="Q401" s="120"/>
      <c r="R401" s="117"/>
      <c r="S401" s="120"/>
      <c r="T401" s="117"/>
      <c r="U401" s="120"/>
      <c r="V401" s="117"/>
      <c r="W401" s="120"/>
      <c r="X401" s="117"/>
      <c r="Y401" s="72"/>
      <c r="AA401" s="188"/>
      <c r="AB401" s="68"/>
    </row>
    <row r="402" spans="8:28" ht="20.100000000000001" customHeight="1" x14ac:dyDescent="0.2">
      <c r="H402" s="68"/>
      <c r="I402" s="61"/>
      <c r="J402" s="62"/>
      <c r="K402" s="61"/>
      <c r="L402" s="61"/>
      <c r="M402" s="80"/>
      <c r="N402" s="61"/>
      <c r="O402" s="111"/>
      <c r="P402" s="117"/>
      <c r="Q402" s="120"/>
      <c r="R402" s="117"/>
      <c r="S402" s="120"/>
      <c r="T402" s="117"/>
      <c r="U402" s="120"/>
      <c r="V402" s="117"/>
      <c r="W402" s="120"/>
      <c r="X402" s="117"/>
      <c r="Y402" s="72"/>
      <c r="AA402" s="188"/>
      <c r="AB402" s="68"/>
    </row>
    <row r="403" spans="8:28" ht="20.100000000000001" customHeight="1" x14ac:dyDescent="0.2">
      <c r="H403" s="68"/>
      <c r="I403" s="61"/>
      <c r="J403" s="62"/>
      <c r="K403" s="61"/>
      <c r="L403" s="61"/>
      <c r="M403" s="80"/>
      <c r="N403" s="61"/>
      <c r="O403" s="111"/>
      <c r="P403" s="117"/>
      <c r="Q403" s="120"/>
      <c r="R403" s="117"/>
      <c r="S403" s="120"/>
      <c r="T403" s="117"/>
      <c r="U403" s="120"/>
      <c r="V403" s="117"/>
      <c r="W403" s="120"/>
      <c r="X403" s="117"/>
      <c r="Y403" s="72"/>
      <c r="AA403" s="188"/>
      <c r="AB403" s="68"/>
    </row>
    <row r="404" spans="8:28" ht="20.100000000000001" customHeight="1" x14ac:dyDescent="0.2">
      <c r="H404" s="68"/>
      <c r="I404" s="61"/>
      <c r="J404" s="62"/>
      <c r="K404" s="61"/>
      <c r="L404" s="61"/>
      <c r="M404" s="80"/>
      <c r="N404" s="61"/>
      <c r="O404" s="111"/>
      <c r="P404" s="117"/>
      <c r="Q404" s="120"/>
      <c r="R404" s="117"/>
      <c r="S404" s="120"/>
      <c r="T404" s="117"/>
      <c r="U404" s="120"/>
      <c r="V404" s="117"/>
      <c r="W404" s="120"/>
      <c r="X404" s="117"/>
      <c r="Y404" s="72"/>
      <c r="AA404" s="188"/>
      <c r="AB404" s="68"/>
    </row>
    <row r="405" spans="8:28" ht="20.100000000000001" customHeight="1" x14ac:dyDescent="0.2">
      <c r="H405" s="68"/>
      <c r="I405" s="61"/>
      <c r="J405" s="62"/>
      <c r="K405" s="61"/>
      <c r="L405" s="61"/>
      <c r="M405" s="80"/>
      <c r="N405" s="61"/>
      <c r="O405" s="111"/>
      <c r="P405" s="117"/>
      <c r="Q405" s="120"/>
      <c r="R405" s="117"/>
      <c r="S405" s="120"/>
      <c r="T405" s="117"/>
      <c r="U405" s="120"/>
      <c r="V405" s="117"/>
      <c r="W405" s="120"/>
      <c r="X405" s="117"/>
      <c r="Y405" s="72"/>
      <c r="AA405" s="188"/>
      <c r="AB405" s="68"/>
    </row>
    <row r="406" spans="8:28" ht="20.100000000000001" customHeight="1" x14ac:dyDescent="0.2">
      <c r="H406" s="68"/>
      <c r="I406" s="61"/>
      <c r="J406" s="62"/>
      <c r="K406" s="61"/>
      <c r="L406" s="61"/>
      <c r="M406" s="80"/>
      <c r="N406" s="61"/>
      <c r="O406" s="111"/>
      <c r="P406" s="117"/>
      <c r="Q406" s="120"/>
      <c r="R406" s="117"/>
      <c r="S406" s="120"/>
      <c r="T406" s="117"/>
      <c r="U406" s="120"/>
      <c r="V406" s="117"/>
      <c r="W406" s="120"/>
      <c r="X406" s="117"/>
      <c r="Y406" s="72"/>
      <c r="AA406" s="188"/>
      <c r="AB406" s="68"/>
    </row>
    <row r="407" spans="8:28" ht="20.100000000000001" customHeight="1" x14ac:dyDescent="0.2">
      <c r="H407" s="68"/>
      <c r="I407" s="61"/>
      <c r="J407" s="62"/>
      <c r="K407" s="61"/>
      <c r="L407" s="61"/>
      <c r="M407" s="80"/>
      <c r="N407" s="61"/>
      <c r="O407" s="111"/>
      <c r="P407" s="117"/>
      <c r="Q407" s="120"/>
      <c r="R407" s="117"/>
      <c r="S407" s="120"/>
      <c r="T407" s="117"/>
      <c r="U407" s="120"/>
      <c r="V407" s="117"/>
      <c r="W407" s="120"/>
      <c r="X407" s="117"/>
      <c r="Y407" s="72"/>
      <c r="AA407" s="188"/>
      <c r="AB407" s="68"/>
    </row>
    <row r="408" spans="8:28" ht="20.100000000000001" customHeight="1" x14ac:dyDescent="0.2">
      <c r="H408" s="68"/>
      <c r="I408" s="61"/>
      <c r="J408" s="62"/>
      <c r="K408" s="61"/>
      <c r="L408" s="61"/>
      <c r="M408" s="80"/>
      <c r="N408" s="61"/>
      <c r="O408" s="111"/>
      <c r="P408" s="117"/>
      <c r="Q408" s="120"/>
      <c r="R408" s="117"/>
      <c r="S408" s="120"/>
      <c r="T408" s="117"/>
      <c r="U408" s="120"/>
      <c r="V408" s="117"/>
      <c r="W408" s="120"/>
      <c r="X408" s="117"/>
      <c r="Y408" s="72"/>
      <c r="AA408" s="188"/>
      <c r="AB408" s="68"/>
    </row>
    <row r="409" spans="8:28" ht="20.100000000000001" customHeight="1" x14ac:dyDescent="0.2">
      <c r="H409" s="68"/>
      <c r="I409" s="61"/>
      <c r="J409" s="62"/>
      <c r="K409" s="61"/>
      <c r="L409" s="61"/>
      <c r="M409" s="80"/>
      <c r="N409" s="61"/>
      <c r="O409" s="111"/>
      <c r="P409" s="117"/>
      <c r="Q409" s="120"/>
      <c r="R409" s="117"/>
      <c r="S409" s="120"/>
      <c r="T409" s="117"/>
      <c r="U409" s="120"/>
      <c r="V409" s="117"/>
      <c r="W409" s="120"/>
      <c r="X409" s="117"/>
      <c r="Y409" s="72"/>
      <c r="AA409" s="188"/>
      <c r="AB409" s="68"/>
    </row>
    <row r="410" spans="8:28" ht="20.100000000000001" customHeight="1" x14ac:dyDescent="0.2">
      <c r="H410" s="68"/>
      <c r="I410" s="61"/>
      <c r="J410" s="62"/>
      <c r="K410" s="61"/>
      <c r="L410" s="61"/>
      <c r="M410" s="80"/>
      <c r="N410" s="61"/>
      <c r="O410" s="111"/>
      <c r="P410" s="117"/>
      <c r="Q410" s="120"/>
      <c r="R410" s="117"/>
      <c r="S410" s="120"/>
      <c r="T410" s="117"/>
      <c r="U410" s="120"/>
      <c r="V410" s="117"/>
      <c r="W410" s="120"/>
      <c r="X410" s="117"/>
      <c r="Y410" s="72"/>
      <c r="AA410" s="188"/>
      <c r="AB410" s="68"/>
    </row>
    <row r="411" spans="8:28" ht="20.100000000000001" customHeight="1" x14ac:dyDescent="0.2">
      <c r="H411" s="68"/>
      <c r="I411" s="61"/>
      <c r="J411" s="62"/>
      <c r="K411" s="61"/>
      <c r="L411" s="61"/>
      <c r="M411" s="80"/>
      <c r="N411" s="61"/>
      <c r="O411" s="111"/>
      <c r="P411" s="117"/>
      <c r="Q411" s="120"/>
      <c r="R411" s="117"/>
      <c r="S411" s="120"/>
      <c r="T411" s="117"/>
      <c r="U411" s="120"/>
      <c r="V411" s="117"/>
      <c r="W411" s="120"/>
      <c r="X411" s="117"/>
      <c r="Y411" s="72"/>
      <c r="AA411" s="188"/>
      <c r="AB411" s="68"/>
    </row>
    <row r="412" spans="8:28" ht="20.100000000000001" customHeight="1" x14ac:dyDescent="0.2">
      <c r="H412" s="68"/>
      <c r="I412" s="61"/>
      <c r="J412" s="62"/>
      <c r="K412" s="61"/>
      <c r="L412" s="61"/>
      <c r="M412" s="80"/>
      <c r="N412" s="61"/>
      <c r="O412" s="111"/>
      <c r="P412" s="117"/>
      <c r="Q412" s="120"/>
      <c r="R412" s="117"/>
      <c r="S412" s="120"/>
      <c r="T412" s="117"/>
      <c r="U412" s="120"/>
      <c r="V412" s="117"/>
      <c r="W412" s="120"/>
      <c r="X412" s="117"/>
      <c r="Y412" s="72"/>
      <c r="AA412" s="188"/>
      <c r="AB412" s="68"/>
    </row>
    <row r="413" spans="8:28" ht="20.100000000000001" customHeight="1" x14ac:dyDescent="0.2">
      <c r="H413" s="68"/>
      <c r="I413" s="61"/>
      <c r="J413" s="62"/>
      <c r="K413" s="61"/>
      <c r="L413" s="61"/>
      <c r="M413" s="80"/>
      <c r="N413" s="61"/>
      <c r="O413" s="111"/>
      <c r="P413" s="117"/>
      <c r="Q413" s="120"/>
      <c r="R413" s="117"/>
      <c r="S413" s="120"/>
      <c r="T413" s="117"/>
      <c r="U413" s="120"/>
      <c r="V413" s="117"/>
      <c r="W413" s="120"/>
      <c r="X413" s="117"/>
      <c r="Y413" s="72"/>
      <c r="AA413" s="188"/>
      <c r="AB413" s="68"/>
    </row>
    <row r="414" spans="8:28" ht="20.100000000000001" customHeight="1" x14ac:dyDescent="0.2">
      <c r="H414" s="68"/>
      <c r="I414" s="61"/>
      <c r="J414" s="62"/>
      <c r="K414" s="61"/>
      <c r="L414" s="61"/>
      <c r="M414" s="80"/>
      <c r="N414" s="61"/>
      <c r="O414" s="111"/>
      <c r="P414" s="117"/>
      <c r="Q414" s="120"/>
      <c r="R414" s="117"/>
      <c r="S414" s="120"/>
      <c r="T414" s="117"/>
      <c r="U414" s="120"/>
      <c r="V414" s="117"/>
      <c r="W414" s="120"/>
      <c r="X414" s="117"/>
      <c r="Y414" s="72"/>
      <c r="AA414" s="188"/>
      <c r="AB414" s="68"/>
    </row>
    <row r="415" spans="8:28" ht="20.100000000000001" customHeight="1" x14ac:dyDescent="0.2">
      <c r="H415" s="68"/>
      <c r="I415" s="61"/>
      <c r="J415" s="62"/>
      <c r="K415" s="61"/>
      <c r="L415" s="61"/>
      <c r="M415" s="80"/>
      <c r="N415" s="61"/>
      <c r="O415" s="111"/>
      <c r="P415" s="117"/>
      <c r="Q415" s="120"/>
      <c r="R415" s="117"/>
      <c r="S415" s="120"/>
      <c r="T415" s="117"/>
      <c r="U415" s="120"/>
      <c r="V415" s="117"/>
      <c r="W415" s="120"/>
      <c r="X415" s="117"/>
      <c r="Y415" s="72"/>
      <c r="AA415" s="188"/>
      <c r="AB415" s="68"/>
    </row>
    <row r="416" spans="8:28" ht="20.100000000000001" customHeight="1" x14ac:dyDescent="0.2">
      <c r="H416" s="68"/>
      <c r="I416" s="61"/>
      <c r="J416" s="62"/>
      <c r="K416" s="61"/>
      <c r="L416" s="61"/>
      <c r="M416" s="80"/>
      <c r="N416" s="61"/>
      <c r="O416" s="111"/>
      <c r="P416" s="117"/>
      <c r="Q416" s="120"/>
      <c r="R416" s="117"/>
      <c r="S416" s="120"/>
      <c r="T416" s="117"/>
      <c r="U416" s="120"/>
      <c r="V416" s="117"/>
      <c r="W416" s="120"/>
      <c r="X416" s="117"/>
      <c r="Y416" s="72"/>
      <c r="AA416" s="188"/>
      <c r="AB416" s="68"/>
    </row>
    <row r="417" spans="8:28" ht="20.100000000000001" customHeight="1" x14ac:dyDescent="0.2">
      <c r="H417" s="68"/>
      <c r="I417" s="61"/>
      <c r="J417" s="62"/>
      <c r="K417" s="61"/>
      <c r="L417" s="61"/>
      <c r="M417" s="80"/>
      <c r="N417" s="61"/>
      <c r="O417" s="111"/>
      <c r="P417" s="117"/>
      <c r="Q417" s="120"/>
      <c r="R417" s="117"/>
      <c r="S417" s="120"/>
      <c r="T417" s="117"/>
      <c r="U417" s="120"/>
      <c r="V417" s="117"/>
      <c r="W417" s="120"/>
      <c r="X417" s="117"/>
      <c r="Y417" s="72"/>
      <c r="AA417" s="188"/>
      <c r="AB417" s="68"/>
    </row>
    <row r="418" spans="8:28" ht="20.100000000000001" customHeight="1" x14ac:dyDescent="0.2">
      <c r="H418" s="68"/>
      <c r="I418" s="61"/>
      <c r="J418" s="62"/>
      <c r="K418" s="61"/>
      <c r="L418" s="61"/>
      <c r="M418" s="80"/>
      <c r="N418" s="61"/>
      <c r="O418" s="111"/>
      <c r="P418" s="117"/>
      <c r="Q418" s="120"/>
      <c r="R418" s="117"/>
      <c r="S418" s="120"/>
      <c r="T418" s="117"/>
      <c r="U418" s="120"/>
      <c r="V418" s="117"/>
      <c r="W418" s="120"/>
      <c r="X418" s="117"/>
      <c r="Y418" s="72"/>
      <c r="AA418" s="188"/>
      <c r="AB418" s="68"/>
    </row>
    <row r="419" spans="8:28" ht="20.100000000000001" customHeight="1" x14ac:dyDescent="0.2">
      <c r="H419" s="68"/>
      <c r="I419" s="61"/>
      <c r="J419" s="62"/>
      <c r="K419" s="61"/>
      <c r="L419" s="61"/>
      <c r="M419" s="80"/>
      <c r="N419" s="61"/>
      <c r="O419" s="111"/>
      <c r="P419" s="117"/>
      <c r="Q419" s="120"/>
      <c r="R419" s="117"/>
      <c r="S419" s="120"/>
      <c r="T419" s="117"/>
      <c r="U419" s="120"/>
      <c r="V419" s="117"/>
      <c r="W419" s="120"/>
      <c r="X419" s="117"/>
      <c r="Y419" s="72"/>
      <c r="AA419" s="188"/>
      <c r="AB419" s="68"/>
    </row>
    <row r="420" spans="8:28" ht="20.100000000000001" customHeight="1" x14ac:dyDescent="0.2">
      <c r="H420" s="68"/>
      <c r="I420" s="61"/>
      <c r="J420" s="62"/>
      <c r="K420" s="61"/>
      <c r="L420" s="61"/>
      <c r="M420" s="80"/>
      <c r="N420" s="61"/>
      <c r="O420" s="111"/>
      <c r="P420" s="117"/>
      <c r="Q420" s="120"/>
      <c r="R420" s="117"/>
      <c r="S420" s="120"/>
      <c r="T420" s="117"/>
      <c r="U420" s="120"/>
      <c r="V420" s="117"/>
      <c r="W420" s="120"/>
      <c r="X420" s="117"/>
      <c r="Y420" s="72"/>
      <c r="AA420" s="188"/>
      <c r="AB420" s="68"/>
    </row>
    <row r="421" spans="8:28" ht="20.100000000000001" customHeight="1" x14ac:dyDescent="0.2">
      <c r="H421" s="68"/>
      <c r="I421" s="61"/>
      <c r="J421" s="62"/>
      <c r="K421" s="61"/>
      <c r="L421" s="61"/>
      <c r="M421" s="80"/>
      <c r="N421" s="61"/>
      <c r="O421" s="111"/>
      <c r="P421" s="117"/>
      <c r="Q421" s="120"/>
      <c r="R421" s="117"/>
      <c r="S421" s="120"/>
      <c r="T421" s="117"/>
      <c r="U421" s="120"/>
      <c r="V421" s="117"/>
      <c r="W421" s="120"/>
      <c r="X421" s="117"/>
      <c r="Y421" s="72"/>
      <c r="AA421" s="188"/>
      <c r="AB421" s="68"/>
    </row>
    <row r="422" spans="8:28" ht="20.100000000000001" customHeight="1" x14ac:dyDescent="0.2">
      <c r="H422" s="68"/>
      <c r="I422" s="61"/>
      <c r="J422" s="62"/>
      <c r="K422" s="61"/>
      <c r="L422" s="61"/>
      <c r="M422" s="80"/>
      <c r="N422" s="61"/>
      <c r="O422" s="111"/>
      <c r="P422" s="117"/>
      <c r="Q422" s="120"/>
      <c r="R422" s="117"/>
      <c r="S422" s="120"/>
      <c r="T422" s="117"/>
      <c r="U422" s="120"/>
      <c r="V422" s="117"/>
      <c r="W422" s="120"/>
      <c r="X422" s="117"/>
      <c r="Y422" s="72"/>
      <c r="AA422" s="188"/>
      <c r="AB422" s="68"/>
    </row>
    <row r="423" spans="8:28" ht="20.100000000000001" customHeight="1" x14ac:dyDescent="0.2">
      <c r="H423" s="68"/>
      <c r="I423" s="61"/>
      <c r="J423" s="62"/>
      <c r="K423" s="61"/>
      <c r="L423" s="61"/>
      <c r="M423" s="80"/>
      <c r="N423" s="61"/>
      <c r="O423" s="111"/>
      <c r="P423" s="117"/>
      <c r="Q423" s="120"/>
      <c r="R423" s="117"/>
      <c r="S423" s="120"/>
      <c r="T423" s="117"/>
      <c r="U423" s="120"/>
      <c r="V423" s="117"/>
      <c r="W423" s="120"/>
      <c r="X423" s="117"/>
      <c r="Y423" s="72"/>
      <c r="AA423" s="188"/>
      <c r="AB423" s="68"/>
    </row>
    <row r="424" spans="8:28" ht="20.100000000000001" customHeight="1" x14ac:dyDescent="0.2">
      <c r="H424" s="68"/>
      <c r="I424" s="61"/>
      <c r="J424" s="62"/>
      <c r="K424" s="61"/>
      <c r="L424" s="61"/>
      <c r="M424" s="80"/>
      <c r="N424" s="61"/>
      <c r="O424" s="111"/>
      <c r="P424" s="117"/>
      <c r="Q424" s="120"/>
      <c r="R424" s="117"/>
      <c r="S424" s="120"/>
      <c r="T424" s="117"/>
      <c r="U424" s="120"/>
      <c r="V424" s="117"/>
      <c r="W424" s="120"/>
      <c r="X424" s="117"/>
      <c r="Y424" s="72"/>
      <c r="AA424" s="188"/>
      <c r="AB424" s="68"/>
    </row>
    <row r="425" spans="8:28" ht="20.100000000000001" customHeight="1" x14ac:dyDescent="0.2">
      <c r="H425" s="68"/>
      <c r="I425" s="61"/>
      <c r="J425" s="62"/>
      <c r="K425" s="61"/>
      <c r="L425" s="61"/>
      <c r="M425" s="80"/>
      <c r="N425" s="61"/>
      <c r="O425" s="111"/>
      <c r="P425" s="117"/>
      <c r="Q425" s="120"/>
      <c r="R425" s="117"/>
      <c r="S425" s="120"/>
      <c r="T425" s="117"/>
      <c r="U425" s="120"/>
      <c r="V425" s="117"/>
      <c r="W425" s="120"/>
      <c r="X425" s="117"/>
      <c r="Y425" s="72"/>
      <c r="AA425" s="188"/>
      <c r="AB425" s="68"/>
    </row>
    <row r="426" spans="8:28" ht="20.100000000000001" customHeight="1" x14ac:dyDescent="0.2">
      <c r="H426" s="68"/>
      <c r="I426" s="61"/>
      <c r="J426" s="62"/>
      <c r="K426" s="61"/>
      <c r="L426" s="61"/>
      <c r="M426" s="80"/>
      <c r="N426" s="61"/>
      <c r="O426" s="111"/>
      <c r="P426" s="117"/>
      <c r="Q426" s="120"/>
      <c r="R426" s="117"/>
      <c r="S426" s="120"/>
      <c r="T426" s="117"/>
      <c r="U426" s="120"/>
      <c r="V426" s="117"/>
      <c r="W426" s="120"/>
      <c r="X426" s="117"/>
      <c r="Y426" s="72"/>
      <c r="AA426" s="188"/>
      <c r="AB426" s="68"/>
    </row>
    <row r="427" spans="8:28" ht="20.100000000000001" customHeight="1" x14ac:dyDescent="0.2">
      <c r="H427" s="68"/>
      <c r="I427" s="61"/>
      <c r="J427" s="62"/>
      <c r="K427" s="61"/>
      <c r="L427" s="61"/>
      <c r="M427" s="80"/>
      <c r="N427" s="61"/>
      <c r="O427" s="111"/>
      <c r="P427" s="117"/>
      <c r="Q427" s="120"/>
      <c r="R427" s="117"/>
      <c r="S427" s="120"/>
      <c r="T427" s="117"/>
      <c r="U427" s="120"/>
      <c r="V427" s="117"/>
      <c r="W427" s="120"/>
      <c r="X427" s="117"/>
      <c r="Y427" s="72"/>
      <c r="AA427" s="188"/>
      <c r="AB427" s="68"/>
    </row>
    <row r="428" spans="8:28" ht="20.100000000000001" customHeight="1" x14ac:dyDescent="0.2">
      <c r="H428" s="68"/>
      <c r="I428" s="61"/>
      <c r="J428" s="62"/>
      <c r="K428" s="61"/>
      <c r="L428" s="61"/>
      <c r="M428" s="80"/>
      <c r="N428" s="61"/>
      <c r="O428" s="111"/>
      <c r="P428" s="117"/>
      <c r="Q428" s="120"/>
      <c r="R428" s="117"/>
      <c r="S428" s="120"/>
      <c r="T428" s="117"/>
      <c r="U428" s="120"/>
      <c r="V428" s="117"/>
      <c r="W428" s="120"/>
      <c r="X428" s="117"/>
      <c r="Y428" s="72"/>
      <c r="AA428" s="188"/>
      <c r="AB428" s="68"/>
    </row>
    <row r="429" spans="8:28" ht="20.100000000000001" customHeight="1" x14ac:dyDescent="0.2">
      <c r="H429" s="68"/>
      <c r="I429" s="61"/>
      <c r="J429" s="62"/>
      <c r="K429" s="61"/>
      <c r="L429" s="61"/>
      <c r="M429" s="80"/>
      <c r="N429" s="61"/>
      <c r="O429" s="111"/>
      <c r="P429" s="117"/>
      <c r="Q429" s="120"/>
      <c r="R429" s="117"/>
      <c r="S429" s="120"/>
      <c r="T429" s="117"/>
      <c r="U429" s="120"/>
      <c r="V429" s="117"/>
      <c r="W429" s="120"/>
      <c r="X429" s="117"/>
      <c r="Y429" s="72"/>
      <c r="AA429" s="188"/>
      <c r="AB429" s="68"/>
    </row>
    <row r="430" spans="8:28" ht="20.100000000000001" customHeight="1" x14ac:dyDescent="0.2">
      <c r="H430" s="68"/>
      <c r="I430" s="61"/>
      <c r="J430" s="62"/>
      <c r="K430" s="61"/>
      <c r="L430" s="61"/>
      <c r="M430" s="80"/>
      <c r="N430" s="61"/>
      <c r="O430" s="111"/>
      <c r="P430" s="117"/>
      <c r="Q430" s="120"/>
      <c r="R430" s="117"/>
      <c r="S430" s="120"/>
      <c r="T430" s="117"/>
      <c r="U430" s="120"/>
      <c r="V430" s="117"/>
      <c r="W430" s="120"/>
      <c r="X430" s="117"/>
      <c r="Y430" s="72"/>
      <c r="AA430" s="188"/>
      <c r="AB430" s="68"/>
    </row>
    <row r="431" spans="8:28" ht="20.100000000000001" customHeight="1" x14ac:dyDescent="0.2">
      <c r="H431" s="68"/>
      <c r="I431" s="61"/>
      <c r="J431" s="62"/>
      <c r="K431" s="61"/>
      <c r="L431" s="61"/>
      <c r="M431" s="80"/>
      <c r="N431" s="61"/>
      <c r="O431" s="111"/>
      <c r="P431" s="117"/>
      <c r="Q431" s="120"/>
      <c r="R431" s="117"/>
      <c r="S431" s="120"/>
      <c r="T431" s="117"/>
      <c r="U431" s="120"/>
      <c r="V431" s="117"/>
      <c r="W431" s="120"/>
      <c r="X431" s="117"/>
      <c r="Y431" s="72"/>
      <c r="AA431" s="188"/>
      <c r="AB431" s="68"/>
    </row>
    <row r="432" spans="8:28" ht="20.100000000000001" customHeight="1" x14ac:dyDescent="0.2">
      <c r="H432" s="68"/>
      <c r="I432" s="61"/>
      <c r="J432" s="62"/>
      <c r="K432" s="61"/>
      <c r="L432" s="61"/>
      <c r="M432" s="80"/>
      <c r="N432" s="61"/>
      <c r="O432" s="111"/>
      <c r="P432" s="117"/>
      <c r="Q432" s="120"/>
      <c r="R432" s="117"/>
      <c r="S432" s="120"/>
      <c r="T432" s="117"/>
      <c r="U432" s="120"/>
      <c r="V432" s="117"/>
      <c r="W432" s="120"/>
      <c r="X432" s="117"/>
      <c r="Y432" s="72"/>
      <c r="AA432" s="188"/>
      <c r="AB432" s="68"/>
    </row>
    <row r="433" spans="8:28" ht="20.100000000000001" customHeight="1" x14ac:dyDescent="0.2">
      <c r="H433" s="68"/>
      <c r="I433" s="61"/>
      <c r="J433" s="62"/>
      <c r="K433" s="61"/>
      <c r="L433" s="61"/>
      <c r="M433" s="80"/>
      <c r="N433" s="61"/>
      <c r="O433" s="111"/>
      <c r="P433" s="117"/>
      <c r="Q433" s="120"/>
      <c r="R433" s="117"/>
      <c r="S433" s="120"/>
      <c r="T433" s="117"/>
      <c r="U433" s="120"/>
      <c r="V433" s="117"/>
      <c r="W433" s="120"/>
      <c r="X433" s="117"/>
      <c r="Y433" s="72"/>
      <c r="AA433" s="188"/>
      <c r="AB433" s="68"/>
    </row>
    <row r="434" spans="8:28" ht="20.100000000000001" customHeight="1" x14ac:dyDescent="0.2">
      <c r="H434" s="68"/>
      <c r="I434" s="61"/>
      <c r="J434" s="62"/>
      <c r="K434" s="61"/>
      <c r="L434" s="61"/>
      <c r="M434" s="80"/>
      <c r="N434" s="61"/>
      <c r="O434" s="111"/>
      <c r="P434" s="117"/>
      <c r="Q434" s="120"/>
      <c r="R434" s="117"/>
      <c r="S434" s="120"/>
      <c r="T434" s="117"/>
      <c r="U434" s="120"/>
      <c r="V434" s="117"/>
      <c r="W434" s="120"/>
      <c r="X434" s="117"/>
      <c r="Y434" s="72"/>
      <c r="AA434" s="188"/>
      <c r="AB434" s="68"/>
    </row>
    <row r="435" spans="8:28" ht="20.100000000000001" customHeight="1" x14ac:dyDescent="0.2">
      <c r="H435" s="68"/>
      <c r="I435" s="61"/>
      <c r="J435" s="62"/>
      <c r="K435" s="61"/>
      <c r="L435" s="61"/>
      <c r="M435" s="80"/>
      <c r="N435" s="61"/>
      <c r="O435" s="111"/>
      <c r="P435" s="117"/>
      <c r="Q435" s="120"/>
      <c r="R435" s="117"/>
      <c r="S435" s="120"/>
      <c r="T435" s="117"/>
      <c r="U435" s="120"/>
      <c r="V435" s="117"/>
      <c r="W435" s="120"/>
      <c r="X435" s="117"/>
      <c r="Y435" s="72"/>
      <c r="AA435" s="188"/>
      <c r="AB435" s="68"/>
    </row>
    <row r="436" spans="8:28" ht="20.100000000000001" customHeight="1" x14ac:dyDescent="0.2">
      <c r="H436" s="68"/>
      <c r="I436" s="61"/>
      <c r="J436" s="62"/>
      <c r="K436" s="61"/>
      <c r="L436" s="61"/>
      <c r="M436" s="80"/>
      <c r="N436" s="61"/>
      <c r="O436" s="111"/>
      <c r="P436" s="117"/>
      <c r="Q436" s="120"/>
      <c r="R436" s="117"/>
      <c r="S436" s="120"/>
      <c r="T436" s="117"/>
      <c r="U436" s="120"/>
      <c r="V436" s="117"/>
      <c r="W436" s="120"/>
      <c r="X436" s="117"/>
      <c r="Y436" s="72"/>
      <c r="AA436" s="188"/>
      <c r="AB436" s="68"/>
    </row>
    <row r="437" spans="8:28" ht="20.100000000000001" customHeight="1" x14ac:dyDescent="0.2">
      <c r="H437" s="68"/>
      <c r="I437" s="61"/>
      <c r="J437" s="62"/>
      <c r="K437" s="61"/>
      <c r="L437" s="61"/>
      <c r="M437" s="80"/>
      <c r="N437" s="61"/>
      <c r="O437" s="111"/>
      <c r="P437" s="117"/>
      <c r="Q437" s="120"/>
      <c r="R437" s="117"/>
      <c r="S437" s="120"/>
      <c r="T437" s="117"/>
      <c r="U437" s="120"/>
      <c r="V437" s="117"/>
      <c r="W437" s="120"/>
      <c r="X437" s="117"/>
      <c r="Y437" s="72"/>
      <c r="AA437" s="188"/>
      <c r="AB437" s="68"/>
    </row>
    <row r="438" spans="8:28" ht="20.100000000000001" customHeight="1" x14ac:dyDescent="0.2">
      <c r="H438" s="68"/>
      <c r="I438" s="61"/>
      <c r="J438" s="62"/>
      <c r="K438" s="61"/>
      <c r="L438" s="61"/>
      <c r="M438" s="80"/>
      <c r="N438" s="61"/>
      <c r="O438" s="111"/>
      <c r="P438" s="117"/>
      <c r="Q438" s="120"/>
      <c r="R438" s="117"/>
      <c r="S438" s="120"/>
      <c r="T438" s="117"/>
      <c r="U438" s="120"/>
      <c r="V438" s="117"/>
      <c r="W438" s="120"/>
      <c r="X438" s="117"/>
      <c r="Y438" s="72"/>
      <c r="AA438" s="188"/>
      <c r="AB438" s="68"/>
    </row>
    <row r="439" spans="8:28" ht="20.100000000000001" customHeight="1" x14ac:dyDescent="0.2">
      <c r="H439" s="68"/>
      <c r="I439" s="61"/>
      <c r="J439" s="62"/>
      <c r="K439" s="61"/>
      <c r="L439" s="61"/>
      <c r="M439" s="80"/>
      <c r="N439" s="61"/>
      <c r="O439" s="111"/>
      <c r="P439" s="117"/>
      <c r="Q439" s="120"/>
      <c r="R439" s="117"/>
      <c r="S439" s="120"/>
      <c r="T439" s="117"/>
      <c r="U439" s="120"/>
      <c r="V439" s="117"/>
      <c r="W439" s="120"/>
      <c r="X439" s="117"/>
      <c r="Y439" s="72"/>
      <c r="AA439" s="188"/>
      <c r="AB439" s="68"/>
    </row>
    <row r="440" spans="8:28" ht="20.100000000000001" customHeight="1" x14ac:dyDescent="0.2">
      <c r="H440" s="68"/>
      <c r="I440" s="61"/>
      <c r="J440" s="62"/>
      <c r="K440" s="61"/>
      <c r="L440" s="61"/>
      <c r="M440" s="80"/>
      <c r="N440" s="61"/>
      <c r="O440" s="111"/>
      <c r="P440" s="117"/>
      <c r="Q440" s="120"/>
      <c r="R440" s="117"/>
      <c r="S440" s="120"/>
      <c r="T440" s="117"/>
      <c r="U440" s="120"/>
      <c r="V440" s="117"/>
      <c r="W440" s="120"/>
      <c r="X440" s="117"/>
      <c r="Y440" s="72"/>
      <c r="AA440" s="188"/>
      <c r="AB440" s="68"/>
    </row>
    <row r="441" spans="8:28" ht="20.100000000000001" customHeight="1" x14ac:dyDescent="0.2">
      <c r="H441" s="68"/>
      <c r="I441" s="61"/>
      <c r="J441" s="62"/>
      <c r="K441" s="61"/>
      <c r="L441" s="61"/>
      <c r="M441" s="80"/>
      <c r="N441" s="61"/>
      <c r="O441" s="111"/>
      <c r="P441" s="117"/>
      <c r="Q441" s="120"/>
      <c r="R441" s="117"/>
      <c r="S441" s="120"/>
      <c r="T441" s="117"/>
      <c r="U441" s="120"/>
      <c r="V441" s="117"/>
      <c r="W441" s="120"/>
      <c r="X441" s="117"/>
      <c r="Y441" s="72"/>
      <c r="AA441" s="188"/>
      <c r="AB441" s="68"/>
    </row>
    <row r="442" spans="8:28" ht="20.100000000000001" customHeight="1" x14ac:dyDescent="0.2">
      <c r="H442" s="68"/>
      <c r="I442" s="61"/>
      <c r="J442" s="62"/>
      <c r="K442" s="61"/>
      <c r="L442" s="61"/>
      <c r="M442" s="80"/>
      <c r="N442" s="61"/>
      <c r="O442" s="111"/>
      <c r="P442" s="117"/>
      <c r="Q442" s="120"/>
      <c r="R442" s="117"/>
      <c r="S442" s="120"/>
      <c r="T442" s="117"/>
      <c r="U442" s="120"/>
      <c r="V442" s="117"/>
      <c r="W442" s="120"/>
      <c r="X442" s="117"/>
      <c r="Y442" s="72"/>
      <c r="AA442" s="188"/>
      <c r="AB442" s="68"/>
    </row>
    <row r="443" spans="8:28" ht="20.100000000000001" customHeight="1" x14ac:dyDescent="0.2">
      <c r="H443" s="68"/>
      <c r="I443" s="61"/>
      <c r="J443" s="62"/>
      <c r="K443" s="61"/>
      <c r="L443" s="61"/>
      <c r="M443" s="80"/>
      <c r="N443" s="61"/>
      <c r="O443" s="111"/>
      <c r="P443" s="117"/>
      <c r="Q443" s="120"/>
      <c r="R443" s="117"/>
      <c r="S443" s="120"/>
      <c r="T443" s="117"/>
      <c r="U443" s="120"/>
      <c r="V443" s="117"/>
      <c r="W443" s="120"/>
      <c r="X443" s="117"/>
      <c r="Y443" s="72"/>
      <c r="AA443" s="188"/>
      <c r="AB443" s="68"/>
    </row>
    <row r="444" spans="8:28" ht="20.100000000000001" customHeight="1" x14ac:dyDescent="0.2">
      <c r="H444" s="68"/>
      <c r="I444" s="61"/>
      <c r="J444" s="62"/>
      <c r="K444" s="61"/>
      <c r="L444" s="61"/>
      <c r="M444" s="80"/>
      <c r="N444" s="61"/>
      <c r="O444" s="111"/>
      <c r="P444" s="117"/>
      <c r="Q444" s="120"/>
      <c r="R444" s="117"/>
      <c r="S444" s="120"/>
      <c r="T444" s="117"/>
      <c r="U444" s="120"/>
      <c r="V444" s="117"/>
      <c r="W444" s="120"/>
      <c r="X444" s="117"/>
      <c r="Y444" s="72"/>
      <c r="AA444" s="188"/>
      <c r="AB444" s="68"/>
    </row>
    <row r="445" spans="8:28" ht="20.100000000000001" customHeight="1" x14ac:dyDescent="0.2">
      <c r="H445" s="68"/>
      <c r="I445" s="61"/>
      <c r="J445" s="62"/>
      <c r="K445" s="61"/>
      <c r="L445" s="61"/>
      <c r="M445" s="80"/>
      <c r="N445" s="61"/>
      <c r="O445" s="111"/>
      <c r="P445" s="117"/>
      <c r="Q445" s="120"/>
      <c r="R445" s="117"/>
      <c r="S445" s="120"/>
      <c r="T445" s="117"/>
      <c r="U445" s="120"/>
      <c r="V445" s="117"/>
      <c r="W445" s="120"/>
      <c r="X445" s="117"/>
      <c r="Y445" s="72"/>
      <c r="AA445" s="188"/>
      <c r="AB445" s="68"/>
    </row>
    <row r="446" spans="8:28" ht="20.100000000000001" customHeight="1" x14ac:dyDescent="0.2">
      <c r="H446" s="68"/>
      <c r="I446" s="61"/>
      <c r="J446" s="62"/>
      <c r="K446" s="61"/>
      <c r="L446" s="61"/>
      <c r="M446" s="80"/>
      <c r="N446" s="61"/>
      <c r="O446" s="111"/>
      <c r="P446" s="117"/>
      <c r="Q446" s="120"/>
      <c r="R446" s="117"/>
      <c r="S446" s="120"/>
      <c r="T446" s="117"/>
      <c r="U446" s="120"/>
      <c r="V446" s="117"/>
      <c r="W446" s="120"/>
      <c r="X446" s="117"/>
      <c r="Y446" s="72"/>
      <c r="AA446" s="188"/>
      <c r="AB446" s="68"/>
    </row>
    <row r="447" spans="8:28" ht="20.100000000000001" customHeight="1" x14ac:dyDescent="0.2">
      <c r="H447" s="68"/>
      <c r="I447" s="61"/>
      <c r="J447" s="62"/>
      <c r="K447" s="61"/>
      <c r="L447" s="61"/>
      <c r="M447" s="80"/>
      <c r="N447" s="61"/>
      <c r="O447" s="111"/>
      <c r="P447" s="117"/>
      <c r="Q447" s="120"/>
      <c r="R447" s="117"/>
      <c r="S447" s="120"/>
      <c r="T447" s="117"/>
      <c r="U447" s="120"/>
      <c r="V447" s="117"/>
      <c r="W447" s="120"/>
      <c r="X447" s="117"/>
      <c r="Y447" s="72"/>
      <c r="AA447" s="188"/>
      <c r="AB447" s="68"/>
    </row>
    <row r="448" spans="8:28" ht="20.100000000000001" customHeight="1" x14ac:dyDescent="0.2">
      <c r="H448" s="68"/>
      <c r="I448" s="61"/>
      <c r="J448" s="62"/>
      <c r="K448" s="61"/>
      <c r="L448" s="61"/>
      <c r="M448" s="80"/>
      <c r="N448" s="61"/>
      <c r="O448" s="111"/>
      <c r="P448" s="117"/>
      <c r="Q448" s="120"/>
      <c r="R448" s="117"/>
      <c r="S448" s="120"/>
      <c r="T448" s="117"/>
      <c r="U448" s="120"/>
      <c r="V448" s="117"/>
      <c r="W448" s="120"/>
      <c r="X448" s="117"/>
      <c r="Y448" s="72"/>
      <c r="AA448" s="188"/>
      <c r="AB448" s="68"/>
    </row>
    <row r="449" spans="8:28" ht="20.100000000000001" customHeight="1" x14ac:dyDescent="0.2">
      <c r="H449" s="68"/>
      <c r="I449" s="61"/>
      <c r="J449" s="62"/>
      <c r="K449" s="61"/>
      <c r="L449" s="61"/>
      <c r="M449" s="80"/>
      <c r="N449" s="61"/>
      <c r="O449" s="111"/>
      <c r="P449" s="117"/>
      <c r="Q449" s="120"/>
      <c r="R449" s="117"/>
      <c r="S449" s="120"/>
      <c r="T449" s="117"/>
      <c r="U449" s="120"/>
      <c r="V449" s="117"/>
      <c r="W449" s="120"/>
      <c r="X449" s="117"/>
      <c r="Y449" s="72"/>
      <c r="AA449" s="188"/>
      <c r="AB449" s="68"/>
    </row>
    <row r="450" spans="8:28" ht="20.100000000000001" customHeight="1" x14ac:dyDescent="0.2">
      <c r="H450" s="68"/>
      <c r="I450" s="61"/>
      <c r="J450" s="62"/>
      <c r="K450" s="61"/>
      <c r="L450" s="61"/>
      <c r="M450" s="80"/>
      <c r="N450" s="61"/>
      <c r="O450" s="111"/>
      <c r="P450" s="117"/>
      <c r="Q450" s="120"/>
      <c r="R450" s="117"/>
      <c r="S450" s="120"/>
      <c r="T450" s="117"/>
      <c r="U450" s="120"/>
      <c r="V450" s="117"/>
      <c r="W450" s="120"/>
      <c r="X450" s="117"/>
      <c r="Y450" s="72"/>
      <c r="AA450" s="188"/>
      <c r="AB450" s="68"/>
    </row>
    <row r="451" spans="8:28" ht="20.100000000000001" customHeight="1" x14ac:dyDescent="0.2">
      <c r="H451" s="68"/>
      <c r="I451" s="61"/>
      <c r="J451" s="62"/>
      <c r="K451" s="61"/>
      <c r="L451" s="61"/>
      <c r="M451" s="80"/>
      <c r="N451" s="61"/>
      <c r="O451" s="111"/>
      <c r="P451" s="117"/>
      <c r="Q451" s="120"/>
      <c r="R451" s="117"/>
      <c r="S451" s="120"/>
      <c r="T451" s="117"/>
      <c r="U451" s="120"/>
      <c r="V451" s="117"/>
      <c r="W451" s="120"/>
      <c r="X451" s="117"/>
      <c r="Y451" s="72"/>
      <c r="AA451" s="188"/>
      <c r="AB451" s="68"/>
    </row>
    <row r="452" spans="8:28" ht="20.100000000000001" customHeight="1" x14ac:dyDescent="0.2">
      <c r="H452" s="68"/>
      <c r="I452" s="61"/>
      <c r="J452" s="62"/>
      <c r="K452" s="61"/>
      <c r="L452" s="61"/>
      <c r="M452" s="80"/>
      <c r="N452" s="61"/>
      <c r="O452" s="111"/>
      <c r="P452" s="117"/>
      <c r="Q452" s="120"/>
      <c r="R452" s="117"/>
      <c r="S452" s="120"/>
      <c r="T452" s="117"/>
      <c r="U452" s="120"/>
      <c r="V452" s="117"/>
      <c r="W452" s="120"/>
      <c r="X452" s="117"/>
      <c r="Y452" s="72"/>
      <c r="AA452" s="188"/>
      <c r="AB452" s="68"/>
    </row>
    <row r="453" spans="8:28" ht="20.100000000000001" customHeight="1" x14ac:dyDescent="0.2">
      <c r="H453" s="68"/>
      <c r="I453" s="61"/>
      <c r="J453" s="62"/>
      <c r="K453" s="61"/>
      <c r="L453" s="61"/>
      <c r="M453" s="80"/>
      <c r="N453" s="61"/>
      <c r="O453" s="111"/>
      <c r="P453" s="117"/>
      <c r="Q453" s="120"/>
      <c r="R453" s="117"/>
      <c r="S453" s="120"/>
      <c r="T453" s="117"/>
      <c r="U453" s="120"/>
      <c r="V453" s="117"/>
      <c r="W453" s="120"/>
      <c r="X453" s="117"/>
      <c r="Y453" s="72"/>
      <c r="AA453" s="188"/>
      <c r="AB453" s="68"/>
    </row>
    <row r="454" spans="8:28" ht="20.100000000000001" customHeight="1" x14ac:dyDescent="0.2">
      <c r="H454" s="68"/>
      <c r="I454" s="61"/>
      <c r="J454" s="62"/>
      <c r="K454" s="61"/>
      <c r="L454" s="61"/>
      <c r="M454" s="80"/>
      <c r="N454" s="61"/>
      <c r="O454" s="111"/>
      <c r="P454" s="117"/>
      <c r="Q454" s="120"/>
      <c r="R454" s="117"/>
      <c r="S454" s="120"/>
      <c r="T454" s="117"/>
      <c r="U454" s="120"/>
      <c r="V454" s="117"/>
      <c r="W454" s="120"/>
      <c r="X454" s="117"/>
      <c r="Y454" s="72"/>
      <c r="AA454" s="188"/>
      <c r="AB454" s="68"/>
    </row>
    <row r="455" spans="8:28" ht="20.100000000000001" customHeight="1" x14ac:dyDescent="0.2">
      <c r="H455" s="68"/>
      <c r="I455" s="61"/>
      <c r="J455" s="62"/>
      <c r="K455" s="61"/>
      <c r="L455" s="61"/>
      <c r="M455" s="80"/>
      <c r="N455" s="61"/>
      <c r="O455" s="111"/>
      <c r="P455" s="117"/>
      <c r="Q455" s="120"/>
      <c r="R455" s="117"/>
      <c r="S455" s="120"/>
      <c r="T455" s="117"/>
      <c r="U455" s="120"/>
      <c r="V455" s="117"/>
      <c r="W455" s="120"/>
      <c r="X455" s="117"/>
      <c r="Y455" s="72"/>
      <c r="AA455" s="188"/>
      <c r="AB455" s="68"/>
    </row>
    <row r="456" spans="8:28" ht="20.100000000000001" customHeight="1" x14ac:dyDescent="0.2">
      <c r="H456" s="68"/>
      <c r="I456" s="61"/>
      <c r="J456" s="62"/>
      <c r="K456" s="61"/>
      <c r="L456" s="61"/>
      <c r="M456" s="80"/>
      <c r="N456" s="61"/>
      <c r="O456" s="111"/>
      <c r="P456" s="117"/>
      <c r="Q456" s="120"/>
      <c r="R456" s="117"/>
      <c r="S456" s="120"/>
      <c r="T456" s="117"/>
      <c r="U456" s="120"/>
      <c r="V456" s="117"/>
      <c r="W456" s="120"/>
      <c r="X456" s="117"/>
      <c r="Y456" s="72"/>
      <c r="AA456" s="188"/>
      <c r="AB456" s="68"/>
    </row>
    <row r="457" spans="8:28" ht="20.100000000000001" customHeight="1" x14ac:dyDescent="0.2">
      <c r="H457" s="68"/>
      <c r="I457" s="61"/>
      <c r="J457" s="62"/>
      <c r="K457" s="61"/>
      <c r="L457" s="61"/>
      <c r="M457" s="80"/>
      <c r="N457" s="61"/>
      <c r="O457" s="111"/>
      <c r="P457" s="117"/>
      <c r="Q457" s="120"/>
      <c r="R457" s="117"/>
      <c r="S457" s="120"/>
      <c r="T457" s="117"/>
      <c r="U457" s="120"/>
      <c r="V457" s="117"/>
      <c r="W457" s="120"/>
      <c r="X457" s="117"/>
      <c r="Y457" s="72"/>
      <c r="AA457" s="188"/>
      <c r="AB457" s="68"/>
    </row>
    <row r="458" spans="8:28" ht="20.100000000000001" customHeight="1" x14ac:dyDescent="0.2">
      <c r="H458" s="68"/>
      <c r="I458" s="61"/>
      <c r="J458" s="62"/>
      <c r="K458" s="61"/>
      <c r="L458" s="61"/>
      <c r="M458" s="80"/>
      <c r="N458" s="61"/>
      <c r="O458" s="111"/>
      <c r="P458" s="117"/>
      <c r="Q458" s="120"/>
      <c r="R458" s="117"/>
      <c r="S458" s="120"/>
      <c r="T458" s="117"/>
      <c r="U458" s="120"/>
      <c r="V458" s="117"/>
      <c r="W458" s="120"/>
      <c r="X458" s="117"/>
      <c r="Y458" s="72"/>
      <c r="AA458" s="188"/>
      <c r="AB458" s="68"/>
    </row>
    <row r="459" spans="8:28" ht="20.100000000000001" customHeight="1" x14ac:dyDescent="0.2">
      <c r="H459" s="68"/>
      <c r="I459" s="61"/>
      <c r="J459" s="62"/>
      <c r="K459" s="61"/>
      <c r="L459" s="61"/>
      <c r="M459" s="80"/>
      <c r="N459" s="61"/>
      <c r="O459" s="111"/>
      <c r="P459" s="117"/>
      <c r="Q459" s="120"/>
      <c r="R459" s="117"/>
      <c r="S459" s="120"/>
      <c r="T459" s="117"/>
      <c r="U459" s="120"/>
      <c r="V459" s="117"/>
      <c r="W459" s="120"/>
      <c r="X459" s="117"/>
      <c r="Y459" s="72"/>
      <c r="AA459" s="188"/>
      <c r="AB459" s="68"/>
    </row>
    <row r="460" spans="8:28" ht="20.100000000000001" customHeight="1" x14ac:dyDescent="0.2">
      <c r="H460" s="68"/>
      <c r="I460" s="61"/>
      <c r="J460" s="62"/>
      <c r="K460" s="61"/>
      <c r="L460" s="61"/>
      <c r="M460" s="80"/>
      <c r="N460" s="61"/>
      <c r="O460" s="111"/>
      <c r="P460" s="117"/>
      <c r="Q460" s="120"/>
      <c r="R460" s="117"/>
      <c r="S460" s="120"/>
      <c r="T460" s="117"/>
      <c r="U460" s="120"/>
      <c r="V460" s="117"/>
      <c r="W460" s="120"/>
      <c r="X460" s="117"/>
      <c r="Y460" s="72"/>
      <c r="AA460" s="188"/>
      <c r="AB460" s="68"/>
    </row>
    <row r="461" spans="8:28" ht="20.100000000000001" customHeight="1" x14ac:dyDescent="0.2">
      <c r="H461" s="68"/>
      <c r="I461" s="61"/>
      <c r="J461" s="62"/>
      <c r="K461" s="61"/>
      <c r="L461" s="61"/>
      <c r="M461" s="80"/>
      <c r="N461" s="61"/>
      <c r="O461" s="111"/>
      <c r="P461" s="117"/>
      <c r="Q461" s="120"/>
      <c r="R461" s="117"/>
      <c r="S461" s="120"/>
      <c r="T461" s="117"/>
      <c r="U461" s="120"/>
      <c r="V461" s="117"/>
      <c r="W461" s="120"/>
      <c r="X461" s="117"/>
      <c r="Y461" s="72"/>
      <c r="AA461" s="188"/>
      <c r="AB461" s="68"/>
    </row>
    <row r="462" spans="8:28" ht="20.100000000000001" customHeight="1" x14ac:dyDescent="0.2">
      <c r="H462" s="68"/>
      <c r="I462" s="61"/>
      <c r="J462" s="62"/>
      <c r="K462" s="61"/>
      <c r="L462" s="61"/>
      <c r="M462" s="80"/>
      <c r="N462" s="61"/>
      <c r="O462" s="111"/>
      <c r="P462" s="117"/>
      <c r="Q462" s="120"/>
      <c r="R462" s="117"/>
      <c r="S462" s="120"/>
      <c r="T462" s="117"/>
      <c r="U462" s="120"/>
      <c r="V462" s="117"/>
      <c r="W462" s="120"/>
      <c r="X462" s="117"/>
      <c r="Y462" s="72"/>
      <c r="AA462" s="188"/>
      <c r="AB462" s="68"/>
    </row>
    <row r="463" spans="8:28" ht="20.100000000000001" customHeight="1" x14ac:dyDescent="0.2">
      <c r="H463" s="68"/>
      <c r="I463" s="61"/>
      <c r="J463" s="62"/>
      <c r="K463" s="61"/>
      <c r="L463" s="61"/>
      <c r="M463" s="80"/>
      <c r="N463" s="61"/>
      <c r="O463" s="111"/>
      <c r="P463" s="117"/>
      <c r="Q463" s="120"/>
      <c r="R463" s="117"/>
      <c r="S463" s="120"/>
      <c r="T463" s="117"/>
      <c r="U463" s="120"/>
      <c r="V463" s="117"/>
      <c r="W463" s="120"/>
      <c r="X463" s="117"/>
      <c r="Y463" s="72"/>
      <c r="AA463" s="188"/>
      <c r="AB463" s="68"/>
    </row>
    <row r="464" spans="8:28" ht="20.100000000000001" customHeight="1" x14ac:dyDescent="0.2">
      <c r="H464" s="68"/>
      <c r="I464" s="61"/>
      <c r="J464" s="62"/>
      <c r="K464" s="61"/>
      <c r="L464" s="61"/>
      <c r="M464" s="80"/>
      <c r="N464" s="61"/>
      <c r="O464" s="111"/>
      <c r="P464" s="117"/>
      <c r="Q464" s="120"/>
      <c r="R464" s="117"/>
      <c r="S464" s="120"/>
      <c r="T464" s="117"/>
      <c r="U464" s="120"/>
      <c r="V464" s="117"/>
      <c r="W464" s="120"/>
      <c r="X464" s="117"/>
      <c r="Y464" s="72"/>
      <c r="AA464" s="188"/>
      <c r="AB464" s="68"/>
    </row>
    <row r="465" spans="8:28" ht="20.100000000000001" customHeight="1" x14ac:dyDescent="0.2">
      <c r="H465" s="68"/>
      <c r="I465" s="61"/>
      <c r="J465" s="62"/>
      <c r="K465" s="61"/>
      <c r="L465" s="61"/>
      <c r="M465" s="80"/>
      <c r="N465" s="61"/>
      <c r="O465" s="111"/>
      <c r="P465" s="117"/>
      <c r="Q465" s="120"/>
      <c r="R465" s="117"/>
      <c r="S465" s="120"/>
      <c r="T465" s="117"/>
      <c r="U465" s="120"/>
      <c r="V465" s="117"/>
      <c r="W465" s="120"/>
      <c r="X465" s="117"/>
      <c r="Y465" s="72"/>
      <c r="AA465" s="188"/>
      <c r="AB465" s="68"/>
    </row>
    <row r="466" spans="8:28" ht="20.100000000000001" customHeight="1" x14ac:dyDescent="0.2">
      <c r="H466" s="68"/>
      <c r="I466" s="61"/>
      <c r="J466" s="62"/>
      <c r="K466" s="61"/>
      <c r="L466" s="61"/>
      <c r="M466" s="80"/>
      <c r="N466" s="61"/>
      <c r="O466" s="111"/>
      <c r="P466" s="117"/>
      <c r="Q466" s="120"/>
      <c r="R466" s="117"/>
      <c r="S466" s="120"/>
      <c r="T466" s="117"/>
      <c r="U466" s="120"/>
      <c r="V466" s="117"/>
      <c r="W466" s="120"/>
      <c r="X466" s="117"/>
      <c r="Y466" s="72"/>
      <c r="AA466" s="188"/>
      <c r="AB466" s="68"/>
    </row>
    <row r="467" spans="8:28" ht="20.100000000000001" customHeight="1" x14ac:dyDescent="0.2">
      <c r="H467" s="68"/>
      <c r="I467" s="61"/>
      <c r="J467" s="62"/>
      <c r="K467" s="61"/>
      <c r="L467" s="61"/>
      <c r="M467" s="80"/>
      <c r="N467" s="61"/>
      <c r="O467" s="111"/>
      <c r="P467" s="117"/>
      <c r="Q467" s="120"/>
      <c r="R467" s="117"/>
      <c r="S467" s="120"/>
      <c r="T467" s="117"/>
      <c r="U467" s="120"/>
      <c r="V467" s="117"/>
      <c r="W467" s="120"/>
      <c r="X467" s="117"/>
      <c r="Y467" s="72"/>
      <c r="AA467" s="188"/>
      <c r="AB467" s="68"/>
    </row>
    <row r="468" spans="8:28" ht="20.100000000000001" customHeight="1" x14ac:dyDescent="0.2">
      <c r="H468" s="68"/>
      <c r="I468" s="61"/>
      <c r="J468" s="62"/>
      <c r="K468" s="61"/>
      <c r="L468" s="61"/>
      <c r="M468" s="80"/>
      <c r="N468" s="61"/>
      <c r="O468" s="111"/>
      <c r="P468" s="117"/>
      <c r="Q468" s="120"/>
      <c r="R468" s="117"/>
      <c r="S468" s="120"/>
      <c r="T468" s="117"/>
      <c r="U468" s="120"/>
      <c r="V468" s="117"/>
      <c r="W468" s="120"/>
      <c r="X468" s="117"/>
      <c r="Y468" s="72"/>
      <c r="AA468" s="188"/>
      <c r="AB468" s="68"/>
    </row>
    <row r="469" spans="8:28" ht="20.100000000000001" customHeight="1" x14ac:dyDescent="0.2">
      <c r="H469" s="68"/>
      <c r="I469" s="61"/>
      <c r="J469" s="62"/>
      <c r="K469" s="61"/>
      <c r="L469" s="61"/>
      <c r="M469" s="80"/>
      <c r="N469" s="61"/>
      <c r="O469" s="111"/>
      <c r="P469" s="117"/>
      <c r="Q469" s="120"/>
      <c r="R469" s="117"/>
      <c r="S469" s="120"/>
      <c r="T469" s="117"/>
      <c r="U469" s="120"/>
      <c r="V469" s="117"/>
      <c r="W469" s="120"/>
      <c r="X469" s="117"/>
      <c r="Y469" s="72"/>
      <c r="AA469" s="188"/>
      <c r="AB469" s="68"/>
    </row>
    <row r="470" spans="8:28" ht="20.100000000000001" customHeight="1" x14ac:dyDescent="0.2">
      <c r="H470" s="68"/>
      <c r="I470" s="61"/>
      <c r="J470" s="62"/>
      <c r="K470" s="61"/>
      <c r="L470" s="61"/>
      <c r="M470" s="80"/>
      <c r="N470" s="61"/>
      <c r="O470" s="111"/>
      <c r="P470" s="117"/>
      <c r="Q470" s="120"/>
      <c r="R470" s="117"/>
      <c r="S470" s="120"/>
      <c r="T470" s="117"/>
      <c r="U470" s="120"/>
      <c r="V470" s="117"/>
      <c r="W470" s="120"/>
      <c r="X470" s="117"/>
      <c r="Y470" s="72"/>
      <c r="AA470" s="188"/>
      <c r="AB470" s="68"/>
    </row>
    <row r="471" spans="8:28" ht="20.100000000000001" customHeight="1" x14ac:dyDescent="0.2">
      <c r="H471" s="68"/>
      <c r="I471" s="61"/>
      <c r="J471" s="62"/>
      <c r="K471" s="61"/>
      <c r="L471" s="61"/>
      <c r="M471" s="80"/>
      <c r="N471" s="61"/>
      <c r="O471" s="111"/>
      <c r="P471" s="117"/>
      <c r="Q471" s="120"/>
      <c r="R471" s="117"/>
      <c r="S471" s="120"/>
      <c r="T471" s="117"/>
      <c r="U471" s="120"/>
      <c r="V471" s="117"/>
      <c r="W471" s="120"/>
      <c r="X471" s="117"/>
      <c r="Y471" s="72"/>
      <c r="AA471" s="188"/>
      <c r="AB471" s="68"/>
    </row>
    <row r="472" spans="8:28" ht="20.100000000000001" customHeight="1" x14ac:dyDescent="0.2">
      <c r="H472" s="68"/>
      <c r="I472" s="61"/>
      <c r="J472" s="62"/>
      <c r="K472" s="61"/>
      <c r="L472" s="61"/>
      <c r="M472" s="80"/>
      <c r="N472" s="61"/>
      <c r="O472" s="111"/>
      <c r="P472" s="117"/>
      <c r="Q472" s="120"/>
      <c r="R472" s="117"/>
      <c r="S472" s="120"/>
      <c r="T472" s="117"/>
      <c r="U472" s="120"/>
      <c r="V472" s="117"/>
      <c r="W472" s="120"/>
      <c r="X472" s="117"/>
      <c r="Y472" s="72"/>
      <c r="AA472" s="188"/>
      <c r="AB472" s="68"/>
    </row>
    <row r="473" spans="8:28" ht="20.100000000000001" customHeight="1" x14ac:dyDescent="0.2">
      <c r="H473" s="68"/>
      <c r="I473" s="61"/>
      <c r="J473" s="62"/>
      <c r="K473" s="61"/>
      <c r="L473" s="61"/>
      <c r="M473" s="80"/>
      <c r="N473" s="61"/>
      <c r="O473" s="111"/>
      <c r="P473" s="117"/>
      <c r="Q473" s="120"/>
      <c r="R473" s="117"/>
      <c r="S473" s="120"/>
      <c r="T473" s="117"/>
      <c r="U473" s="120"/>
      <c r="V473" s="117"/>
      <c r="W473" s="120"/>
      <c r="X473" s="117"/>
      <c r="Y473" s="72"/>
      <c r="AA473" s="188"/>
      <c r="AB473" s="68"/>
    </row>
    <row r="474" spans="8:28" ht="20.100000000000001" customHeight="1" x14ac:dyDescent="0.2">
      <c r="H474" s="68"/>
      <c r="I474" s="61"/>
      <c r="J474" s="62"/>
      <c r="K474" s="61"/>
      <c r="L474" s="61"/>
      <c r="M474" s="80"/>
      <c r="N474" s="61"/>
      <c r="O474" s="111"/>
      <c r="P474" s="117"/>
      <c r="Q474" s="120"/>
      <c r="R474" s="117"/>
      <c r="S474" s="120"/>
      <c r="T474" s="117"/>
      <c r="U474" s="120"/>
      <c r="V474" s="117"/>
      <c r="W474" s="120"/>
      <c r="X474" s="117"/>
      <c r="Y474" s="72"/>
      <c r="AA474" s="188"/>
      <c r="AB474" s="68"/>
    </row>
    <row r="475" spans="8:28" ht="20.100000000000001" customHeight="1" x14ac:dyDescent="0.2">
      <c r="H475" s="68"/>
      <c r="I475" s="61"/>
      <c r="J475" s="62"/>
      <c r="K475" s="61"/>
      <c r="L475" s="61"/>
      <c r="M475" s="80"/>
      <c r="N475" s="61"/>
      <c r="O475" s="111"/>
      <c r="P475" s="117"/>
      <c r="Q475" s="120"/>
      <c r="R475" s="117"/>
      <c r="S475" s="120"/>
      <c r="T475" s="117"/>
      <c r="U475" s="120"/>
      <c r="V475" s="117"/>
      <c r="W475" s="120"/>
      <c r="X475" s="117"/>
      <c r="Y475" s="72"/>
      <c r="AA475" s="188"/>
      <c r="AB475" s="68"/>
    </row>
    <row r="476" spans="8:28" ht="20.100000000000001" customHeight="1" x14ac:dyDescent="0.2">
      <c r="H476" s="68"/>
      <c r="I476" s="61"/>
      <c r="J476" s="62"/>
      <c r="K476" s="61"/>
      <c r="L476" s="61"/>
      <c r="M476" s="80"/>
      <c r="N476" s="61"/>
      <c r="O476" s="111"/>
      <c r="P476" s="117"/>
      <c r="Q476" s="120"/>
      <c r="R476" s="117"/>
      <c r="S476" s="120"/>
      <c r="T476" s="117"/>
      <c r="U476" s="120"/>
      <c r="V476" s="117"/>
      <c r="W476" s="120"/>
      <c r="X476" s="117"/>
      <c r="Y476" s="72"/>
      <c r="AA476" s="188"/>
      <c r="AB476" s="68"/>
    </row>
    <row r="477" spans="8:28" ht="20.100000000000001" customHeight="1" x14ac:dyDescent="0.2">
      <c r="H477" s="68"/>
      <c r="I477" s="61"/>
      <c r="J477" s="62"/>
      <c r="K477" s="61"/>
      <c r="L477" s="61"/>
      <c r="M477" s="80"/>
      <c r="N477" s="61"/>
      <c r="O477" s="111"/>
      <c r="P477" s="117"/>
      <c r="Q477" s="120"/>
      <c r="R477" s="117"/>
      <c r="S477" s="120"/>
      <c r="T477" s="117"/>
      <c r="U477" s="120"/>
      <c r="V477" s="117"/>
      <c r="W477" s="120"/>
      <c r="X477" s="117"/>
      <c r="Y477" s="72"/>
      <c r="AA477" s="188"/>
      <c r="AB477" s="68"/>
    </row>
    <row r="478" spans="8:28" ht="20.100000000000001" customHeight="1" x14ac:dyDescent="0.2">
      <c r="H478" s="68"/>
      <c r="I478" s="61"/>
      <c r="J478" s="62"/>
      <c r="K478" s="61"/>
      <c r="L478" s="61"/>
      <c r="M478" s="80"/>
      <c r="N478" s="61"/>
      <c r="O478" s="111"/>
      <c r="P478" s="117"/>
      <c r="Q478" s="120"/>
      <c r="R478" s="117"/>
      <c r="S478" s="120"/>
      <c r="T478" s="117"/>
      <c r="U478" s="120"/>
      <c r="V478" s="117"/>
      <c r="W478" s="120"/>
      <c r="X478" s="117"/>
      <c r="Y478" s="72"/>
      <c r="AA478" s="188"/>
      <c r="AB478" s="68"/>
    </row>
    <row r="479" spans="8:28" ht="20.100000000000001" customHeight="1" x14ac:dyDescent="0.2">
      <c r="H479" s="68"/>
      <c r="I479" s="61"/>
      <c r="J479" s="62"/>
      <c r="K479" s="61"/>
      <c r="L479" s="61"/>
      <c r="M479" s="80"/>
      <c r="N479" s="61"/>
      <c r="O479" s="111"/>
      <c r="P479" s="117"/>
      <c r="Q479" s="120"/>
      <c r="R479" s="117"/>
      <c r="S479" s="120"/>
      <c r="T479" s="117"/>
      <c r="U479" s="120"/>
      <c r="V479" s="117"/>
      <c r="W479" s="120"/>
      <c r="X479" s="117"/>
      <c r="Y479" s="72"/>
      <c r="AA479" s="188"/>
      <c r="AB479" s="68"/>
    </row>
    <row r="480" spans="8:28" ht="20.100000000000001" customHeight="1" x14ac:dyDescent="0.2">
      <c r="H480" s="68"/>
      <c r="I480" s="61"/>
      <c r="J480" s="62"/>
      <c r="K480" s="61"/>
      <c r="L480" s="61"/>
      <c r="M480" s="80"/>
      <c r="N480" s="61"/>
      <c r="O480" s="111"/>
      <c r="P480" s="117"/>
      <c r="Q480" s="120"/>
      <c r="R480" s="117"/>
      <c r="S480" s="120"/>
      <c r="T480" s="117"/>
      <c r="U480" s="120"/>
      <c r="V480" s="117"/>
      <c r="W480" s="120"/>
      <c r="X480" s="117"/>
      <c r="Y480" s="72"/>
      <c r="AA480" s="188"/>
      <c r="AB480" s="68"/>
    </row>
    <row r="481" spans="8:28" ht="20.100000000000001" customHeight="1" x14ac:dyDescent="0.2">
      <c r="H481" s="68"/>
      <c r="I481" s="61"/>
      <c r="J481" s="62"/>
      <c r="K481" s="61"/>
      <c r="L481" s="61"/>
      <c r="M481" s="80"/>
      <c r="N481" s="61"/>
      <c r="O481" s="111"/>
      <c r="P481" s="117"/>
      <c r="Q481" s="120"/>
      <c r="R481" s="117"/>
      <c r="S481" s="120"/>
      <c r="T481" s="117"/>
      <c r="U481" s="120"/>
      <c r="V481" s="117"/>
      <c r="W481" s="120"/>
      <c r="X481" s="117"/>
      <c r="Y481" s="72"/>
      <c r="AA481" s="188"/>
      <c r="AB481" s="68"/>
    </row>
    <row r="482" spans="8:28" ht="20.100000000000001" customHeight="1" x14ac:dyDescent="0.2">
      <c r="H482" s="68"/>
      <c r="I482" s="61"/>
      <c r="J482" s="62"/>
      <c r="K482" s="61"/>
      <c r="L482" s="61"/>
      <c r="M482" s="80"/>
      <c r="N482" s="61"/>
      <c r="O482" s="111"/>
      <c r="P482" s="117"/>
      <c r="Q482" s="120"/>
      <c r="R482" s="117"/>
      <c r="S482" s="120"/>
      <c r="T482" s="117"/>
      <c r="U482" s="120"/>
      <c r="V482" s="117"/>
      <c r="W482" s="120"/>
      <c r="X482" s="117"/>
      <c r="Y482" s="72"/>
      <c r="AA482" s="188"/>
      <c r="AB482" s="68"/>
    </row>
    <row r="483" spans="8:28" ht="20.100000000000001" customHeight="1" x14ac:dyDescent="0.2">
      <c r="H483" s="68"/>
      <c r="I483" s="61"/>
      <c r="J483" s="62"/>
      <c r="K483" s="61"/>
      <c r="L483" s="61"/>
      <c r="M483" s="80"/>
      <c r="N483" s="61"/>
      <c r="O483" s="111"/>
      <c r="P483" s="117"/>
      <c r="Q483" s="120"/>
      <c r="R483" s="117"/>
      <c r="S483" s="120"/>
      <c r="T483" s="117"/>
      <c r="U483" s="120"/>
      <c r="V483" s="117"/>
      <c r="W483" s="120"/>
      <c r="X483" s="117"/>
      <c r="Y483" s="72"/>
      <c r="AA483" s="188"/>
      <c r="AB483" s="68"/>
    </row>
    <row r="484" spans="8:28" ht="20.100000000000001" customHeight="1" x14ac:dyDescent="0.2">
      <c r="H484" s="68"/>
      <c r="I484" s="61"/>
      <c r="J484" s="62"/>
      <c r="K484" s="61"/>
      <c r="L484" s="61"/>
      <c r="M484" s="80"/>
      <c r="N484" s="61"/>
      <c r="O484" s="111"/>
      <c r="P484" s="117"/>
      <c r="Q484" s="120"/>
      <c r="R484" s="117"/>
      <c r="S484" s="120"/>
      <c r="T484" s="117"/>
      <c r="U484" s="120"/>
      <c r="V484" s="117"/>
      <c r="W484" s="120"/>
      <c r="X484" s="117"/>
      <c r="Y484" s="72"/>
      <c r="AA484" s="188"/>
      <c r="AB484" s="68"/>
    </row>
    <row r="485" spans="8:28" ht="20.100000000000001" customHeight="1" x14ac:dyDescent="0.2">
      <c r="H485" s="68"/>
      <c r="I485" s="61"/>
      <c r="J485" s="62"/>
      <c r="K485" s="61"/>
      <c r="L485" s="61"/>
      <c r="M485" s="80"/>
      <c r="N485" s="61"/>
      <c r="O485" s="111"/>
      <c r="P485" s="117"/>
      <c r="Q485" s="120"/>
      <c r="R485" s="117"/>
      <c r="S485" s="120"/>
      <c r="T485" s="117"/>
      <c r="U485" s="120"/>
      <c r="V485" s="117"/>
      <c r="W485" s="120"/>
      <c r="X485" s="117"/>
      <c r="Y485" s="72"/>
      <c r="AA485" s="188"/>
      <c r="AB485" s="68"/>
    </row>
    <row r="486" spans="8:28" ht="20.100000000000001" customHeight="1" x14ac:dyDescent="0.2">
      <c r="H486" s="68"/>
      <c r="I486" s="61"/>
      <c r="J486" s="62"/>
      <c r="K486" s="61"/>
      <c r="L486" s="61"/>
      <c r="M486" s="80"/>
      <c r="N486" s="61"/>
      <c r="O486" s="111"/>
      <c r="P486" s="117"/>
      <c r="Q486" s="120"/>
      <c r="R486" s="117"/>
      <c r="S486" s="120"/>
      <c r="T486" s="117"/>
      <c r="U486" s="120"/>
      <c r="V486" s="117"/>
      <c r="W486" s="120"/>
      <c r="X486" s="117"/>
      <c r="Y486" s="72"/>
      <c r="AA486" s="188"/>
      <c r="AB486" s="68"/>
    </row>
    <row r="487" spans="8:28" ht="20.100000000000001" customHeight="1" x14ac:dyDescent="0.2">
      <c r="H487" s="68"/>
      <c r="I487" s="61"/>
      <c r="J487" s="62"/>
      <c r="K487" s="61"/>
      <c r="L487" s="61"/>
      <c r="M487" s="80"/>
      <c r="N487" s="61"/>
      <c r="O487" s="111"/>
      <c r="P487" s="117"/>
      <c r="Q487" s="120"/>
      <c r="R487" s="117"/>
      <c r="S487" s="120"/>
      <c r="T487" s="117"/>
      <c r="U487" s="120"/>
      <c r="V487" s="117"/>
      <c r="W487" s="120"/>
      <c r="X487" s="117"/>
      <c r="Y487" s="72"/>
      <c r="AA487" s="188"/>
      <c r="AB487" s="68"/>
    </row>
    <row r="488" spans="8:28" ht="20.100000000000001" customHeight="1" x14ac:dyDescent="0.2">
      <c r="H488" s="68"/>
      <c r="I488" s="61"/>
      <c r="J488" s="62"/>
      <c r="K488" s="61"/>
      <c r="L488" s="61"/>
      <c r="M488" s="80"/>
      <c r="N488" s="61"/>
      <c r="O488" s="111"/>
      <c r="P488" s="117"/>
      <c r="Q488" s="120"/>
      <c r="R488" s="117"/>
      <c r="S488" s="120"/>
      <c r="T488" s="117"/>
      <c r="U488" s="120"/>
      <c r="V488" s="117"/>
      <c r="W488" s="120"/>
      <c r="X488" s="117"/>
      <c r="Y488" s="72"/>
      <c r="AA488" s="188"/>
      <c r="AB488" s="68"/>
    </row>
    <row r="489" spans="8:28" ht="20.100000000000001" customHeight="1" x14ac:dyDescent="0.2">
      <c r="H489" s="68"/>
      <c r="I489" s="61"/>
      <c r="J489" s="62"/>
      <c r="K489" s="61"/>
      <c r="L489" s="61"/>
      <c r="M489" s="80"/>
      <c r="N489" s="61"/>
      <c r="O489" s="111"/>
      <c r="P489" s="117"/>
      <c r="Q489" s="120"/>
      <c r="R489" s="117"/>
      <c r="S489" s="120"/>
      <c r="T489" s="117"/>
      <c r="U489" s="120"/>
      <c r="V489" s="117"/>
      <c r="W489" s="120"/>
      <c r="X489" s="117"/>
      <c r="Y489" s="72"/>
      <c r="AA489" s="188"/>
      <c r="AB489" s="68"/>
    </row>
    <row r="490" spans="8:28" ht="20.100000000000001" customHeight="1" x14ac:dyDescent="0.2">
      <c r="H490" s="68"/>
      <c r="I490" s="61"/>
      <c r="J490" s="62"/>
      <c r="K490" s="61"/>
      <c r="L490" s="61"/>
      <c r="M490" s="80"/>
      <c r="N490" s="61"/>
      <c r="O490" s="111"/>
      <c r="P490" s="117"/>
      <c r="Q490" s="120"/>
      <c r="R490" s="117"/>
      <c r="S490" s="120"/>
      <c r="T490" s="117"/>
      <c r="U490" s="120"/>
      <c r="V490" s="117"/>
      <c r="W490" s="120"/>
      <c r="X490" s="117"/>
      <c r="Y490" s="72"/>
      <c r="AA490" s="188"/>
      <c r="AB490" s="68"/>
    </row>
    <row r="491" spans="8:28" ht="20.100000000000001" customHeight="1" x14ac:dyDescent="0.2">
      <c r="H491" s="68"/>
      <c r="I491" s="61"/>
      <c r="J491" s="62"/>
      <c r="K491" s="61"/>
      <c r="L491" s="61"/>
      <c r="M491" s="80"/>
      <c r="N491" s="61"/>
      <c r="O491" s="111"/>
      <c r="P491" s="117"/>
      <c r="Q491" s="120"/>
      <c r="R491" s="117"/>
      <c r="S491" s="120"/>
      <c r="T491" s="117"/>
      <c r="U491" s="120"/>
      <c r="V491" s="117"/>
      <c r="W491" s="120"/>
      <c r="X491" s="117"/>
      <c r="Y491" s="72"/>
      <c r="AA491" s="188"/>
      <c r="AB491" s="68"/>
    </row>
    <row r="492" spans="8:28" ht="20.100000000000001" customHeight="1" x14ac:dyDescent="0.2">
      <c r="H492" s="68"/>
      <c r="I492" s="61"/>
      <c r="J492" s="62"/>
      <c r="K492" s="61"/>
      <c r="L492" s="61"/>
      <c r="M492" s="80"/>
      <c r="N492" s="61"/>
      <c r="O492" s="111"/>
      <c r="P492" s="117"/>
      <c r="Q492" s="120"/>
      <c r="R492" s="117"/>
      <c r="S492" s="120"/>
      <c r="T492" s="117"/>
      <c r="U492" s="120"/>
      <c r="V492" s="117"/>
      <c r="W492" s="120"/>
      <c r="X492" s="117"/>
      <c r="Y492" s="72"/>
      <c r="AA492" s="188"/>
      <c r="AB492" s="68"/>
    </row>
    <row r="493" spans="8:28" ht="20.100000000000001" customHeight="1" x14ac:dyDescent="0.2">
      <c r="H493" s="68"/>
      <c r="I493" s="61"/>
      <c r="J493" s="62"/>
      <c r="K493" s="61"/>
      <c r="L493" s="61"/>
      <c r="M493" s="80"/>
      <c r="N493" s="61"/>
      <c r="O493" s="111"/>
      <c r="P493" s="117"/>
      <c r="Q493" s="120"/>
      <c r="R493" s="117"/>
      <c r="S493" s="120"/>
      <c r="T493" s="117"/>
      <c r="U493" s="120"/>
      <c r="V493" s="117"/>
      <c r="W493" s="120"/>
      <c r="X493" s="117"/>
      <c r="Y493" s="72"/>
      <c r="AA493" s="188"/>
      <c r="AB493" s="68"/>
    </row>
    <row r="494" spans="8:28" ht="20.100000000000001" customHeight="1" x14ac:dyDescent="0.2">
      <c r="H494" s="68"/>
      <c r="I494" s="61"/>
      <c r="J494" s="62"/>
      <c r="K494" s="61"/>
      <c r="L494" s="61"/>
      <c r="M494" s="80"/>
      <c r="N494" s="61"/>
      <c r="O494" s="111"/>
      <c r="P494" s="117"/>
      <c r="Q494" s="120"/>
      <c r="R494" s="117"/>
      <c r="S494" s="120"/>
      <c r="T494" s="117"/>
      <c r="U494" s="120"/>
      <c r="V494" s="117"/>
      <c r="W494" s="120"/>
      <c r="X494" s="117"/>
      <c r="Y494" s="72"/>
      <c r="AA494" s="188"/>
      <c r="AB494" s="68"/>
    </row>
    <row r="495" spans="8:28" ht="20.100000000000001" customHeight="1" x14ac:dyDescent="0.2">
      <c r="H495" s="68"/>
      <c r="I495" s="61"/>
      <c r="J495" s="62"/>
      <c r="K495" s="61"/>
      <c r="L495" s="61"/>
      <c r="M495" s="80"/>
      <c r="N495" s="61"/>
      <c r="O495" s="111"/>
      <c r="P495" s="117"/>
      <c r="Q495" s="120"/>
      <c r="R495" s="117"/>
      <c r="S495" s="120"/>
      <c r="T495" s="117"/>
      <c r="U495" s="120"/>
      <c r="V495" s="117"/>
      <c r="W495" s="120"/>
      <c r="X495" s="117"/>
      <c r="Y495" s="72"/>
      <c r="AA495" s="188"/>
      <c r="AB495" s="68"/>
    </row>
    <row r="496" spans="8:28" ht="20.100000000000001" customHeight="1" x14ac:dyDescent="0.2">
      <c r="H496" s="68"/>
      <c r="I496" s="61"/>
      <c r="J496" s="62"/>
      <c r="K496" s="61"/>
      <c r="L496" s="61"/>
      <c r="M496" s="80"/>
      <c r="N496" s="61"/>
      <c r="O496" s="111"/>
      <c r="P496" s="117"/>
      <c r="Q496" s="120"/>
      <c r="R496" s="117"/>
      <c r="S496" s="120"/>
      <c r="T496" s="117"/>
      <c r="U496" s="120"/>
      <c r="V496" s="117"/>
      <c r="W496" s="120"/>
      <c r="X496" s="117"/>
      <c r="Y496" s="72"/>
      <c r="AA496" s="188"/>
      <c r="AB496" s="68"/>
    </row>
    <row r="497" spans="8:28" ht="20.100000000000001" customHeight="1" x14ac:dyDescent="0.2">
      <c r="H497" s="68"/>
      <c r="I497" s="61"/>
      <c r="J497" s="62"/>
      <c r="K497" s="61"/>
      <c r="L497" s="61"/>
      <c r="M497" s="80"/>
      <c r="N497" s="61"/>
      <c r="O497" s="111"/>
      <c r="P497" s="117"/>
      <c r="Q497" s="120"/>
      <c r="R497" s="117"/>
      <c r="S497" s="120"/>
      <c r="T497" s="117"/>
      <c r="U497" s="120"/>
      <c r="V497" s="117"/>
      <c r="W497" s="120"/>
      <c r="X497" s="117"/>
      <c r="Y497" s="72"/>
      <c r="AA497" s="188"/>
      <c r="AB497" s="68"/>
    </row>
    <row r="498" spans="8:28" ht="20.100000000000001" customHeight="1" x14ac:dyDescent="0.2">
      <c r="H498" s="68"/>
      <c r="I498" s="61"/>
      <c r="J498" s="62"/>
      <c r="K498" s="61"/>
      <c r="L498" s="61"/>
      <c r="M498" s="80"/>
      <c r="N498" s="61"/>
      <c r="O498" s="111"/>
      <c r="P498" s="117"/>
      <c r="Q498" s="120"/>
      <c r="R498" s="117"/>
      <c r="S498" s="120"/>
      <c r="T498" s="117"/>
      <c r="U498" s="120"/>
      <c r="V498" s="117"/>
      <c r="W498" s="120"/>
      <c r="X498" s="117"/>
      <c r="Y498" s="72"/>
      <c r="AA498" s="188"/>
      <c r="AB498" s="68"/>
    </row>
    <row r="499" spans="8:28" ht="20.100000000000001" customHeight="1" x14ac:dyDescent="0.2">
      <c r="H499" s="68"/>
      <c r="I499" s="61"/>
      <c r="J499" s="62"/>
      <c r="K499" s="61"/>
      <c r="L499" s="61"/>
      <c r="M499" s="80"/>
      <c r="N499" s="61"/>
      <c r="O499" s="111"/>
      <c r="P499" s="117"/>
      <c r="Q499" s="120"/>
      <c r="R499" s="117"/>
      <c r="S499" s="120"/>
      <c r="T499" s="117"/>
      <c r="U499" s="120"/>
      <c r="V499" s="117"/>
      <c r="W499" s="120"/>
      <c r="X499" s="117"/>
      <c r="Y499" s="72"/>
      <c r="AA499" s="188"/>
      <c r="AB499" s="68"/>
    </row>
    <row r="500" spans="8:28" ht="20.100000000000001" customHeight="1" x14ac:dyDescent="0.2">
      <c r="H500" s="68"/>
      <c r="I500" s="61"/>
      <c r="J500" s="62"/>
      <c r="K500" s="61"/>
      <c r="L500" s="61"/>
      <c r="M500" s="80"/>
      <c r="N500" s="61"/>
      <c r="O500" s="111"/>
      <c r="P500" s="117"/>
      <c r="Q500" s="120"/>
      <c r="R500" s="117"/>
      <c r="S500" s="120"/>
      <c r="T500" s="117"/>
      <c r="U500" s="120"/>
      <c r="V500" s="117"/>
      <c r="W500" s="120"/>
      <c r="X500" s="117"/>
      <c r="Y500" s="72"/>
      <c r="AA500" s="188"/>
      <c r="AB500" s="68"/>
    </row>
    <row r="501" spans="8:28" ht="20.100000000000001" customHeight="1" x14ac:dyDescent="0.2">
      <c r="H501" s="68"/>
      <c r="I501" s="61"/>
      <c r="J501" s="62"/>
      <c r="K501" s="61"/>
      <c r="L501" s="61"/>
      <c r="M501" s="80"/>
      <c r="N501" s="61"/>
      <c r="O501" s="111"/>
      <c r="P501" s="117"/>
      <c r="Q501" s="120"/>
      <c r="R501" s="117"/>
      <c r="S501" s="120"/>
      <c r="T501" s="117"/>
      <c r="U501" s="120"/>
      <c r="V501" s="117"/>
      <c r="W501" s="120"/>
      <c r="X501" s="117"/>
      <c r="Y501" s="72"/>
      <c r="AA501" s="188"/>
      <c r="AB501" s="68"/>
    </row>
    <row r="502" spans="8:28" ht="20.100000000000001" customHeight="1" x14ac:dyDescent="0.2">
      <c r="H502" s="68"/>
      <c r="I502" s="61"/>
      <c r="J502" s="62"/>
      <c r="K502" s="61"/>
      <c r="L502" s="61"/>
      <c r="M502" s="80"/>
      <c r="N502" s="61"/>
      <c r="O502" s="111"/>
      <c r="P502" s="117"/>
      <c r="Q502" s="120"/>
      <c r="R502" s="117"/>
      <c r="S502" s="120"/>
      <c r="T502" s="117"/>
      <c r="U502" s="120"/>
      <c r="V502" s="117"/>
      <c r="W502" s="120"/>
      <c r="X502" s="117"/>
      <c r="Y502" s="72"/>
      <c r="AA502" s="188"/>
      <c r="AB502" s="68"/>
    </row>
    <row r="503" spans="8:28" ht="20.100000000000001" customHeight="1" x14ac:dyDescent="0.2">
      <c r="H503" s="68"/>
      <c r="I503" s="61"/>
      <c r="J503" s="62"/>
      <c r="K503" s="61"/>
      <c r="L503" s="61"/>
      <c r="M503" s="80"/>
      <c r="N503" s="61"/>
      <c r="O503" s="111"/>
      <c r="P503" s="117"/>
      <c r="Q503" s="120"/>
      <c r="R503" s="117"/>
      <c r="S503" s="120"/>
      <c r="T503" s="117"/>
      <c r="U503" s="120"/>
      <c r="V503" s="117"/>
      <c r="W503" s="120"/>
      <c r="X503" s="117"/>
      <c r="Y503" s="72"/>
      <c r="AA503" s="188"/>
      <c r="AB503" s="68"/>
    </row>
    <row r="504" spans="8:28" ht="20.100000000000001" customHeight="1" x14ac:dyDescent="0.2">
      <c r="H504" s="68"/>
      <c r="I504" s="61"/>
      <c r="J504" s="62"/>
      <c r="K504" s="61"/>
      <c r="L504" s="61"/>
      <c r="M504" s="80"/>
      <c r="N504" s="61"/>
      <c r="O504" s="111"/>
      <c r="P504" s="117"/>
      <c r="Q504" s="120"/>
      <c r="R504" s="117"/>
      <c r="S504" s="120"/>
      <c r="T504" s="117"/>
      <c r="U504" s="120"/>
      <c r="V504" s="117"/>
      <c r="W504" s="120"/>
      <c r="X504" s="117"/>
      <c r="Y504" s="72"/>
      <c r="AA504" s="188"/>
      <c r="AB504" s="68"/>
    </row>
    <row r="505" spans="8:28" ht="20.100000000000001" customHeight="1" x14ac:dyDescent="0.2">
      <c r="H505" s="68"/>
      <c r="I505" s="61"/>
      <c r="J505" s="62"/>
      <c r="K505" s="61"/>
      <c r="L505" s="61"/>
      <c r="M505" s="80"/>
      <c r="N505" s="61"/>
      <c r="O505" s="111"/>
      <c r="P505" s="117"/>
      <c r="Q505" s="120"/>
      <c r="R505" s="117"/>
      <c r="S505" s="120"/>
      <c r="T505" s="117"/>
      <c r="U505" s="120"/>
      <c r="V505" s="117"/>
      <c r="W505" s="120"/>
      <c r="X505" s="117"/>
      <c r="Y505" s="72"/>
      <c r="AA505" s="188"/>
      <c r="AB505" s="68"/>
    </row>
    <row r="506" spans="8:28" ht="20.100000000000001" customHeight="1" x14ac:dyDescent="0.2">
      <c r="H506" s="68"/>
      <c r="I506" s="61"/>
      <c r="J506" s="62"/>
      <c r="K506" s="61"/>
      <c r="L506" s="61"/>
      <c r="M506" s="80"/>
      <c r="N506" s="61"/>
      <c r="O506" s="111"/>
      <c r="P506" s="117"/>
      <c r="Q506" s="120"/>
      <c r="R506" s="117"/>
      <c r="S506" s="120"/>
      <c r="T506" s="117"/>
      <c r="U506" s="120"/>
      <c r="V506" s="117"/>
      <c r="W506" s="120"/>
      <c r="X506" s="117"/>
      <c r="Y506" s="72"/>
      <c r="AA506" s="188"/>
      <c r="AB506" s="68"/>
    </row>
    <row r="507" spans="8:28" ht="20.100000000000001" customHeight="1" x14ac:dyDescent="0.2">
      <c r="H507" s="68"/>
      <c r="I507" s="61"/>
      <c r="J507" s="62"/>
      <c r="K507" s="61"/>
      <c r="L507" s="61"/>
      <c r="M507" s="80"/>
      <c r="N507" s="61"/>
      <c r="O507" s="111"/>
      <c r="P507" s="117"/>
      <c r="Q507" s="120"/>
      <c r="R507" s="117"/>
      <c r="S507" s="120"/>
      <c r="T507" s="117"/>
      <c r="U507" s="120"/>
      <c r="V507" s="117"/>
      <c r="W507" s="120"/>
      <c r="X507" s="117"/>
      <c r="Y507" s="72"/>
      <c r="AA507" s="188"/>
      <c r="AB507" s="68"/>
    </row>
    <row r="508" spans="8:28" ht="20.100000000000001" customHeight="1" x14ac:dyDescent="0.2">
      <c r="H508" s="68"/>
      <c r="I508" s="61"/>
      <c r="J508" s="62"/>
      <c r="K508" s="61"/>
      <c r="L508" s="61"/>
      <c r="M508" s="80"/>
      <c r="N508" s="61"/>
      <c r="O508" s="111"/>
      <c r="P508" s="117"/>
      <c r="Q508" s="120"/>
      <c r="R508" s="117"/>
      <c r="S508" s="120"/>
      <c r="T508" s="117"/>
      <c r="U508" s="120"/>
      <c r="V508" s="117"/>
      <c r="W508" s="120"/>
      <c r="X508" s="117"/>
      <c r="Y508" s="72"/>
      <c r="AA508" s="188"/>
      <c r="AB508" s="68"/>
    </row>
    <row r="509" spans="8:28" ht="20.100000000000001" customHeight="1" x14ac:dyDescent="0.2">
      <c r="H509" s="68"/>
      <c r="I509" s="61"/>
      <c r="J509" s="62"/>
      <c r="K509" s="61"/>
      <c r="L509" s="61"/>
      <c r="M509" s="80"/>
      <c r="N509" s="61"/>
      <c r="O509" s="111"/>
      <c r="P509" s="117"/>
      <c r="Q509" s="120"/>
      <c r="R509" s="117"/>
      <c r="S509" s="120"/>
      <c r="T509" s="117"/>
      <c r="U509" s="120"/>
      <c r="V509" s="117"/>
      <c r="W509" s="120"/>
      <c r="X509" s="117"/>
      <c r="Y509" s="72"/>
      <c r="AA509" s="188"/>
      <c r="AB509" s="68"/>
    </row>
    <row r="510" spans="8:28" ht="20.100000000000001" customHeight="1" x14ac:dyDescent="0.2">
      <c r="H510" s="68"/>
      <c r="I510" s="61"/>
      <c r="J510" s="62"/>
      <c r="K510" s="61"/>
      <c r="L510" s="61"/>
      <c r="M510" s="80"/>
      <c r="N510" s="61"/>
      <c r="O510" s="111"/>
      <c r="P510" s="117"/>
      <c r="Q510" s="120"/>
      <c r="R510" s="117"/>
      <c r="S510" s="120"/>
      <c r="T510" s="117"/>
      <c r="U510" s="120"/>
      <c r="V510" s="117"/>
      <c r="W510" s="120"/>
      <c r="X510" s="117"/>
      <c r="Y510" s="72"/>
      <c r="AA510" s="188"/>
      <c r="AB510" s="68"/>
    </row>
    <row r="511" spans="8:28" ht="20.100000000000001" customHeight="1" x14ac:dyDescent="0.2">
      <c r="H511" s="68"/>
      <c r="I511" s="61"/>
      <c r="J511" s="62"/>
      <c r="K511" s="61"/>
      <c r="L511" s="61"/>
      <c r="M511" s="80"/>
      <c r="N511" s="61"/>
      <c r="O511" s="111"/>
      <c r="P511" s="117"/>
      <c r="Q511" s="120"/>
      <c r="R511" s="117"/>
      <c r="S511" s="120"/>
      <c r="T511" s="117"/>
      <c r="U511" s="120"/>
      <c r="V511" s="117"/>
      <c r="W511" s="120"/>
      <c r="X511" s="117"/>
      <c r="Y511" s="72"/>
      <c r="AA511" s="188"/>
      <c r="AB511" s="68"/>
    </row>
    <row r="512" spans="8:28" ht="20.100000000000001" customHeight="1" x14ac:dyDescent="0.2">
      <c r="H512" s="68"/>
      <c r="I512" s="61"/>
      <c r="J512" s="62"/>
      <c r="K512" s="61"/>
      <c r="L512" s="61"/>
      <c r="M512" s="80"/>
      <c r="N512" s="61"/>
      <c r="O512" s="111"/>
      <c r="P512" s="117"/>
      <c r="Q512" s="120"/>
      <c r="R512" s="117"/>
      <c r="S512" s="120"/>
      <c r="T512" s="117"/>
      <c r="U512" s="120"/>
      <c r="V512" s="117"/>
      <c r="W512" s="120"/>
      <c r="X512" s="117"/>
      <c r="Y512" s="72"/>
      <c r="AA512" s="188"/>
      <c r="AB512" s="68"/>
    </row>
    <row r="513" spans="8:28" ht="20.100000000000001" customHeight="1" x14ac:dyDescent="0.2">
      <c r="H513" s="68"/>
      <c r="I513" s="61"/>
      <c r="J513" s="62"/>
      <c r="K513" s="61"/>
      <c r="L513" s="61"/>
      <c r="M513" s="80"/>
      <c r="N513" s="61"/>
      <c r="O513" s="111"/>
      <c r="P513" s="117"/>
      <c r="Q513" s="120"/>
      <c r="R513" s="117"/>
      <c r="S513" s="120"/>
      <c r="T513" s="117"/>
      <c r="U513" s="120"/>
      <c r="V513" s="117"/>
      <c r="W513" s="120"/>
      <c r="X513" s="117"/>
      <c r="Y513" s="72"/>
      <c r="AA513" s="188"/>
      <c r="AB513" s="68"/>
    </row>
    <row r="514" spans="8:28" ht="20.100000000000001" customHeight="1" x14ac:dyDescent="0.2">
      <c r="H514" s="68"/>
      <c r="I514" s="61"/>
      <c r="J514" s="62"/>
      <c r="K514" s="61"/>
      <c r="L514" s="61"/>
      <c r="M514" s="80"/>
      <c r="N514" s="61"/>
      <c r="O514" s="111"/>
      <c r="P514" s="117"/>
      <c r="Q514" s="120"/>
      <c r="R514" s="117"/>
      <c r="S514" s="120"/>
      <c r="T514" s="117"/>
      <c r="U514" s="120"/>
      <c r="V514" s="117"/>
      <c r="W514" s="120"/>
      <c r="X514" s="117"/>
      <c r="Y514" s="72"/>
      <c r="AA514" s="188"/>
      <c r="AB514" s="68"/>
    </row>
    <row r="515" spans="8:28" ht="20.100000000000001" customHeight="1" x14ac:dyDescent="0.2">
      <c r="H515" s="68"/>
      <c r="I515" s="61"/>
      <c r="J515" s="62"/>
      <c r="K515" s="61"/>
      <c r="L515" s="61"/>
      <c r="M515" s="80"/>
      <c r="N515" s="61"/>
      <c r="O515" s="111"/>
      <c r="P515" s="117"/>
      <c r="Q515" s="120"/>
      <c r="R515" s="117"/>
      <c r="S515" s="120"/>
      <c r="T515" s="117"/>
      <c r="U515" s="120"/>
      <c r="V515" s="117"/>
      <c r="W515" s="120"/>
      <c r="X515" s="117"/>
      <c r="Y515" s="72"/>
      <c r="AA515" s="188"/>
      <c r="AB515" s="68"/>
    </row>
    <row r="516" spans="8:28" ht="20.100000000000001" customHeight="1" x14ac:dyDescent="0.2">
      <c r="H516" s="68"/>
      <c r="I516" s="61"/>
      <c r="J516" s="62"/>
      <c r="K516" s="61"/>
      <c r="L516" s="61"/>
      <c r="M516" s="80"/>
      <c r="N516" s="61"/>
      <c r="O516" s="111"/>
      <c r="P516" s="117"/>
      <c r="Q516" s="120"/>
      <c r="R516" s="117"/>
      <c r="S516" s="120"/>
      <c r="T516" s="117"/>
      <c r="U516" s="120"/>
      <c r="V516" s="117"/>
      <c r="W516" s="120"/>
      <c r="X516" s="117"/>
      <c r="Y516" s="72"/>
      <c r="AA516" s="188"/>
      <c r="AB516" s="68"/>
    </row>
    <row r="517" spans="8:28" ht="20.100000000000001" customHeight="1" x14ac:dyDescent="0.2">
      <c r="H517" s="68"/>
      <c r="I517" s="61"/>
      <c r="J517" s="62"/>
      <c r="K517" s="61"/>
      <c r="L517" s="61"/>
      <c r="M517" s="80"/>
      <c r="N517" s="61"/>
      <c r="O517" s="111"/>
      <c r="P517" s="117"/>
      <c r="Q517" s="120"/>
      <c r="R517" s="117"/>
      <c r="S517" s="120"/>
      <c r="T517" s="117"/>
      <c r="U517" s="120"/>
      <c r="V517" s="117"/>
      <c r="W517" s="120"/>
      <c r="X517" s="117"/>
      <c r="Y517" s="72"/>
      <c r="AA517" s="188"/>
      <c r="AB517" s="68"/>
    </row>
    <row r="518" spans="8:28" ht="20.100000000000001" customHeight="1" x14ac:dyDescent="0.2">
      <c r="H518" s="68"/>
      <c r="I518" s="61"/>
      <c r="J518" s="62"/>
      <c r="K518" s="61"/>
      <c r="L518" s="61"/>
      <c r="M518" s="80"/>
      <c r="N518" s="61"/>
      <c r="O518" s="111"/>
      <c r="P518" s="117"/>
      <c r="Q518" s="120"/>
      <c r="R518" s="117"/>
      <c r="S518" s="120"/>
      <c r="T518" s="117"/>
      <c r="U518" s="120"/>
      <c r="V518" s="117"/>
      <c r="W518" s="120"/>
      <c r="X518" s="117"/>
      <c r="Y518" s="72"/>
      <c r="AA518" s="188"/>
      <c r="AB518" s="68"/>
    </row>
    <row r="519" spans="8:28" ht="20.100000000000001" customHeight="1" x14ac:dyDescent="0.2">
      <c r="H519" s="68"/>
      <c r="I519" s="61"/>
      <c r="J519" s="62"/>
      <c r="K519" s="61"/>
      <c r="L519" s="61"/>
      <c r="M519" s="80"/>
      <c r="N519" s="61"/>
      <c r="O519" s="111"/>
      <c r="P519" s="117"/>
      <c r="Q519" s="120"/>
      <c r="R519" s="117"/>
      <c r="S519" s="120"/>
      <c r="T519" s="117"/>
      <c r="U519" s="120"/>
      <c r="V519" s="117"/>
      <c r="W519" s="120"/>
      <c r="X519" s="117"/>
      <c r="Y519" s="72"/>
      <c r="AA519" s="188"/>
      <c r="AB519" s="68"/>
    </row>
    <row r="520" spans="8:28" ht="20.100000000000001" customHeight="1" x14ac:dyDescent="0.2">
      <c r="H520" s="68"/>
      <c r="I520" s="61"/>
      <c r="J520" s="62"/>
      <c r="K520" s="61"/>
      <c r="L520" s="61"/>
      <c r="M520" s="80"/>
      <c r="N520" s="61"/>
      <c r="O520" s="111"/>
      <c r="P520" s="117"/>
      <c r="Q520" s="120"/>
      <c r="R520" s="117"/>
      <c r="S520" s="120"/>
      <c r="T520" s="117"/>
      <c r="U520" s="120"/>
      <c r="V520" s="117"/>
      <c r="W520" s="120"/>
      <c r="X520" s="117"/>
      <c r="Y520" s="72"/>
      <c r="AA520" s="188"/>
      <c r="AB520" s="68"/>
    </row>
    <row r="521" spans="8:28" ht="20.100000000000001" customHeight="1" x14ac:dyDescent="0.2">
      <c r="H521" s="68"/>
      <c r="I521" s="61"/>
      <c r="J521" s="62"/>
      <c r="K521" s="61"/>
      <c r="L521" s="61"/>
      <c r="M521" s="80"/>
      <c r="N521" s="61"/>
      <c r="O521" s="111"/>
      <c r="P521" s="117"/>
      <c r="Q521" s="120"/>
      <c r="R521" s="117"/>
      <c r="S521" s="120"/>
      <c r="T521" s="117"/>
      <c r="U521" s="120"/>
      <c r="V521" s="117"/>
      <c r="W521" s="120"/>
      <c r="X521" s="117"/>
      <c r="Y521" s="72"/>
      <c r="AA521" s="188"/>
      <c r="AB521" s="68"/>
    </row>
    <row r="522" spans="8:28" ht="20.100000000000001" customHeight="1" x14ac:dyDescent="0.2">
      <c r="H522" s="68"/>
      <c r="I522" s="61"/>
      <c r="J522" s="62"/>
      <c r="K522" s="61"/>
      <c r="L522" s="61"/>
      <c r="M522" s="80"/>
      <c r="N522" s="61"/>
      <c r="O522" s="111"/>
      <c r="P522" s="117"/>
      <c r="Q522" s="120"/>
      <c r="R522" s="117"/>
      <c r="S522" s="120"/>
      <c r="T522" s="117"/>
      <c r="U522" s="120"/>
      <c r="V522" s="117"/>
      <c r="W522" s="120"/>
      <c r="X522" s="117"/>
      <c r="Y522" s="72"/>
      <c r="AA522" s="188"/>
      <c r="AB522" s="68"/>
    </row>
    <row r="523" spans="8:28" ht="20.100000000000001" customHeight="1" x14ac:dyDescent="0.2">
      <c r="H523" s="68"/>
      <c r="I523" s="61"/>
      <c r="J523" s="62"/>
      <c r="K523" s="61"/>
      <c r="L523" s="61"/>
      <c r="M523" s="80"/>
      <c r="N523" s="61"/>
      <c r="O523" s="111"/>
      <c r="P523" s="117"/>
      <c r="Q523" s="120"/>
      <c r="R523" s="117"/>
      <c r="S523" s="120"/>
      <c r="T523" s="117"/>
      <c r="U523" s="120"/>
      <c r="V523" s="117"/>
      <c r="W523" s="120"/>
      <c r="X523" s="117"/>
      <c r="Y523" s="72"/>
      <c r="AA523" s="188"/>
      <c r="AB523" s="68"/>
    </row>
    <row r="524" spans="8:28" ht="20.100000000000001" customHeight="1" x14ac:dyDescent="0.2">
      <c r="H524" s="68"/>
      <c r="I524" s="61"/>
      <c r="J524" s="62"/>
      <c r="K524" s="61"/>
      <c r="L524" s="61"/>
      <c r="M524" s="80"/>
      <c r="N524" s="61"/>
      <c r="O524" s="111"/>
      <c r="P524" s="117"/>
      <c r="Q524" s="120"/>
      <c r="R524" s="117"/>
      <c r="S524" s="120"/>
      <c r="T524" s="117"/>
      <c r="U524" s="120"/>
      <c r="V524" s="117"/>
      <c r="W524" s="120"/>
      <c r="X524" s="117"/>
      <c r="Y524" s="72"/>
      <c r="AA524" s="188"/>
      <c r="AB524" s="68"/>
    </row>
    <row r="525" spans="8:28" ht="20.100000000000001" customHeight="1" x14ac:dyDescent="0.2">
      <c r="H525" s="68"/>
      <c r="I525" s="61"/>
      <c r="J525" s="62"/>
      <c r="K525" s="61"/>
      <c r="L525" s="61"/>
      <c r="M525" s="80"/>
      <c r="N525" s="61"/>
      <c r="O525" s="111"/>
      <c r="P525" s="117"/>
      <c r="Q525" s="120"/>
      <c r="R525" s="117"/>
      <c r="S525" s="120"/>
      <c r="T525" s="117"/>
      <c r="U525" s="120"/>
      <c r="V525" s="117"/>
      <c r="W525" s="120"/>
      <c r="X525" s="117"/>
      <c r="Y525" s="72"/>
      <c r="AA525" s="188"/>
      <c r="AB525" s="68"/>
    </row>
    <row r="526" spans="8:28" ht="20.100000000000001" customHeight="1" x14ac:dyDescent="0.2">
      <c r="H526" s="68"/>
      <c r="I526" s="61"/>
      <c r="J526" s="62"/>
      <c r="K526" s="61"/>
      <c r="L526" s="61"/>
      <c r="M526" s="80"/>
      <c r="N526" s="61"/>
      <c r="O526" s="111"/>
      <c r="P526" s="117"/>
      <c r="Q526" s="120"/>
      <c r="R526" s="117"/>
      <c r="S526" s="120"/>
      <c r="T526" s="117"/>
      <c r="U526" s="120"/>
      <c r="V526" s="117"/>
      <c r="W526" s="120"/>
      <c r="X526" s="117"/>
      <c r="Y526" s="72"/>
      <c r="AA526" s="188"/>
      <c r="AB526" s="68"/>
    </row>
    <row r="527" spans="8:28" ht="20.100000000000001" customHeight="1" x14ac:dyDescent="0.2">
      <c r="H527" s="68"/>
      <c r="I527" s="61"/>
      <c r="J527" s="62"/>
      <c r="K527" s="61"/>
      <c r="L527" s="61"/>
      <c r="M527" s="80"/>
      <c r="N527" s="61"/>
      <c r="O527" s="111"/>
      <c r="P527" s="117"/>
      <c r="Q527" s="120"/>
      <c r="R527" s="117"/>
      <c r="S527" s="120"/>
      <c r="T527" s="117"/>
      <c r="U527" s="120"/>
      <c r="V527" s="117"/>
      <c r="W527" s="120"/>
      <c r="X527" s="117"/>
      <c r="Y527" s="72"/>
      <c r="AA527" s="188"/>
      <c r="AB527" s="68"/>
    </row>
    <row r="528" spans="8:28" ht="20.100000000000001" customHeight="1" x14ac:dyDescent="0.2">
      <c r="H528" s="68"/>
      <c r="I528" s="61"/>
      <c r="J528" s="62"/>
      <c r="K528" s="61"/>
      <c r="L528" s="61"/>
      <c r="M528" s="80"/>
      <c r="N528" s="61"/>
      <c r="O528" s="111"/>
      <c r="P528" s="117"/>
      <c r="Q528" s="120"/>
      <c r="R528" s="117"/>
      <c r="S528" s="120"/>
      <c r="T528" s="117"/>
      <c r="U528" s="120"/>
      <c r="V528" s="117"/>
      <c r="W528" s="120"/>
      <c r="X528" s="117"/>
      <c r="Y528" s="72"/>
      <c r="AA528" s="188"/>
      <c r="AB528" s="68"/>
    </row>
    <row r="529" spans="8:28" ht="20.100000000000001" customHeight="1" x14ac:dyDescent="0.2">
      <c r="H529" s="68"/>
      <c r="I529" s="61"/>
      <c r="J529" s="62"/>
      <c r="K529" s="61"/>
      <c r="L529" s="61"/>
      <c r="M529" s="80"/>
      <c r="N529" s="61"/>
      <c r="O529" s="111"/>
      <c r="P529" s="117"/>
      <c r="Q529" s="120"/>
      <c r="R529" s="117"/>
      <c r="S529" s="120"/>
      <c r="T529" s="117"/>
      <c r="U529" s="120"/>
      <c r="V529" s="117"/>
      <c r="W529" s="120"/>
      <c r="X529" s="117"/>
      <c r="Y529" s="72"/>
      <c r="AA529" s="188"/>
      <c r="AB529" s="68"/>
    </row>
    <row r="530" spans="8:28" ht="20.100000000000001" customHeight="1" x14ac:dyDescent="0.2">
      <c r="H530" s="68"/>
      <c r="I530" s="61"/>
      <c r="J530" s="62"/>
      <c r="K530" s="61"/>
      <c r="L530" s="61"/>
      <c r="M530" s="80"/>
      <c r="N530" s="61"/>
      <c r="O530" s="111"/>
      <c r="P530" s="117"/>
      <c r="Q530" s="120"/>
      <c r="R530" s="117"/>
      <c r="S530" s="120"/>
      <c r="T530" s="117"/>
      <c r="U530" s="120"/>
      <c r="V530" s="117"/>
      <c r="W530" s="120"/>
      <c r="X530" s="117"/>
      <c r="Y530" s="72"/>
      <c r="AA530" s="188"/>
      <c r="AB530" s="68"/>
    </row>
    <row r="531" spans="8:28" ht="20.100000000000001" customHeight="1" x14ac:dyDescent="0.2">
      <c r="H531" s="68"/>
      <c r="I531" s="61"/>
      <c r="J531" s="62"/>
      <c r="K531" s="61"/>
      <c r="L531" s="61"/>
      <c r="M531" s="80"/>
      <c r="N531" s="61"/>
      <c r="O531" s="111"/>
      <c r="P531" s="117"/>
      <c r="Q531" s="120"/>
      <c r="R531" s="117"/>
      <c r="S531" s="120"/>
      <c r="T531" s="117"/>
      <c r="U531" s="120"/>
      <c r="V531" s="117"/>
      <c r="W531" s="120"/>
      <c r="X531" s="117"/>
      <c r="Y531" s="72"/>
      <c r="AA531" s="188"/>
      <c r="AB531" s="68"/>
    </row>
    <row r="532" spans="8:28" ht="20.100000000000001" customHeight="1" x14ac:dyDescent="0.2">
      <c r="H532" s="68"/>
      <c r="I532" s="61"/>
      <c r="J532" s="62"/>
      <c r="K532" s="61"/>
      <c r="L532" s="61"/>
      <c r="M532" s="80"/>
      <c r="N532" s="61"/>
      <c r="O532" s="111"/>
      <c r="P532" s="117"/>
      <c r="Q532" s="120"/>
      <c r="R532" s="117"/>
      <c r="S532" s="120"/>
      <c r="T532" s="117"/>
      <c r="U532" s="120"/>
      <c r="V532" s="117"/>
      <c r="W532" s="120"/>
      <c r="X532" s="117"/>
      <c r="Y532" s="72"/>
      <c r="AA532" s="188"/>
      <c r="AB532" s="68"/>
    </row>
    <row r="533" spans="8:28" ht="20.100000000000001" customHeight="1" x14ac:dyDescent="0.2">
      <c r="H533" s="68"/>
      <c r="I533" s="61"/>
      <c r="J533" s="62"/>
      <c r="K533" s="61"/>
      <c r="L533" s="61"/>
      <c r="M533" s="80"/>
      <c r="N533" s="61"/>
      <c r="O533" s="111"/>
      <c r="P533" s="117"/>
      <c r="Q533" s="120"/>
      <c r="R533" s="117"/>
      <c r="S533" s="120"/>
      <c r="T533" s="117"/>
      <c r="U533" s="120"/>
      <c r="V533" s="117"/>
      <c r="W533" s="120"/>
      <c r="X533" s="117"/>
      <c r="Y533" s="72"/>
      <c r="AA533" s="188"/>
      <c r="AB533" s="68"/>
    </row>
    <row r="534" spans="8:28" ht="20.100000000000001" customHeight="1" x14ac:dyDescent="0.2">
      <c r="H534" s="68"/>
      <c r="I534" s="61"/>
      <c r="J534" s="62"/>
      <c r="K534" s="61"/>
      <c r="L534" s="61"/>
      <c r="M534" s="80"/>
      <c r="N534" s="61"/>
      <c r="O534" s="111"/>
      <c r="P534" s="117"/>
      <c r="Q534" s="120"/>
      <c r="R534" s="117"/>
      <c r="S534" s="120"/>
      <c r="T534" s="117"/>
      <c r="U534" s="120"/>
      <c r="V534" s="117"/>
      <c r="W534" s="120"/>
      <c r="X534" s="117"/>
      <c r="Y534" s="72"/>
      <c r="AA534" s="188"/>
      <c r="AB534" s="68"/>
    </row>
    <row r="535" spans="8:28" ht="20.100000000000001" customHeight="1" x14ac:dyDescent="0.2">
      <c r="H535" s="68"/>
      <c r="I535" s="61"/>
      <c r="J535" s="62"/>
      <c r="K535" s="61"/>
      <c r="L535" s="61"/>
      <c r="M535" s="80"/>
      <c r="N535" s="61"/>
      <c r="O535" s="111"/>
      <c r="P535" s="117"/>
      <c r="Q535" s="120"/>
      <c r="R535" s="117"/>
      <c r="S535" s="120"/>
      <c r="T535" s="117"/>
      <c r="U535" s="120"/>
      <c r="V535" s="117"/>
      <c r="W535" s="120"/>
      <c r="X535" s="117"/>
      <c r="Y535" s="72"/>
      <c r="AA535" s="188"/>
      <c r="AB535" s="68"/>
    </row>
    <row r="536" spans="8:28" ht="20.100000000000001" customHeight="1" x14ac:dyDescent="0.2">
      <c r="H536" s="68"/>
      <c r="I536" s="61"/>
      <c r="J536" s="62"/>
      <c r="K536" s="61"/>
      <c r="L536" s="61"/>
      <c r="M536" s="80"/>
      <c r="N536" s="61"/>
      <c r="O536" s="111"/>
      <c r="P536" s="117"/>
      <c r="Q536" s="120"/>
      <c r="R536" s="117"/>
      <c r="S536" s="120"/>
      <c r="T536" s="117"/>
      <c r="U536" s="120"/>
      <c r="V536" s="117"/>
      <c r="W536" s="120"/>
      <c r="X536" s="117"/>
      <c r="Y536" s="72"/>
      <c r="AA536" s="188"/>
      <c r="AB536" s="68"/>
    </row>
    <row r="537" spans="8:28" ht="20.100000000000001" customHeight="1" x14ac:dyDescent="0.2">
      <c r="H537" s="68"/>
      <c r="I537" s="61"/>
      <c r="J537" s="62"/>
      <c r="K537" s="61"/>
      <c r="L537" s="61"/>
      <c r="M537" s="80"/>
      <c r="N537" s="61"/>
      <c r="O537" s="111"/>
      <c r="P537" s="117"/>
      <c r="Q537" s="120"/>
      <c r="R537" s="117"/>
      <c r="S537" s="120"/>
      <c r="T537" s="117"/>
      <c r="U537" s="120"/>
      <c r="V537" s="117"/>
      <c r="W537" s="120"/>
      <c r="X537" s="117"/>
      <c r="Y537" s="72"/>
      <c r="AA537" s="188"/>
      <c r="AB537" s="68"/>
    </row>
    <row r="538" spans="8:28" ht="20.100000000000001" customHeight="1" x14ac:dyDescent="0.2">
      <c r="H538" s="68"/>
      <c r="I538" s="61"/>
      <c r="J538" s="62"/>
      <c r="K538" s="61"/>
      <c r="L538" s="61"/>
      <c r="M538" s="80"/>
      <c r="N538" s="61"/>
      <c r="O538" s="111"/>
      <c r="P538" s="117"/>
      <c r="Q538" s="120"/>
      <c r="R538" s="117"/>
      <c r="S538" s="120"/>
      <c r="T538" s="117"/>
      <c r="U538" s="120"/>
      <c r="V538" s="117"/>
      <c r="W538" s="120"/>
      <c r="X538" s="117"/>
      <c r="Y538" s="72"/>
      <c r="AA538" s="188"/>
      <c r="AB538" s="68"/>
    </row>
    <row r="539" spans="8:28" ht="20.100000000000001" customHeight="1" x14ac:dyDescent="0.2">
      <c r="H539" s="68"/>
      <c r="I539" s="61"/>
      <c r="J539" s="62"/>
      <c r="K539" s="61"/>
      <c r="L539" s="61"/>
      <c r="M539" s="80"/>
      <c r="N539" s="61"/>
      <c r="O539" s="111"/>
      <c r="P539" s="117"/>
      <c r="Q539" s="120"/>
      <c r="R539" s="117"/>
      <c r="S539" s="120"/>
      <c r="T539" s="117"/>
      <c r="U539" s="120"/>
      <c r="V539" s="117"/>
      <c r="W539" s="120"/>
      <c r="X539" s="117"/>
      <c r="Y539" s="72"/>
      <c r="AA539" s="188"/>
      <c r="AB539" s="68"/>
    </row>
    <row r="540" spans="8:28" ht="20.100000000000001" customHeight="1" x14ac:dyDescent="0.2">
      <c r="H540" s="68"/>
      <c r="I540" s="61"/>
      <c r="J540" s="62"/>
      <c r="K540" s="61"/>
      <c r="L540" s="61"/>
      <c r="M540" s="80"/>
      <c r="N540" s="61"/>
      <c r="O540" s="111"/>
      <c r="P540" s="117"/>
      <c r="Q540" s="120"/>
      <c r="R540" s="117"/>
      <c r="S540" s="120"/>
      <c r="T540" s="117"/>
      <c r="U540" s="120"/>
      <c r="V540" s="117"/>
      <c r="W540" s="120"/>
      <c r="X540" s="117"/>
      <c r="Y540" s="72"/>
      <c r="AA540" s="188"/>
      <c r="AB540" s="68"/>
    </row>
    <row r="541" spans="8:28" ht="20.100000000000001" customHeight="1" x14ac:dyDescent="0.2">
      <c r="H541" s="68"/>
      <c r="I541" s="61"/>
      <c r="J541" s="62"/>
      <c r="K541" s="61"/>
      <c r="L541" s="61"/>
      <c r="M541" s="80"/>
      <c r="N541" s="61"/>
      <c r="O541" s="111"/>
      <c r="P541" s="117"/>
      <c r="Q541" s="120"/>
      <c r="R541" s="117"/>
      <c r="S541" s="120"/>
      <c r="T541" s="117"/>
      <c r="U541" s="120"/>
      <c r="V541" s="117"/>
      <c r="W541" s="120"/>
      <c r="X541" s="117"/>
      <c r="Y541" s="72"/>
      <c r="AA541" s="188"/>
      <c r="AB541" s="68"/>
    </row>
    <row r="542" spans="8:28" ht="20.100000000000001" customHeight="1" x14ac:dyDescent="0.2">
      <c r="H542" s="68"/>
      <c r="I542" s="61"/>
      <c r="J542" s="62"/>
      <c r="K542" s="61"/>
      <c r="L542" s="61"/>
      <c r="M542" s="80"/>
      <c r="N542" s="61"/>
      <c r="O542" s="111"/>
      <c r="P542" s="117"/>
      <c r="Q542" s="120"/>
      <c r="R542" s="117"/>
      <c r="S542" s="120"/>
      <c r="T542" s="117"/>
      <c r="U542" s="120"/>
      <c r="V542" s="117"/>
      <c r="W542" s="120"/>
      <c r="X542" s="117"/>
      <c r="Y542" s="72"/>
      <c r="AA542" s="188"/>
      <c r="AB542" s="68"/>
    </row>
    <row r="543" spans="8:28" ht="20.100000000000001" customHeight="1" x14ac:dyDescent="0.2">
      <c r="H543" s="68"/>
      <c r="I543" s="61"/>
      <c r="J543" s="62"/>
      <c r="K543" s="61"/>
      <c r="L543" s="61"/>
      <c r="M543" s="80"/>
      <c r="N543" s="61"/>
      <c r="O543" s="111"/>
      <c r="P543" s="117"/>
      <c r="Q543" s="120"/>
      <c r="R543" s="117"/>
      <c r="S543" s="120"/>
      <c r="T543" s="117"/>
      <c r="U543" s="120"/>
      <c r="V543" s="117"/>
      <c r="W543" s="120"/>
      <c r="X543" s="117"/>
      <c r="Y543" s="72"/>
      <c r="AA543" s="188"/>
      <c r="AB543" s="68"/>
    </row>
    <row r="544" spans="8:28" ht="20.100000000000001" customHeight="1" x14ac:dyDescent="0.2">
      <c r="H544" s="68"/>
      <c r="I544" s="61"/>
      <c r="J544" s="62"/>
      <c r="K544" s="61"/>
      <c r="L544" s="61"/>
      <c r="M544" s="80"/>
      <c r="N544" s="61"/>
      <c r="O544" s="111"/>
      <c r="P544" s="117"/>
      <c r="Q544" s="120"/>
      <c r="R544" s="117"/>
      <c r="S544" s="120"/>
      <c r="T544" s="117"/>
      <c r="U544" s="120"/>
      <c r="V544" s="117"/>
      <c r="W544" s="120"/>
      <c r="X544" s="117"/>
      <c r="Y544" s="72"/>
      <c r="AA544" s="188"/>
      <c r="AB544" s="68"/>
    </row>
    <row r="545" spans="8:28" ht="20.100000000000001" customHeight="1" x14ac:dyDescent="0.2">
      <c r="H545" s="68"/>
      <c r="I545" s="61"/>
      <c r="J545" s="62"/>
      <c r="K545" s="61"/>
      <c r="L545" s="61"/>
      <c r="M545" s="80"/>
      <c r="N545" s="61"/>
      <c r="O545" s="111"/>
      <c r="P545" s="117"/>
      <c r="Q545" s="120"/>
      <c r="R545" s="117"/>
      <c r="S545" s="120"/>
      <c r="T545" s="117"/>
      <c r="U545" s="120"/>
      <c r="V545" s="117"/>
      <c r="W545" s="120"/>
      <c r="X545" s="117"/>
      <c r="Y545" s="72"/>
      <c r="AA545" s="188"/>
      <c r="AB545" s="68"/>
    </row>
    <row r="546" spans="8:28" ht="20.100000000000001" customHeight="1" x14ac:dyDescent="0.2">
      <c r="H546" s="68"/>
      <c r="I546" s="61"/>
      <c r="J546" s="62"/>
      <c r="K546" s="61"/>
      <c r="L546" s="61"/>
      <c r="M546" s="80"/>
      <c r="N546" s="61"/>
      <c r="O546" s="111"/>
      <c r="P546" s="117"/>
      <c r="Q546" s="120"/>
      <c r="R546" s="117"/>
      <c r="S546" s="120"/>
      <c r="T546" s="117"/>
      <c r="U546" s="120"/>
      <c r="V546" s="117"/>
      <c r="W546" s="120"/>
      <c r="X546" s="117"/>
      <c r="Y546" s="72"/>
      <c r="AA546" s="188"/>
      <c r="AB546" s="68"/>
    </row>
    <row r="547" spans="8:28" ht="20.100000000000001" customHeight="1" x14ac:dyDescent="0.2">
      <c r="H547" s="68"/>
      <c r="I547" s="61"/>
      <c r="J547" s="62"/>
      <c r="K547" s="61"/>
      <c r="L547" s="61"/>
      <c r="M547" s="80"/>
      <c r="N547" s="61"/>
      <c r="O547" s="111"/>
      <c r="P547" s="117"/>
      <c r="Q547" s="120"/>
      <c r="R547" s="117"/>
      <c r="S547" s="120"/>
      <c r="T547" s="117"/>
      <c r="U547" s="120"/>
      <c r="V547" s="117"/>
      <c r="W547" s="120"/>
      <c r="X547" s="117"/>
      <c r="Y547" s="72"/>
      <c r="AA547" s="188"/>
      <c r="AB547" s="68"/>
    </row>
    <row r="548" spans="8:28" ht="20.100000000000001" customHeight="1" x14ac:dyDescent="0.2">
      <c r="H548" s="68"/>
      <c r="I548" s="61"/>
      <c r="J548" s="62"/>
      <c r="K548" s="61"/>
      <c r="L548" s="61"/>
      <c r="M548" s="80"/>
      <c r="N548" s="61"/>
      <c r="O548" s="111"/>
      <c r="P548" s="117"/>
      <c r="Q548" s="120"/>
      <c r="R548" s="117"/>
      <c r="S548" s="120"/>
      <c r="T548" s="117"/>
      <c r="U548" s="120"/>
      <c r="V548" s="117"/>
      <c r="W548" s="120"/>
      <c r="X548" s="117"/>
      <c r="Y548" s="72"/>
      <c r="AA548" s="188"/>
      <c r="AB548" s="68"/>
    </row>
    <row r="549" spans="8:28" ht="20.100000000000001" customHeight="1" x14ac:dyDescent="0.2">
      <c r="H549" s="68"/>
      <c r="I549" s="61"/>
      <c r="J549" s="62"/>
      <c r="K549" s="61"/>
      <c r="L549" s="61"/>
      <c r="M549" s="80"/>
      <c r="N549" s="61"/>
      <c r="O549" s="111"/>
      <c r="P549" s="117"/>
      <c r="Q549" s="120"/>
      <c r="R549" s="117"/>
      <c r="S549" s="120"/>
      <c r="T549" s="117"/>
      <c r="U549" s="120"/>
      <c r="V549" s="117"/>
      <c r="W549" s="120"/>
      <c r="X549" s="117"/>
      <c r="Y549" s="72"/>
      <c r="AA549" s="188"/>
      <c r="AB549" s="68"/>
    </row>
    <row r="550" spans="8:28" ht="20.100000000000001" customHeight="1" x14ac:dyDescent="0.2">
      <c r="H550" s="68"/>
      <c r="I550" s="61"/>
      <c r="J550" s="62"/>
      <c r="K550" s="61"/>
      <c r="L550" s="61"/>
      <c r="M550" s="80"/>
      <c r="N550" s="61"/>
      <c r="O550" s="111"/>
      <c r="P550" s="117"/>
      <c r="Q550" s="120"/>
      <c r="R550" s="117"/>
      <c r="S550" s="120"/>
      <c r="T550" s="117"/>
      <c r="U550" s="120"/>
      <c r="V550" s="117"/>
      <c r="W550" s="120"/>
      <c r="X550" s="117"/>
      <c r="Y550" s="72"/>
      <c r="AA550" s="188"/>
      <c r="AB550" s="68"/>
    </row>
    <row r="551" spans="8:28" ht="20.100000000000001" customHeight="1" x14ac:dyDescent="0.2">
      <c r="H551" s="68"/>
      <c r="I551" s="61"/>
      <c r="J551" s="62"/>
      <c r="K551" s="61"/>
      <c r="L551" s="61"/>
      <c r="M551" s="80"/>
      <c r="N551" s="61"/>
      <c r="O551" s="111"/>
      <c r="P551" s="117"/>
      <c r="Q551" s="120"/>
      <c r="R551" s="117"/>
      <c r="S551" s="120"/>
      <c r="T551" s="117"/>
      <c r="U551" s="120"/>
      <c r="V551" s="117"/>
      <c r="W551" s="120"/>
      <c r="X551" s="117"/>
      <c r="Y551" s="72"/>
      <c r="AA551" s="188"/>
      <c r="AB551" s="68"/>
    </row>
    <row r="552" spans="8:28" ht="20.100000000000001" customHeight="1" x14ac:dyDescent="0.2">
      <c r="H552" s="68"/>
      <c r="I552" s="61"/>
      <c r="J552" s="62"/>
      <c r="K552" s="61"/>
      <c r="L552" s="61"/>
      <c r="M552" s="80"/>
      <c r="N552" s="61"/>
      <c r="O552" s="111"/>
      <c r="P552" s="117"/>
      <c r="Q552" s="120"/>
      <c r="R552" s="117"/>
      <c r="S552" s="120"/>
      <c r="T552" s="117"/>
      <c r="U552" s="120"/>
      <c r="V552" s="117"/>
      <c r="W552" s="120"/>
      <c r="X552" s="117"/>
      <c r="Y552" s="72"/>
      <c r="AA552" s="188"/>
      <c r="AB552" s="68"/>
    </row>
    <row r="553" spans="8:28" ht="20.100000000000001" customHeight="1" x14ac:dyDescent="0.2">
      <c r="H553" s="68"/>
      <c r="I553" s="61"/>
      <c r="J553" s="62"/>
      <c r="K553" s="61"/>
      <c r="L553" s="61"/>
      <c r="M553" s="80"/>
      <c r="N553" s="61"/>
      <c r="O553" s="111"/>
      <c r="P553" s="117"/>
      <c r="Q553" s="120"/>
      <c r="R553" s="117"/>
      <c r="S553" s="120"/>
      <c r="T553" s="117"/>
      <c r="U553" s="120"/>
      <c r="V553" s="117"/>
      <c r="W553" s="120"/>
      <c r="X553" s="117"/>
      <c r="Y553" s="72"/>
      <c r="AA553" s="188"/>
      <c r="AB553" s="68"/>
    </row>
    <row r="554" spans="8:28" ht="20.100000000000001" customHeight="1" x14ac:dyDescent="0.2">
      <c r="H554" s="68"/>
      <c r="I554" s="61"/>
      <c r="J554" s="62"/>
      <c r="K554" s="61"/>
      <c r="L554" s="61"/>
      <c r="M554" s="80"/>
      <c r="N554" s="61"/>
      <c r="O554" s="111"/>
      <c r="P554" s="117"/>
      <c r="Q554" s="120"/>
      <c r="R554" s="117"/>
      <c r="S554" s="120"/>
      <c r="T554" s="117"/>
      <c r="U554" s="120"/>
      <c r="V554" s="117"/>
      <c r="W554" s="120"/>
      <c r="X554" s="117"/>
      <c r="Y554" s="72"/>
      <c r="AA554" s="188"/>
      <c r="AB554" s="68"/>
    </row>
    <row r="555" spans="8:28" ht="20.100000000000001" customHeight="1" x14ac:dyDescent="0.2">
      <c r="H555" s="68"/>
      <c r="I555" s="61"/>
      <c r="J555" s="62"/>
      <c r="K555" s="61"/>
      <c r="L555" s="61"/>
      <c r="M555" s="80"/>
      <c r="N555" s="61"/>
      <c r="O555" s="111"/>
      <c r="P555" s="117"/>
      <c r="Q555" s="120"/>
      <c r="R555" s="117"/>
      <c r="S555" s="120"/>
      <c r="T555" s="117"/>
      <c r="U555" s="120"/>
      <c r="V555" s="117"/>
      <c r="W555" s="120"/>
      <c r="X555" s="117"/>
      <c r="Y555" s="72"/>
      <c r="AA555" s="188"/>
      <c r="AB555" s="68"/>
    </row>
    <row r="556" spans="8:28" ht="20.100000000000001" customHeight="1" x14ac:dyDescent="0.2">
      <c r="H556" s="68"/>
      <c r="I556" s="61"/>
      <c r="J556" s="62"/>
      <c r="K556" s="61"/>
      <c r="L556" s="61"/>
      <c r="M556" s="80"/>
      <c r="N556" s="61"/>
      <c r="O556" s="111"/>
      <c r="P556" s="117"/>
      <c r="Q556" s="120"/>
      <c r="R556" s="117"/>
      <c r="S556" s="120"/>
      <c r="T556" s="117"/>
      <c r="U556" s="120"/>
      <c r="V556" s="117"/>
      <c r="W556" s="120"/>
      <c r="X556" s="117"/>
      <c r="Y556" s="72"/>
      <c r="AA556" s="188"/>
      <c r="AB556" s="68"/>
    </row>
    <row r="557" spans="8:28" ht="20.100000000000001" customHeight="1" x14ac:dyDescent="0.2">
      <c r="H557" s="68"/>
      <c r="I557" s="61"/>
      <c r="J557" s="62"/>
      <c r="K557" s="61"/>
      <c r="L557" s="61"/>
      <c r="M557" s="80"/>
      <c r="N557" s="61"/>
      <c r="O557" s="111"/>
      <c r="P557" s="117"/>
      <c r="Q557" s="120"/>
      <c r="R557" s="117"/>
      <c r="S557" s="120"/>
      <c r="T557" s="117"/>
      <c r="U557" s="120"/>
      <c r="V557" s="117"/>
      <c r="W557" s="120"/>
      <c r="X557" s="117"/>
      <c r="Y557" s="72"/>
      <c r="AA557" s="188"/>
      <c r="AB557" s="68"/>
    </row>
    <row r="558" spans="8:28" ht="20.100000000000001" customHeight="1" x14ac:dyDescent="0.2">
      <c r="H558" s="68"/>
      <c r="I558" s="61"/>
      <c r="J558" s="62"/>
      <c r="K558" s="61"/>
      <c r="L558" s="61"/>
      <c r="M558" s="80"/>
      <c r="N558" s="61"/>
      <c r="O558" s="111"/>
      <c r="P558" s="117"/>
      <c r="Q558" s="120"/>
      <c r="R558" s="117"/>
      <c r="S558" s="120"/>
      <c r="T558" s="117"/>
      <c r="U558" s="120"/>
      <c r="V558" s="117"/>
      <c r="W558" s="120"/>
      <c r="X558" s="117"/>
      <c r="Y558" s="72"/>
      <c r="AA558" s="188"/>
      <c r="AB558" s="68"/>
    </row>
    <row r="559" spans="8:28" ht="20.100000000000001" customHeight="1" x14ac:dyDescent="0.2">
      <c r="H559" s="68"/>
      <c r="I559" s="61"/>
      <c r="J559" s="62"/>
      <c r="K559" s="61"/>
      <c r="L559" s="61"/>
      <c r="M559" s="80"/>
      <c r="N559" s="61"/>
      <c r="O559" s="111"/>
      <c r="P559" s="117"/>
      <c r="Q559" s="120"/>
      <c r="R559" s="117"/>
      <c r="S559" s="120"/>
      <c r="T559" s="117"/>
      <c r="U559" s="120"/>
      <c r="V559" s="117"/>
      <c r="W559" s="120"/>
      <c r="X559" s="117"/>
      <c r="Y559" s="72"/>
      <c r="AA559" s="188"/>
      <c r="AB559" s="68"/>
    </row>
    <row r="560" spans="8:28" ht="20.100000000000001" customHeight="1" x14ac:dyDescent="0.2">
      <c r="H560" s="68"/>
      <c r="I560" s="61"/>
      <c r="J560" s="62"/>
      <c r="K560" s="61"/>
      <c r="L560" s="61"/>
      <c r="M560" s="80"/>
      <c r="N560" s="61"/>
      <c r="O560" s="111"/>
      <c r="P560" s="117"/>
      <c r="Q560" s="120"/>
      <c r="R560" s="117"/>
      <c r="S560" s="120"/>
      <c r="T560" s="117"/>
      <c r="U560" s="120"/>
      <c r="V560" s="117"/>
      <c r="W560" s="120"/>
      <c r="X560" s="117"/>
      <c r="Y560" s="72"/>
      <c r="AA560" s="188"/>
      <c r="AB560" s="68"/>
    </row>
    <row r="561" spans="8:28" ht="20.100000000000001" customHeight="1" x14ac:dyDescent="0.2">
      <c r="H561" s="68"/>
      <c r="I561" s="61"/>
      <c r="J561" s="62"/>
      <c r="K561" s="61"/>
      <c r="L561" s="61"/>
      <c r="M561" s="80"/>
      <c r="N561" s="61"/>
      <c r="O561" s="111"/>
      <c r="P561" s="117"/>
      <c r="Q561" s="120"/>
      <c r="R561" s="117"/>
      <c r="S561" s="120"/>
      <c r="T561" s="117"/>
      <c r="U561" s="120"/>
      <c r="V561" s="117"/>
      <c r="W561" s="120"/>
      <c r="X561" s="117"/>
      <c r="Y561" s="72"/>
      <c r="AA561" s="188"/>
      <c r="AB561" s="68"/>
    </row>
    <row r="562" spans="8:28" ht="20.100000000000001" customHeight="1" x14ac:dyDescent="0.2">
      <c r="H562" s="68"/>
      <c r="I562" s="61"/>
      <c r="J562" s="62"/>
      <c r="K562" s="61"/>
      <c r="L562" s="61"/>
      <c r="M562" s="80"/>
      <c r="N562" s="61"/>
      <c r="O562" s="111"/>
      <c r="P562" s="117"/>
      <c r="Q562" s="120"/>
      <c r="R562" s="117"/>
      <c r="S562" s="120"/>
      <c r="T562" s="117"/>
      <c r="U562" s="120"/>
      <c r="V562" s="117"/>
      <c r="W562" s="120"/>
      <c r="X562" s="117"/>
      <c r="Y562" s="72"/>
      <c r="AA562" s="188"/>
      <c r="AB562" s="68"/>
    </row>
    <row r="563" spans="8:28" ht="20.100000000000001" customHeight="1" x14ac:dyDescent="0.2">
      <c r="H563" s="68"/>
      <c r="I563" s="61"/>
      <c r="J563" s="62"/>
      <c r="K563" s="61"/>
      <c r="L563" s="61"/>
      <c r="M563" s="80"/>
      <c r="N563" s="61"/>
      <c r="O563" s="111"/>
      <c r="P563" s="117"/>
      <c r="Q563" s="120"/>
      <c r="R563" s="117"/>
      <c r="S563" s="120"/>
      <c r="T563" s="117"/>
      <c r="U563" s="120"/>
      <c r="V563" s="117"/>
      <c r="W563" s="120"/>
      <c r="X563" s="117"/>
      <c r="Y563" s="72"/>
      <c r="AA563" s="188"/>
      <c r="AB563" s="68"/>
    </row>
    <row r="564" spans="8:28" ht="20.100000000000001" customHeight="1" x14ac:dyDescent="0.2">
      <c r="H564" s="68"/>
      <c r="I564" s="61"/>
      <c r="J564" s="62"/>
      <c r="K564" s="61"/>
      <c r="L564" s="61"/>
      <c r="M564" s="80"/>
      <c r="N564" s="61"/>
      <c r="O564" s="111"/>
      <c r="P564" s="117"/>
      <c r="Q564" s="120"/>
      <c r="R564" s="117"/>
      <c r="S564" s="120"/>
      <c r="T564" s="117"/>
      <c r="U564" s="120"/>
      <c r="V564" s="117"/>
      <c r="W564" s="120"/>
      <c r="X564" s="117"/>
      <c r="Y564" s="72"/>
      <c r="AA564" s="188"/>
      <c r="AB564" s="68"/>
    </row>
    <row r="565" spans="8:28" ht="20.100000000000001" customHeight="1" x14ac:dyDescent="0.2">
      <c r="H565" s="68"/>
      <c r="I565" s="61"/>
      <c r="J565" s="62"/>
      <c r="K565" s="61"/>
      <c r="L565" s="61"/>
      <c r="M565" s="80"/>
      <c r="N565" s="61"/>
      <c r="O565" s="111"/>
      <c r="P565" s="117"/>
      <c r="Q565" s="120"/>
      <c r="R565" s="117"/>
      <c r="S565" s="120"/>
      <c r="T565" s="117"/>
      <c r="U565" s="120"/>
      <c r="V565" s="117"/>
      <c r="W565" s="120"/>
      <c r="X565" s="117"/>
      <c r="Y565" s="72"/>
      <c r="AA565" s="188"/>
      <c r="AB565" s="68"/>
    </row>
    <row r="566" spans="8:28" ht="20.100000000000001" customHeight="1" x14ac:dyDescent="0.2">
      <c r="H566" s="68"/>
      <c r="I566" s="61"/>
      <c r="J566" s="62"/>
      <c r="K566" s="61"/>
      <c r="L566" s="61"/>
      <c r="M566" s="80"/>
      <c r="N566" s="61"/>
      <c r="O566" s="111"/>
      <c r="P566" s="117"/>
      <c r="Q566" s="120"/>
      <c r="R566" s="117"/>
      <c r="S566" s="120"/>
      <c r="T566" s="117"/>
      <c r="U566" s="120"/>
      <c r="V566" s="117"/>
      <c r="W566" s="120"/>
      <c r="X566" s="117"/>
      <c r="Y566" s="72"/>
      <c r="AA566" s="188"/>
      <c r="AB566" s="68"/>
    </row>
    <row r="567" spans="8:28" ht="20.100000000000001" customHeight="1" x14ac:dyDescent="0.2">
      <c r="H567" s="68"/>
      <c r="I567" s="61"/>
      <c r="J567" s="62"/>
      <c r="K567" s="61"/>
      <c r="L567" s="61"/>
      <c r="M567" s="80"/>
      <c r="N567" s="61"/>
      <c r="O567" s="111"/>
      <c r="P567" s="117"/>
      <c r="Q567" s="120"/>
      <c r="R567" s="117"/>
      <c r="S567" s="120"/>
      <c r="T567" s="117"/>
      <c r="U567" s="120"/>
      <c r="V567" s="117"/>
      <c r="W567" s="120"/>
      <c r="X567" s="117"/>
      <c r="Y567" s="72"/>
      <c r="AA567" s="188"/>
      <c r="AB567" s="68"/>
    </row>
    <row r="568" spans="8:28" ht="20.100000000000001" customHeight="1" x14ac:dyDescent="0.2">
      <c r="H568" s="68"/>
      <c r="I568" s="61"/>
      <c r="J568" s="62"/>
      <c r="K568" s="61"/>
      <c r="L568" s="61"/>
      <c r="M568" s="80"/>
      <c r="N568" s="61"/>
      <c r="O568" s="111"/>
      <c r="P568" s="117"/>
      <c r="Q568" s="120"/>
      <c r="R568" s="117"/>
      <c r="S568" s="120"/>
      <c r="T568" s="117"/>
      <c r="U568" s="120"/>
      <c r="V568" s="117"/>
      <c r="W568" s="120"/>
      <c r="X568" s="117"/>
      <c r="Y568" s="72"/>
      <c r="AA568" s="188"/>
      <c r="AB568" s="68"/>
    </row>
    <row r="569" spans="8:28" ht="20.100000000000001" customHeight="1" x14ac:dyDescent="0.2">
      <c r="H569" s="68"/>
      <c r="I569" s="61"/>
      <c r="J569" s="62"/>
      <c r="K569" s="61"/>
      <c r="L569" s="61"/>
      <c r="M569" s="80"/>
      <c r="N569" s="61"/>
      <c r="O569" s="111"/>
      <c r="P569" s="117"/>
      <c r="Q569" s="120"/>
      <c r="R569" s="117"/>
      <c r="S569" s="120"/>
      <c r="T569" s="117"/>
      <c r="U569" s="120"/>
      <c r="V569" s="117"/>
      <c r="W569" s="120"/>
      <c r="X569" s="117"/>
      <c r="Y569" s="72"/>
      <c r="AA569" s="188"/>
      <c r="AB569" s="68"/>
    </row>
    <row r="570" spans="8:28" ht="20.100000000000001" customHeight="1" x14ac:dyDescent="0.2">
      <c r="H570" s="68"/>
      <c r="I570" s="61"/>
      <c r="J570" s="62"/>
      <c r="K570" s="61"/>
      <c r="L570" s="61"/>
      <c r="M570" s="80"/>
      <c r="N570" s="61"/>
      <c r="O570" s="111"/>
      <c r="P570" s="117"/>
      <c r="Q570" s="120"/>
      <c r="R570" s="117"/>
      <c r="S570" s="120"/>
      <c r="T570" s="117"/>
      <c r="U570" s="120"/>
      <c r="V570" s="117"/>
      <c r="W570" s="120"/>
      <c r="X570" s="117"/>
      <c r="Y570" s="72"/>
      <c r="AA570" s="188"/>
      <c r="AB570" s="68"/>
    </row>
    <row r="571" spans="8:28" ht="20.100000000000001" customHeight="1" x14ac:dyDescent="0.2">
      <c r="H571" s="68"/>
      <c r="I571" s="61"/>
      <c r="J571" s="62"/>
      <c r="K571" s="61"/>
      <c r="L571" s="61"/>
      <c r="M571" s="80"/>
      <c r="N571" s="61"/>
      <c r="O571" s="111"/>
      <c r="P571" s="117"/>
      <c r="Q571" s="120"/>
      <c r="R571" s="117"/>
      <c r="S571" s="120"/>
      <c r="T571" s="117"/>
      <c r="U571" s="120"/>
      <c r="V571" s="117"/>
      <c r="W571" s="120"/>
      <c r="X571" s="117"/>
      <c r="Y571" s="72"/>
      <c r="AA571" s="188"/>
      <c r="AB571" s="68"/>
    </row>
    <row r="572" spans="8:28" ht="20.100000000000001" customHeight="1" x14ac:dyDescent="0.2">
      <c r="H572" s="68"/>
      <c r="I572" s="61"/>
      <c r="J572" s="62"/>
      <c r="K572" s="61"/>
      <c r="L572" s="61"/>
      <c r="M572" s="80"/>
      <c r="N572" s="61"/>
      <c r="O572" s="111"/>
      <c r="P572" s="117"/>
      <c r="Q572" s="120"/>
      <c r="R572" s="117"/>
      <c r="S572" s="120"/>
      <c r="T572" s="117"/>
      <c r="U572" s="120"/>
      <c r="V572" s="117"/>
      <c r="W572" s="120"/>
      <c r="X572" s="117"/>
      <c r="Y572" s="72"/>
      <c r="AA572" s="188"/>
      <c r="AB572" s="68"/>
    </row>
    <row r="573" spans="8:28" ht="20.100000000000001" customHeight="1" x14ac:dyDescent="0.2">
      <c r="H573" s="68"/>
      <c r="I573" s="61"/>
      <c r="J573" s="62"/>
      <c r="K573" s="61"/>
      <c r="L573" s="61"/>
      <c r="M573" s="80"/>
      <c r="N573" s="61"/>
      <c r="O573" s="111"/>
      <c r="P573" s="117"/>
      <c r="Q573" s="120"/>
      <c r="R573" s="117"/>
      <c r="S573" s="120"/>
      <c r="T573" s="117"/>
      <c r="U573" s="120"/>
      <c r="V573" s="117"/>
      <c r="W573" s="120"/>
      <c r="X573" s="117"/>
      <c r="Y573" s="72"/>
      <c r="AA573" s="188"/>
      <c r="AB573" s="68"/>
    </row>
    <row r="574" spans="8:28" ht="20.100000000000001" customHeight="1" x14ac:dyDescent="0.2">
      <c r="H574" s="68"/>
      <c r="I574" s="61"/>
      <c r="J574" s="62"/>
      <c r="K574" s="61"/>
      <c r="L574" s="61"/>
      <c r="M574" s="80"/>
      <c r="N574" s="61"/>
      <c r="O574" s="111"/>
      <c r="P574" s="117"/>
      <c r="Q574" s="120"/>
      <c r="R574" s="117"/>
      <c r="S574" s="120"/>
      <c r="T574" s="117"/>
      <c r="U574" s="120"/>
      <c r="V574" s="117"/>
      <c r="W574" s="120"/>
      <c r="X574" s="117"/>
      <c r="Y574" s="72"/>
      <c r="AA574" s="188"/>
      <c r="AB574" s="68"/>
    </row>
    <row r="575" spans="8:28" ht="20.100000000000001" customHeight="1" x14ac:dyDescent="0.2">
      <c r="H575" s="68"/>
      <c r="I575" s="61"/>
      <c r="J575" s="62"/>
      <c r="K575" s="61"/>
      <c r="L575" s="61"/>
      <c r="M575" s="80"/>
      <c r="N575" s="61"/>
      <c r="O575" s="111"/>
      <c r="P575" s="117"/>
      <c r="Q575" s="120"/>
      <c r="R575" s="117"/>
      <c r="S575" s="120"/>
      <c r="T575" s="117"/>
      <c r="U575" s="120"/>
      <c r="V575" s="117"/>
      <c r="W575" s="120"/>
      <c r="X575" s="117"/>
      <c r="Y575" s="72"/>
      <c r="AA575" s="188"/>
      <c r="AB575" s="68"/>
    </row>
    <row r="576" spans="8:28" ht="20.100000000000001" customHeight="1" x14ac:dyDescent="0.2">
      <c r="H576" s="68"/>
      <c r="I576" s="61"/>
      <c r="J576" s="62"/>
      <c r="K576" s="61"/>
      <c r="L576" s="61"/>
      <c r="M576" s="80"/>
      <c r="N576" s="61"/>
      <c r="O576" s="111"/>
      <c r="P576" s="117"/>
      <c r="Q576" s="120"/>
      <c r="R576" s="117"/>
      <c r="S576" s="120"/>
      <c r="T576" s="117"/>
      <c r="U576" s="120"/>
      <c r="V576" s="117"/>
      <c r="W576" s="120"/>
      <c r="X576" s="117"/>
      <c r="Y576" s="72"/>
      <c r="AA576" s="188"/>
      <c r="AB576" s="68"/>
    </row>
    <row r="577" spans="8:28" ht="20.100000000000001" customHeight="1" x14ac:dyDescent="0.2">
      <c r="H577" s="68"/>
      <c r="I577" s="61"/>
      <c r="J577" s="62"/>
      <c r="K577" s="61"/>
      <c r="L577" s="61"/>
      <c r="M577" s="80"/>
      <c r="N577" s="61"/>
      <c r="O577" s="111"/>
      <c r="P577" s="117"/>
      <c r="Q577" s="120"/>
      <c r="R577" s="117"/>
      <c r="S577" s="120"/>
      <c r="T577" s="117"/>
      <c r="U577" s="120"/>
      <c r="V577" s="117"/>
      <c r="W577" s="120"/>
      <c r="X577" s="117"/>
      <c r="Y577" s="72"/>
      <c r="AA577" s="188"/>
      <c r="AB577" s="68"/>
    </row>
    <row r="578" spans="8:28" ht="20.100000000000001" customHeight="1" x14ac:dyDescent="0.2">
      <c r="H578" s="68"/>
      <c r="I578" s="61"/>
      <c r="J578" s="62"/>
      <c r="K578" s="61"/>
      <c r="L578" s="61"/>
      <c r="M578" s="80"/>
      <c r="N578" s="61"/>
      <c r="O578" s="111"/>
      <c r="P578" s="117"/>
      <c r="Q578" s="120"/>
      <c r="R578" s="117"/>
      <c r="S578" s="120"/>
      <c r="T578" s="117"/>
      <c r="U578" s="120"/>
      <c r="V578" s="117"/>
      <c r="W578" s="120"/>
      <c r="X578" s="117"/>
      <c r="Y578" s="72"/>
      <c r="AA578" s="188"/>
      <c r="AB578" s="68"/>
    </row>
    <row r="579" spans="8:28" ht="20.100000000000001" customHeight="1" x14ac:dyDescent="0.2">
      <c r="H579" s="68"/>
      <c r="I579" s="61"/>
      <c r="J579" s="62"/>
      <c r="K579" s="61"/>
      <c r="L579" s="61"/>
      <c r="M579" s="80"/>
      <c r="N579" s="61"/>
      <c r="O579" s="111"/>
      <c r="P579" s="117"/>
      <c r="Q579" s="120"/>
      <c r="R579" s="117"/>
      <c r="S579" s="120"/>
      <c r="T579" s="117"/>
      <c r="U579" s="120"/>
      <c r="V579" s="117"/>
      <c r="W579" s="120"/>
      <c r="X579" s="117"/>
      <c r="Y579" s="72"/>
      <c r="AA579" s="188"/>
      <c r="AB579" s="68"/>
    </row>
    <row r="580" spans="8:28" ht="20.100000000000001" customHeight="1" x14ac:dyDescent="0.2">
      <c r="H580" s="68"/>
      <c r="I580" s="61"/>
      <c r="J580" s="62"/>
      <c r="K580" s="61"/>
      <c r="L580" s="61"/>
      <c r="M580" s="80"/>
      <c r="N580" s="61"/>
      <c r="O580" s="111"/>
      <c r="P580" s="117"/>
      <c r="Q580" s="120"/>
      <c r="R580" s="117"/>
      <c r="S580" s="120"/>
      <c r="T580" s="117"/>
      <c r="U580" s="120"/>
      <c r="V580" s="117"/>
      <c r="W580" s="120"/>
      <c r="X580" s="117"/>
      <c r="Y580" s="72"/>
      <c r="AA580" s="188"/>
      <c r="AB580" s="68"/>
    </row>
    <row r="581" spans="8:28" ht="20.100000000000001" customHeight="1" x14ac:dyDescent="0.2">
      <c r="H581" s="68"/>
      <c r="I581" s="61"/>
      <c r="J581" s="62"/>
      <c r="K581" s="61"/>
      <c r="L581" s="61"/>
      <c r="M581" s="80"/>
      <c r="N581" s="61"/>
      <c r="O581" s="111"/>
      <c r="P581" s="117"/>
      <c r="Q581" s="120"/>
      <c r="R581" s="117"/>
      <c r="S581" s="120"/>
      <c r="T581" s="117"/>
      <c r="U581" s="120"/>
      <c r="V581" s="117"/>
      <c r="W581" s="120"/>
      <c r="X581" s="117"/>
      <c r="Y581" s="72"/>
      <c r="AA581" s="188"/>
      <c r="AB581" s="68"/>
    </row>
    <row r="582" spans="8:28" ht="20.100000000000001" customHeight="1" x14ac:dyDescent="0.2">
      <c r="H582" s="68"/>
      <c r="I582" s="61"/>
      <c r="J582" s="62"/>
      <c r="K582" s="61"/>
      <c r="L582" s="61"/>
      <c r="M582" s="80"/>
      <c r="N582" s="61"/>
      <c r="O582" s="111"/>
      <c r="P582" s="117"/>
      <c r="Q582" s="120"/>
      <c r="R582" s="117"/>
      <c r="S582" s="120"/>
      <c r="T582" s="117"/>
      <c r="U582" s="120"/>
      <c r="V582" s="117"/>
      <c r="W582" s="120"/>
      <c r="X582" s="117"/>
      <c r="Y582" s="72"/>
      <c r="AA582" s="188"/>
      <c r="AB582" s="68"/>
    </row>
    <row r="583" spans="8:28" ht="20.100000000000001" customHeight="1" x14ac:dyDescent="0.2">
      <c r="H583" s="68"/>
      <c r="I583" s="61"/>
      <c r="J583" s="62"/>
      <c r="K583" s="61"/>
      <c r="L583" s="61"/>
      <c r="M583" s="80"/>
      <c r="N583" s="61"/>
      <c r="O583" s="111"/>
      <c r="P583" s="117"/>
      <c r="Q583" s="120"/>
      <c r="R583" s="117"/>
      <c r="S583" s="120"/>
      <c r="T583" s="117"/>
      <c r="U583" s="120"/>
      <c r="V583" s="117"/>
      <c r="W583" s="120"/>
      <c r="X583" s="117"/>
      <c r="Y583" s="72"/>
      <c r="AA583" s="188"/>
      <c r="AB583" s="68"/>
    </row>
    <row r="584" spans="8:28" ht="20.100000000000001" customHeight="1" x14ac:dyDescent="0.2">
      <c r="H584" s="68"/>
      <c r="I584" s="61"/>
      <c r="J584" s="62"/>
      <c r="K584" s="61"/>
      <c r="L584" s="61"/>
      <c r="M584" s="80"/>
      <c r="N584" s="61"/>
      <c r="O584" s="111"/>
      <c r="P584" s="117"/>
      <c r="Q584" s="120"/>
      <c r="R584" s="117"/>
      <c r="S584" s="120"/>
      <c r="T584" s="117"/>
      <c r="U584" s="120"/>
      <c r="V584" s="117"/>
      <c r="W584" s="120"/>
      <c r="X584" s="117"/>
      <c r="Y584" s="72"/>
      <c r="AA584" s="188"/>
      <c r="AB584" s="68"/>
    </row>
    <row r="585" spans="8:28" ht="20.100000000000001" customHeight="1" x14ac:dyDescent="0.2">
      <c r="H585" s="68"/>
      <c r="I585" s="61"/>
      <c r="J585" s="62"/>
      <c r="K585" s="61"/>
      <c r="L585" s="61"/>
      <c r="M585" s="80"/>
      <c r="N585" s="61"/>
      <c r="O585" s="111"/>
      <c r="P585" s="117"/>
      <c r="Q585" s="120"/>
      <c r="R585" s="117"/>
      <c r="S585" s="120"/>
      <c r="T585" s="117"/>
      <c r="U585" s="120"/>
      <c r="V585" s="117"/>
      <c r="W585" s="120"/>
      <c r="X585" s="117"/>
      <c r="Y585" s="72"/>
      <c r="AA585" s="188"/>
      <c r="AB585" s="68"/>
    </row>
    <row r="586" spans="8:28" ht="20.100000000000001" customHeight="1" x14ac:dyDescent="0.2">
      <c r="H586" s="68"/>
      <c r="I586" s="61"/>
      <c r="J586" s="62"/>
      <c r="K586" s="61"/>
      <c r="L586" s="61"/>
      <c r="M586" s="80"/>
      <c r="N586" s="61"/>
      <c r="O586" s="111"/>
      <c r="P586" s="117"/>
      <c r="Q586" s="120"/>
      <c r="R586" s="117"/>
      <c r="S586" s="120"/>
      <c r="T586" s="117"/>
      <c r="U586" s="120"/>
      <c r="V586" s="117"/>
      <c r="W586" s="120"/>
      <c r="X586" s="117"/>
      <c r="Y586" s="72"/>
      <c r="AA586" s="188"/>
      <c r="AB586" s="68"/>
    </row>
    <row r="587" spans="8:28" ht="20.100000000000001" customHeight="1" x14ac:dyDescent="0.2">
      <c r="H587" s="68"/>
      <c r="I587" s="61"/>
      <c r="J587" s="62"/>
      <c r="K587" s="61"/>
      <c r="L587" s="61"/>
      <c r="M587" s="80"/>
      <c r="N587" s="61"/>
      <c r="O587" s="111"/>
      <c r="P587" s="117"/>
      <c r="Q587" s="120"/>
      <c r="R587" s="117"/>
      <c r="S587" s="120"/>
      <c r="T587" s="117"/>
      <c r="U587" s="120"/>
      <c r="V587" s="117"/>
      <c r="W587" s="120"/>
      <c r="X587" s="117"/>
      <c r="Y587" s="72"/>
      <c r="AA587" s="188"/>
      <c r="AB587" s="68"/>
    </row>
    <row r="588" spans="8:28" ht="20.100000000000001" customHeight="1" x14ac:dyDescent="0.2">
      <c r="H588" s="68"/>
      <c r="I588" s="61"/>
      <c r="J588" s="62"/>
      <c r="K588" s="61"/>
      <c r="L588" s="61"/>
      <c r="M588" s="80"/>
      <c r="N588" s="61"/>
      <c r="O588" s="111"/>
      <c r="P588" s="117"/>
      <c r="Q588" s="120"/>
      <c r="R588" s="117"/>
      <c r="S588" s="120"/>
      <c r="T588" s="117"/>
      <c r="U588" s="120"/>
      <c r="V588" s="117"/>
      <c r="W588" s="120"/>
      <c r="X588" s="117"/>
      <c r="Y588" s="72"/>
      <c r="AA588" s="188"/>
      <c r="AB588" s="68"/>
    </row>
    <row r="589" spans="8:28" ht="20.100000000000001" customHeight="1" x14ac:dyDescent="0.2">
      <c r="H589" s="68"/>
      <c r="I589" s="61"/>
      <c r="J589" s="62"/>
      <c r="K589" s="61"/>
      <c r="L589" s="61"/>
      <c r="M589" s="80"/>
      <c r="N589" s="61"/>
      <c r="O589" s="111"/>
      <c r="P589" s="117"/>
      <c r="Q589" s="120"/>
      <c r="R589" s="117"/>
      <c r="S589" s="120"/>
      <c r="T589" s="117"/>
      <c r="U589" s="120"/>
      <c r="V589" s="117"/>
      <c r="W589" s="120"/>
      <c r="X589" s="117"/>
      <c r="Y589" s="72"/>
      <c r="AA589" s="188"/>
      <c r="AB589" s="68"/>
    </row>
    <row r="590" spans="8:28" ht="20.100000000000001" customHeight="1" x14ac:dyDescent="0.2">
      <c r="H590" s="68"/>
      <c r="I590" s="61"/>
      <c r="J590" s="62"/>
      <c r="K590" s="61"/>
      <c r="L590" s="61"/>
      <c r="M590" s="80"/>
      <c r="N590" s="61"/>
      <c r="O590" s="111"/>
      <c r="P590" s="117"/>
      <c r="Q590" s="120"/>
      <c r="R590" s="117"/>
      <c r="S590" s="120"/>
      <c r="T590" s="117"/>
      <c r="U590" s="120"/>
      <c r="V590" s="117"/>
      <c r="W590" s="120"/>
      <c r="X590" s="117"/>
      <c r="Y590" s="72"/>
      <c r="AA590" s="188"/>
      <c r="AB590" s="68"/>
    </row>
    <row r="591" spans="8:28" ht="20.100000000000001" customHeight="1" x14ac:dyDescent="0.2">
      <c r="H591" s="68"/>
      <c r="I591" s="61"/>
      <c r="J591" s="62"/>
      <c r="K591" s="61"/>
      <c r="L591" s="61"/>
      <c r="M591" s="80"/>
      <c r="N591" s="61"/>
      <c r="O591" s="111"/>
      <c r="P591" s="117"/>
      <c r="Q591" s="120"/>
      <c r="R591" s="117"/>
      <c r="S591" s="120"/>
      <c r="T591" s="117"/>
      <c r="U591" s="120"/>
      <c r="V591" s="117"/>
      <c r="W591" s="120"/>
      <c r="X591" s="117"/>
      <c r="Y591" s="72"/>
      <c r="AA591" s="188"/>
      <c r="AB591" s="68"/>
    </row>
    <row r="592" spans="8:28" ht="20.100000000000001" customHeight="1" x14ac:dyDescent="0.2">
      <c r="H592" s="68"/>
      <c r="I592" s="61"/>
      <c r="J592" s="62"/>
      <c r="K592" s="61"/>
      <c r="L592" s="61"/>
      <c r="M592" s="80"/>
      <c r="N592" s="61"/>
      <c r="O592" s="111"/>
      <c r="P592" s="117"/>
      <c r="Q592" s="120"/>
      <c r="R592" s="117"/>
      <c r="S592" s="120"/>
      <c r="T592" s="117"/>
      <c r="U592" s="120"/>
      <c r="V592" s="117"/>
      <c r="W592" s="120"/>
      <c r="X592" s="117"/>
      <c r="Y592" s="72"/>
      <c r="AA592" s="188"/>
      <c r="AB592" s="68"/>
    </row>
    <row r="593" spans="8:28" ht="20.100000000000001" customHeight="1" x14ac:dyDescent="0.2">
      <c r="H593" s="68"/>
      <c r="I593" s="61"/>
      <c r="J593" s="62"/>
      <c r="K593" s="61"/>
      <c r="L593" s="61"/>
      <c r="M593" s="80"/>
      <c r="N593" s="61"/>
      <c r="O593" s="111"/>
      <c r="P593" s="117"/>
      <c r="Q593" s="120"/>
      <c r="R593" s="117"/>
      <c r="S593" s="120"/>
      <c r="T593" s="117"/>
      <c r="U593" s="120"/>
      <c r="V593" s="117"/>
      <c r="W593" s="120"/>
      <c r="X593" s="117"/>
      <c r="Y593" s="72"/>
      <c r="AA593" s="188"/>
      <c r="AB593" s="68"/>
    </row>
    <row r="594" spans="8:28" ht="20.100000000000001" customHeight="1" x14ac:dyDescent="0.2">
      <c r="H594" s="68"/>
      <c r="I594" s="61"/>
      <c r="J594" s="62"/>
      <c r="K594" s="61"/>
      <c r="L594" s="61"/>
      <c r="M594" s="80"/>
      <c r="N594" s="61"/>
      <c r="O594" s="111"/>
      <c r="P594" s="117"/>
      <c r="Q594" s="120"/>
      <c r="R594" s="117"/>
      <c r="S594" s="120"/>
      <c r="T594" s="117"/>
      <c r="U594" s="120"/>
      <c r="V594" s="117"/>
      <c r="W594" s="120"/>
      <c r="X594" s="117"/>
      <c r="Y594" s="72"/>
      <c r="AA594" s="188"/>
      <c r="AB594" s="68"/>
    </row>
    <row r="595" spans="8:28" ht="20.100000000000001" customHeight="1" x14ac:dyDescent="0.2">
      <c r="H595" s="68"/>
      <c r="I595" s="61"/>
      <c r="J595" s="62"/>
      <c r="K595" s="61"/>
      <c r="L595" s="61"/>
      <c r="M595" s="80"/>
      <c r="N595" s="61"/>
      <c r="O595" s="111"/>
      <c r="P595" s="117"/>
      <c r="Q595" s="120"/>
      <c r="R595" s="117"/>
      <c r="S595" s="120"/>
      <c r="T595" s="117"/>
      <c r="U595" s="120"/>
      <c r="V595" s="117"/>
      <c r="W595" s="120"/>
      <c r="X595" s="117"/>
      <c r="Y595" s="72"/>
      <c r="AA595" s="188"/>
      <c r="AB595" s="68"/>
    </row>
    <row r="596" spans="8:28" ht="20.100000000000001" customHeight="1" x14ac:dyDescent="0.2">
      <c r="H596" s="68"/>
      <c r="I596" s="61"/>
      <c r="J596" s="62"/>
      <c r="K596" s="61"/>
      <c r="L596" s="61"/>
      <c r="M596" s="80"/>
      <c r="N596" s="61"/>
      <c r="O596" s="111"/>
      <c r="P596" s="117"/>
      <c r="Q596" s="120"/>
      <c r="R596" s="117"/>
      <c r="S596" s="120"/>
      <c r="T596" s="117"/>
      <c r="U596" s="120"/>
      <c r="V596" s="117"/>
      <c r="W596" s="120"/>
      <c r="X596" s="117"/>
      <c r="Y596" s="72"/>
      <c r="AA596" s="188"/>
      <c r="AB596" s="68"/>
    </row>
    <row r="597" spans="8:28" ht="20.100000000000001" customHeight="1" x14ac:dyDescent="0.2">
      <c r="H597" s="68"/>
      <c r="I597" s="61"/>
      <c r="J597" s="62"/>
      <c r="K597" s="61"/>
      <c r="L597" s="61"/>
      <c r="M597" s="80"/>
      <c r="N597" s="61"/>
      <c r="O597" s="111"/>
      <c r="P597" s="117"/>
      <c r="Q597" s="120"/>
      <c r="R597" s="117"/>
      <c r="S597" s="120"/>
      <c r="T597" s="117"/>
      <c r="U597" s="120"/>
      <c r="V597" s="117"/>
      <c r="W597" s="120"/>
      <c r="X597" s="117"/>
      <c r="Y597" s="72"/>
      <c r="AA597" s="188"/>
      <c r="AB597" s="68"/>
    </row>
    <row r="598" spans="8:28" ht="20.100000000000001" customHeight="1" x14ac:dyDescent="0.2">
      <c r="H598" s="68"/>
      <c r="I598" s="61"/>
      <c r="J598" s="62"/>
      <c r="K598" s="61"/>
      <c r="L598" s="61"/>
      <c r="M598" s="80"/>
      <c r="N598" s="61"/>
      <c r="O598" s="111"/>
      <c r="P598" s="117"/>
      <c r="Q598" s="120"/>
      <c r="R598" s="117"/>
      <c r="S598" s="120"/>
      <c r="T598" s="117"/>
      <c r="U598" s="120"/>
      <c r="V598" s="117"/>
      <c r="W598" s="120"/>
      <c r="X598" s="117"/>
      <c r="Y598" s="72"/>
      <c r="AA598" s="188"/>
      <c r="AB598" s="68"/>
    </row>
    <row r="599" spans="8:28" ht="20.100000000000001" customHeight="1" x14ac:dyDescent="0.2">
      <c r="H599" s="68"/>
      <c r="I599" s="61"/>
      <c r="J599" s="62"/>
      <c r="K599" s="61"/>
      <c r="L599" s="61"/>
      <c r="M599" s="80"/>
      <c r="N599" s="61"/>
      <c r="O599" s="111"/>
      <c r="P599" s="117"/>
      <c r="Q599" s="120"/>
      <c r="R599" s="117"/>
      <c r="S599" s="120"/>
      <c r="T599" s="117"/>
      <c r="U599" s="120"/>
      <c r="V599" s="117"/>
      <c r="W599" s="120"/>
      <c r="X599" s="117"/>
      <c r="Y599" s="72"/>
      <c r="AA599" s="188"/>
      <c r="AB599" s="68"/>
    </row>
    <row r="600" spans="8:28" ht="20.100000000000001" customHeight="1" x14ac:dyDescent="0.2">
      <c r="H600" s="68"/>
      <c r="I600" s="61"/>
      <c r="J600" s="62"/>
      <c r="K600" s="61"/>
      <c r="L600" s="61"/>
      <c r="M600" s="80"/>
      <c r="N600" s="61"/>
      <c r="O600" s="111"/>
      <c r="P600" s="117"/>
      <c r="Q600" s="120"/>
      <c r="R600" s="117"/>
      <c r="S600" s="120"/>
      <c r="T600" s="117"/>
      <c r="U600" s="120"/>
      <c r="V600" s="117"/>
      <c r="W600" s="120"/>
      <c r="X600" s="117"/>
      <c r="Y600" s="72"/>
      <c r="AA600" s="188"/>
      <c r="AB600" s="68"/>
    </row>
    <row r="601" spans="8:28" ht="20.100000000000001" customHeight="1" x14ac:dyDescent="0.2">
      <c r="H601" s="68"/>
      <c r="I601" s="61"/>
      <c r="J601" s="62"/>
      <c r="K601" s="61"/>
      <c r="L601" s="61"/>
      <c r="M601" s="80"/>
      <c r="N601" s="61"/>
      <c r="O601" s="111"/>
      <c r="P601" s="117"/>
      <c r="Q601" s="120"/>
      <c r="R601" s="117"/>
      <c r="S601" s="120"/>
      <c r="T601" s="117"/>
      <c r="U601" s="120"/>
      <c r="V601" s="117"/>
      <c r="W601" s="120"/>
      <c r="X601" s="117"/>
      <c r="Y601" s="72"/>
      <c r="AA601" s="188"/>
      <c r="AB601" s="68"/>
    </row>
    <row r="602" spans="8:28" ht="20.100000000000001" customHeight="1" x14ac:dyDescent="0.2">
      <c r="H602" s="68"/>
      <c r="I602" s="61"/>
      <c r="J602" s="62"/>
      <c r="K602" s="61"/>
      <c r="L602" s="61"/>
      <c r="M602" s="80"/>
      <c r="N602" s="61"/>
      <c r="O602" s="111"/>
      <c r="P602" s="117"/>
      <c r="Q602" s="120"/>
      <c r="R602" s="117"/>
      <c r="S602" s="120"/>
      <c r="T602" s="117"/>
      <c r="U602" s="120"/>
      <c r="V602" s="117"/>
      <c r="W602" s="120"/>
      <c r="X602" s="117"/>
      <c r="Y602" s="72"/>
      <c r="AA602" s="188"/>
      <c r="AB602" s="68"/>
    </row>
    <row r="603" spans="8:28" ht="20.100000000000001" customHeight="1" x14ac:dyDescent="0.2">
      <c r="H603" s="68"/>
      <c r="I603" s="61"/>
      <c r="J603" s="62"/>
      <c r="K603" s="61"/>
      <c r="L603" s="61"/>
      <c r="M603" s="80"/>
      <c r="N603" s="61"/>
      <c r="O603" s="111"/>
      <c r="P603" s="117"/>
      <c r="Q603" s="120"/>
      <c r="R603" s="117"/>
      <c r="S603" s="120"/>
      <c r="T603" s="117"/>
      <c r="U603" s="120"/>
      <c r="V603" s="117"/>
      <c r="W603" s="120"/>
      <c r="X603" s="117"/>
      <c r="Y603" s="72"/>
      <c r="AA603" s="188"/>
      <c r="AB603" s="68"/>
    </row>
    <row r="604" spans="8:28" ht="20.100000000000001" customHeight="1" x14ac:dyDescent="0.2">
      <c r="H604" s="68"/>
      <c r="I604" s="61"/>
      <c r="J604" s="62"/>
      <c r="K604" s="61"/>
      <c r="L604" s="61"/>
      <c r="M604" s="80"/>
      <c r="N604" s="61"/>
      <c r="O604" s="111"/>
      <c r="P604" s="117"/>
      <c r="Q604" s="120"/>
      <c r="R604" s="117"/>
      <c r="S604" s="120"/>
      <c r="T604" s="117"/>
      <c r="U604" s="120"/>
      <c r="V604" s="117"/>
      <c r="W604" s="120"/>
      <c r="X604" s="117"/>
      <c r="Y604" s="72"/>
      <c r="AA604" s="188"/>
      <c r="AB604" s="68"/>
    </row>
    <row r="605" spans="8:28" ht="20.100000000000001" customHeight="1" x14ac:dyDescent="0.2">
      <c r="H605" s="68"/>
      <c r="I605" s="61"/>
      <c r="J605" s="62"/>
      <c r="K605" s="61"/>
      <c r="L605" s="61"/>
      <c r="M605" s="80"/>
      <c r="N605" s="61"/>
      <c r="O605" s="111"/>
      <c r="P605" s="117"/>
      <c r="Q605" s="120"/>
      <c r="R605" s="117"/>
      <c r="S605" s="120"/>
      <c r="T605" s="117"/>
      <c r="U605" s="120"/>
      <c r="V605" s="117"/>
      <c r="W605" s="120"/>
      <c r="X605" s="117"/>
      <c r="Y605" s="72"/>
      <c r="AA605" s="188"/>
      <c r="AB605" s="68"/>
    </row>
    <row r="606" spans="8:28" ht="20.100000000000001" customHeight="1" x14ac:dyDescent="0.2">
      <c r="H606" s="68"/>
      <c r="I606" s="61"/>
      <c r="J606" s="62"/>
      <c r="K606" s="61"/>
      <c r="L606" s="61"/>
      <c r="M606" s="80"/>
      <c r="N606" s="61"/>
      <c r="O606" s="111"/>
      <c r="P606" s="117"/>
      <c r="Q606" s="120"/>
      <c r="R606" s="117"/>
      <c r="S606" s="120"/>
      <c r="T606" s="117"/>
      <c r="U606" s="120"/>
      <c r="V606" s="117"/>
      <c r="W606" s="120"/>
      <c r="X606" s="117"/>
      <c r="Y606" s="72"/>
      <c r="AA606" s="188"/>
      <c r="AB606" s="68"/>
    </row>
    <row r="607" spans="8:28" ht="20.100000000000001" customHeight="1" x14ac:dyDescent="0.2">
      <c r="H607" s="68"/>
      <c r="I607" s="61"/>
      <c r="J607" s="62"/>
      <c r="K607" s="61"/>
      <c r="L607" s="61"/>
      <c r="M607" s="80"/>
      <c r="N607" s="61"/>
      <c r="O607" s="111"/>
      <c r="P607" s="117"/>
      <c r="Q607" s="120"/>
      <c r="R607" s="117"/>
      <c r="S607" s="120"/>
      <c r="T607" s="117"/>
      <c r="U607" s="120"/>
      <c r="V607" s="117"/>
      <c r="W607" s="120"/>
      <c r="X607" s="117"/>
      <c r="Y607" s="72"/>
      <c r="AA607" s="188"/>
      <c r="AB607" s="68"/>
    </row>
    <row r="608" spans="8:28" ht="20.100000000000001" customHeight="1" x14ac:dyDescent="0.2">
      <c r="H608" s="68"/>
      <c r="I608" s="61"/>
      <c r="J608" s="62"/>
      <c r="K608" s="61"/>
      <c r="L608" s="61"/>
      <c r="M608" s="80"/>
      <c r="N608" s="61"/>
      <c r="O608" s="111"/>
      <c r="P608" s="117"/>
      <c r="Q608" s="120"/>
      <c r="R608" s="117"/>
      <c r="S608" s="120"/>
      <c r="T608" s="117"/>
      <c r="U608" s="120"/>
      <c r="V608" s="117"/>
      <c r="W608" s="120"/>
      <c r="X608" s="117"/>
      <c r="Y608" s="72"/>
      <c r="AA608" s="188"/>
      <c r="AB608" s="68"/>
    </row>
    <row r="609" spans="8:28" ht="20.100000000000001" customHeight="1" x14ac:dyDescent="0.2">
      <c r="H609" s="68"/>
      <c r="I609" s="61"/>
      <c r="J609" s="62"/>
      <c r="K609" s="61"/>
      <c r="L609" s="61"/>
      <c r="M609" s="80"/>
      <c r="N609" s="61"/>
      <c r="O609" s="111"/>
      <c r="P609" s="117"/>
      <c r="Q609" s="120"/>
      <c r="R609" s="117"/>
      <c r="S609" s="120"/>
      <c r="T609" s="117"/>
      <c r="U609" s="120"/>
      <c r="V609" s="117"/>
      <c r="W609" s="120"/>
      <c r="X609" s="117"/>
      <c r="Y609" s="72"/>
      <c r="AA609" s="188"/>
      <c r="AB609" s="68"/>
    </row>
    <row r="610" spans="8:28" ht="20.100000000000001" customHeight="1" x14ac:dyDescent="0.2">
      <c r="H610" s="68"/>
      <c r="I610" s="61"/>
      <c r="J610" s="62"/>
      <c r="K610" s="61"/>
      <c r="L610" s="61"/>
      <c r="M610" s="80"/>
      <c r="N610" s="61"/>
      <c r="O610" s="111"/>
      <c r="P610" s="117"/>
      <c r="Q610" s="120"/>
      <c r="R610" s="117"/>
      <c r="S610" s="120"/>
      <c r="T610" s="117"/>
      <c r="U610" s="120"/>
      <c r="V610" s="117"/>
      <c r="W610" s="120"/>
      <c r="X610" s="117"/>
      <c r="Y610" s="72"/>
      <c r="AA610" s="188"/>
      <c r="AB610" s="68"/>
    </row>
    <row r="611" spans="8:28" ht="20.100000000000001" customHeight="1" x14ac:dyDescent="0.2">
      <c r="H611" s="68"/>
      <c r="I611" s="61"/>
      <c r="J611" s="62"/>
      <c r="K611" s="61"/>
      <c r="L611" s="61"/>
      <c r="M611" s="80"/>
      <c r="N611" s="61"/>
      <c r="O611" s="111"/>
      <c r="P611" s="117"/>
      <c r="Q611" s="120"/>
      <c r="R611" s="117"/>
      <c r="S611" s="120"/>
      <c r="T611" s="117"/>
      <c r="U611" s="120"/>
      <c r="V611" s="117"/>
      <c r="W611" s="120"/>
      <c r="X611" s="117"/>
      <c r="Y611" s="72"/>
      <c r="AA611" s="188"/>
      <c r="AB611" s="68"/>
    </row>
    <row r="612" spans="8:28" ht="20.100000000000001" customHeight="1" x14ac:dyDescent="0.2">
      <c r="H612" s="68"/>
      <c r="I612" s="61"/>
      <c r="J612" s="62"/>
      <c r="K612" s="61"/>
      <c r="L612" s="61"/>
      <c r="M612" s="80"/>
      <c r="N612" s="61"/>
      <c r="O612" s="111"/>
      <c r="P612" s="117"/>
      <c r="Q612" s="120"/>
      <c r="R612" s="117"/>
      <c r="S612" s="120"/>
      <c r="T612" s="117"/>
      <c r="U612" s="120"/>
      <c r="V612" s="117"/>
      <c r="W612" s="120"/>
      <c r="X612" s="117"/>
      <c r="Y612" s="72"/>
      <c r="AA612" s="188"/>
      <c r="AB612" s="68"/>
    </row>
    <row r="613" spans="8:28" ht="20.100000000000001" customHeight="1" x14ac:dyDescent="0.2">
      <c r="H613" s="68"/>
      <c r="I613" s="61"/>
      <c r="J613" s="62"/>
      <c r="K613" s="61"/>
      <c r="L613" s="61"/>
      <c r="M613" s="80"/>
      <c r="N613" s="61"/>
      <c r="O613" s="111"/>
      <c r="P613" s="117"/>
      <c r="Q613" s="120"/>
      <c r="R613" s="117"/>
      <c r="S613" s="120"/>
      <c r="T613" s="117"/>
      <c r="U613" s="120"/>
      <c r="V613" s="117"/>
      <c r="W613" s="120"/>
      <c r="X613" s="117"/>
      <c r="Y613" s="72"/>
      <c r="AA613" s="188"/>
      <c r="AB613" s="68"/>
    </row>
    <row r="614" spans="8:28" ht="20.100000000000001" customHeight="1" x14ac:dyDescent="0.2">
      <c r="H614" s="68"/>
      <c r="I614" s="61"/>
      <c r="J614" s="62"/>
      <c r="K614" s="61"/>
      <c r="L614" s="61"/>
      <c r="M614" s="80"/>
      <c r="N614" s="61"/>
      <c r="O614" s="111"/>
      <c r="P614" s="117"/>
      <c r="Q614" s="120"/>
      <c r="R614" s="117"/>
      <c r="S614" s="120"/>
      <c r="T614" s="117"/>
      <c r="U614" s="120"/>
      <c r="V614" s="117"/>
      <c r="W614" s="120"/>
      <c r="X614" s="117"/>
      <c r="Y614" s="72"/>
      <c r="AA614" s="188"/>
      <c r="AB614" s="68"/>
    </row>
    <row r="615" spans="8:28" ht="20.100000000000001" customHeight="1" x14ac:dyDescent="0.2">
      <c r="H615" s="68"/>
      <c r="I615" s="61"/>
      <c r="J615" s="62"/>
      <c r="K615" s="61"/>
      <c r="L615" s="61"/>
      <c r="M615" s="80"/>
      <c r="N615" s="61"/>
      <c r="O615" s="111"/>
      <c r="P615" s="117"/>
      <c r="Q615" s="120"/>
      <c r="R615" s="117"/>
      <c r="S615" s="120"/>
      <c r="T615" s="117"/>
      <c r="U615" s="120"/>
      <c r="V615" s="117"/>
      <c r="W615" s="120"/>
      <c r="X615" s="117"/>
      <c r="Y615" s="72"/>
      <c r="AA615" s="188"/>
      <c r="AB615" s="68"/>
    </row>
    <row r="616" spans="8:28" ht="20.100000000000001" customHeight="1" x14ac:dyDescent="0.2">
      <c r="H616" s="68"/>
      <c r="I616" s="61"/>
      <c r="J616" s="62"/>
      <c r="K616" s="61"/>
      <c r="L616" s="61"/>
      <c r="M616" s="80"/>
      <c r="N616" s="61"/>
      <c r="O616" s="111"/>
      <c r="P616" s="117"/>
      <c r="Q616" s="120"/>
      <c r="R616" s="117"/>
      <c r="S616" s="120"/>
      <c r="T616" s="117"/>
      <c r="U616" s="120"/>
      <c r="V616" s="117"/>
      <c r="W616" s="120"/>
      <c r="X616" s="117"/>
      <c r="Y616" s="72"/>
      <c r="AA616" s="188"/>
      <c r="AB616" s="68"/>
    </row>
    <row r="617" spans="8:28" ht="20.100000000000001" customHeight="1" x14ac:dyDescent="0.2">
      <c r="H617" s="68"/>
      <c r="I617" s="61"/>
      <c r="J617" s="62"/>
      <c r="K617" s="61"/>
      <c r="L617" s="61"/>
      <c r="M617" s="80"/>
      <c r="N617" s="61"/>
      <c r="O617" s="111"/>
      <c r="P617" s="117"/>
      <c r="Q617" s="120"/>
      <c r="R617" s="117"/>
      <c r="S617" s="120"/>
      <c r="T617" s="117"/>
      <c r="U617" s="120"/>
      <c r="V617" s="117"/>
      <c r="W617" s="120"/>
      <c r="X617" s="117"/>
      <c r="Y617" s="72"/>
      <c r="AA617" s="188"/>
      <c r="AB617" s="68"/>
    </row>
    <row r="618" spans="8:28" ht="20.100000000000001" customHeight="1" x14ac:dyDescent="0.2">
      <c r="H618" s="68"/>
      <c r="I618" s="61"/>
      <c r="J618" s="62"/>
      <c r="K618" s="61"/>
      <c r="L618" s="61"/>
      <c r="M618" s="80"/>
      <c r="N618" s="61"/>
      <c r="O618" s="111"/>
      <c r="P618" s="117"/>
      <c r="Q618" s="120"/>
      <c r="R618" s="117"/>
      <c r="S618" s="120"/>
      <c r="T618" s="117"/>
      <c r="U618" s="120"/>
      <c r="V618" s="117"/>
      <c r="W618" s="120"/>
      <c r="X618" s="117"/>
      <c r="Y618" s="72"/>
      <c r="AA618" s="188"/>
      <c r="AB618" s="68"/>
    </row>
    <row r="619" spans="8:28" ht="20.100000000000001" customHeight="1" x14ac:dyDescent="0.2">
      <c r="H619" s="68"/>
      <c r="I619" s="61"/>
      <c r="J619" s="62"/>
      <c r="K619" s="61"/>
      <c r="L619" s="61"/>
      <c r="M619" s="80"/>
      <c r="N619" s="61"/>
      <c r="O619" s="111"/>
      <c r="P619" s="117"/>
      <c r="Q619" s="120"/>
      <c r="R619" s="117"/>
      <c r="S619" s="120"/>
      <c r="T619" s="117"/>
      <c r="U619" s="120"/>
      <c r="V619" s="117"/>
      <c r="W619" s="120"/>
      <c r="X619" s="117"/>
      <c r="Y619" s="72"/>
      <c r="AA619" s="188"/>
      <c r="AB619" s="68"/>
    </row>
    <row r="620" spans="8:28" ht="20.100000000000001" customHeight="1" x14ac:dyDescent="0.2">
      <c r="H620" s="68"/>
      <c r="I620" s="61"/>
      <c r="J620" s="62"/>
      <c r="K620" s="61"/>
      <c r="L620" s="61"/>
      <c r="M620" s="80"/>
      <c r="N620" s="61"/>
      <c r="O620" s="111"/>
      <c r="P620" s="117"/>
      <c r="Q620" s="120"/>
      <c r="R620" s="117"/>
      <c r="S620" s="120"/>
      <c r="T620" s="117"/>
      <c r="U620" s="120"/>
      <c r="V620" s="117"/>
      <c r="W620" s="120"/>
      <c r="X620" s="117"/>
      <c r="Y620" s="72"/>
      <c r="AA620" s="188"/>
      <c r="AB620" s="68"/>
    </row>
    <row r="621" spans="8:28" ht="20.100000000000001" customHeight="1" x14ac:dyDescent="0.2">
      <c r="H621" s="68"/>
      <c r="I621" s="61"/>
      <c r="J621" s="62"/>
      <c r="K621" s="61"/>
      <c r="L621" s="61"/>
      <c r="M621" s="80"/>
      <c r="N621" s="61"/>
      <c r="O621" s="111"/>
      <c r="P621" s="117"/>
      <c r="Q621" s="120"/>
      <c r="R621" s="117"/>
      <c r="S621" s="120"/>
      <c r="T621" s="117"/>
      <c r="U621" s="120"/>
      <c r="V621" s="117"/>
      <c r="W621" s="120"/>
      <c r="X621" s="117"/>
      <c r="Y621" s="72"/>
      <c r="AA621" s="188"/>
      <c r="AB621" s="68"/>
    </row>
    <row r="622" spans="8:28" ht="20.100000000000001" customHeight="1" x14ac:dyDescent="0.2">
      <c r="H622" s="68"/>
      <c r="I622" s="61"/>
      <c r="J622" s="62"/>
      <c r="K622" s="61"/>
      <c r="L622" s="61"/>
      <c r="M622" s="80"/>
      <c r="N622" s="61"/>
      <c r="O622" s="111"/>
      <c r="P622" s="117"/>
      <c r="Q622" s="120"/>
      <c r="R622" s="117"/>
      <c r="S622" s="120"/>
      <c r="T622" s="117"/>
      <c r="U622" s="120"/>
      <c r="V622" s="117"/>
      <c r="W622" s="120"/>
      <c r="X622" s="117"/>
      <c r="Y622" s="72"/>
      <c r="AA622" s="188"/>
      <c r="AB622" s="68"/>
    </row>
    <row r="623" spans="8:28" ht="20.100000000000001" customHeight="1" x14ac:dyDescent="0.2">
      <c r="H623" s="68"/>
      <c r="I623" s="61"/>
      <c r="J623" s="62"/>
      <c r="K623" s="61"/>
      <c r="L623" s="61"/>
      <c r="M623" s="80"/>
      <c r="N623" s="61"/>
      <c r="O623" s="111"/>
      <c r="P623" s="117"/>
      <c r="Q623" s="120"/>
      <c r="R623" s="117"/>
      <c r="S623" s="120"/>
      <c r="T623" s="117"/>
      <c r="U623" s="120"/>
      <c r="V623" s="117"/>
      <c r="W623" s="120"/>
      <c r="X623" s="117"/>
      <c r="Y623" s="72"/>
      <c r="AA623" s="188"/>
      <c r="AB623" s="68"/>
    </row>
    <row r="624" spans="8:28" ht="20.100000000000001" customHeight="1" x14ac:dyDescent="0.2">
      <c r="H624" s="68"/>
      <c r="I624" s="61"/>
      <c r="J624" s="62"/>
      <c r="K624" s="61"/>
      <c r="L624" s="61"/>
      <c r="M624" s="80"/>
      <c r="N624" s="61"/>
      <c r="O624" s="111"/>
      <c r="P624" s="117"/>
      <c r="Q624" s="120"/>
      <c r="R624" s="117"/>
      <c r="S624" s="120"/>
      <c r="T624" s="117"/>
      <c r="U624" s="120"/>
      <c r="V624" s="117"/>
      <c r="W624" s="120"/>
      <c r="X624" s="117"/>
      <c r="Y624" s="72"/>
      <c r="AA624" s="188"/>
      <c r="AB624" s="68"/>
    </row>
    <row r="625" spans="8:28" ht="20.100000000000001" customHeight="1" x14ac:dyDescent="0.2">
      <c r="H625" s="68"/>
      <c r="I625" s="61"/>
      <c r="J625" s="62"/>
      <c r="K625" s="61"/>
      <c r="L625" s="61"/>
      <c r="M625" s="80"/>
      <c r="N625" s="61"/>
      <c r="O625" s="111"/>
      <c r="P625" s="117"/>
      <c r="Q625" s="120"/>
      <c r="R625" s="117"/>
      <c r="S625" s="120"/>
      <c r="T625" s="117"/>
      <c r="U625" s="120"/>
      <c r="V625" s="117"/>
      <c r="W625" s="120"/>
      <c r="X625" s="117"/>
      <c r="Y625" s="72"/>
      <c r="AA625" s="188"/>
      <c r="AB625" s="68"/>
    </row>
    <row r="626" spans="8:28" ht="20.100000000000001" customHeight="1" x14ac:dyDescent="0.2">
      <c r="H626" s="68"/>
      <c r="I626" s="61"/>
      <c r="J626" s="62"/>
      <c r="K626" s="61"/>
      <c r="L626" s="61"/>
      <c r="M626" s="80"/>
      <c r="N626" s="61"/>
      <c r="O626" s="111"/>
      <c r="P626" s="117"/>
      <c r="Q626" s="120"/>
      <c r="R626" s="117"/>
      <c r="S626" s="120"/>
      <c r="T626" s="117"/>
      <c r="U626" s="120"/>
      <c r="V626" s="117"/>
      <c r="W626" s="120"/>
      <c r="X626" s="117"/>
      <c r="Y626" s="72"/>
      <c r="AA626" s="188"/>
      <c r="AB626" s="68"/>
    </row>
    <row r="627" spans="8:28" ht="20.100000000000001" customHeight="1" x14ac:dyDescent="0.2">
      <c r="H627" s="68"/>
      <c r="I627" s="61"/>
      <c r="J627" s="62"/>
      <c r="K627" s="61"/>
      <c r="L627" s="61"/>
      <c r="M627" s="80"/>
      <c r="N627" s="61"/>
      <c r="O627" s="111"/>
      <c r="P627" s="117"/>
      <c r="Q627" s="120"/>
      <c r="R627" s="117"/>
      <c r="S627" s="120"/>
      <c r="T627" s="117"/>
      <c r="U627" s="120"/>
      <c r="V627" s="117"/>
      <c r="W627" s="120"/>
      <c r="X627" s="117"/>
      <c r="Y627" s="72"/>
      <c r="AA627" s="188"/>
      <c r="AB627" s="68"/>
    </row>
    <row r="628" spans="8:28" ht="20.100000000000001" customHeight="1" x14ac:dyDescent="0.2">
      <c r="H628" s="68"/>
      <c r="I628" s="61"/>
      <c r="J628" s="62"/>
      <c r="K628" s="61"/>
      <c r="L628" s="61"/>
      <c r="M628" s="80"/>
      <c r="N628" s="61"/>
      <c r="O628" s="111"/>
      <c r="P628" s="117"/>
      <c r="Q628" s="120"/>
      <c r="R628" s="117"/>
      <c r="S628" s="120"/>
      <c r="T628" s="117"/>
      <c r="U628" s="120"/>
      <c r="V628" s="117"/>
      <c r="W628" s="120"/>
      <c r="X628" s="117"/>
      <c r="Y628" s="72"/>
      <c r="AA628" s="188"/>
      <c r="AB628" s="68"/>
    </row>
    <row r="629" spans="8:28" ht="20.100000000000001" customHeight="1" x14ac:dyDescent="0.2">
      <c r="H629" s="68"/>
      <c r="I629" s="61"/>
      <c r="J629" s="62"/>
      <c r="K629" s="61"/>
      <c r="L629" s="61"/>
      <c r="M629" s="80"/>
      <c r="N629" s="61"/>
      <c r="O629" s="111"/>
      <c r="P629" s="117"/>
      <c r="Q629" s="120"/>
      <c r="R629" s="117"/>
      <c r="S629" s="120"/>
      <c r="T629" s="117"/>
      <c r="U629" s="120"/>
      <c r="V629" s="117"/>
      <c r="W629" s="120"/>
      <c r="X629" s="117"/>
      <c r="Y629" s="72"/>
      <c r="AA629" s="188"/>
      <c r="AB629" s="68"/>
    </row>
    <row r="630" spans="8:28" ht="20.100000000000001" customHeight="1" x14ac:dyDescent="0.2">
      <c r="H630" s="68"/>
      <c r="I630" s="61"/>
      <c r="J630" s="62"/>
      <c r="K630" s="61"/>
      <c r="L630" s="61"/>
      <c r="M630" s="80"/>
      <c r="N630" s="61"/>
      <c r="O630" s="111"/>
      <c r="P630" s="117"/>
      <c r="Q630" s="120"/>
      <c r="R630" s="117"/>
      <c r="S630" s="120"/>
      <c r="T630" s="117"/>
      <c r="U630" s="120"/>
      <c r="V630" s="117"/>
      <c r="W630" s="120"/>
      <c r="X630" s="117"/>
      <c r="Y630" s="72"/>
      <c r="AA630" s="188"/>
      <c r="AB630" s="68"/>
    </row>
    <row r="631" spans="8:28" ht="20.100000000000001" customHeight="1" x14ac:dyDescent="0.2">
      <c r="H631" s="68"/>
      <c r="I631" s="61"/>
      <c r="J631" s="62"/>
      <c r="K631" s="61"/>
      <c r="L631" s="61"/>
      <c r="M631" s="80"/>
      <c r="N631" s="61"/>
      <c r="O631" s="111"/>
      <c r="P631" s="117"/>
      <c r="Q631" s="120"/>
      <c r="R631" s="117"/>
      <c r="S631" s="120"/>
      <c r="T631" s="117"/>
      <c r="U631" s="120"/>
      <c r="V631" s="117"/>
      <c r="W631" s="120"/>
      <c r="X631" s="117"/>
      <c r="Y631" s="72"/>
      <c r="AA631" s="188"/>
      <c r="AB631" s="68"/>
    </row>
    <row r="632" spans="8:28" ht="20.100000000000001" customHeight="1" x14ac:dyDescent="0.2">
      <c r="H632" s="68"/>
      <c r="I632" s="61"/>
      <c r="J632" s="62"/>
      <c r="K632" s="61"/>
      <c r="L632" s="61"/>
      <c r="M632" s="80"/>
      <c r="N632" s="61"/>
      <c r="O632" s="111"/>
      <c r="P632" s="117"/>
      <c r="Q632" s="120"/>
      <c r="R632" s="117"/>
      <c r="S632" s="120"/>
      <c r="T632" s="117"/>
      <c r="U632" s="120"/>
      <c r="V632" s="117"/>
      <c r="W632" s="120"/>
      <c r="X632" s="117"/>
      <c r="Y632" s="72"/>
      <c r="AA632" s="188"/>
      <c r="AB632" s="68"/>
    </row>
    <row r="633" spans="8:28" ht="20.100000000000001" customHeight="1" x14ac:dyDescent="0.2">
      <c r="H633" s="68"/>
      <c r="I633" s="61"/>
      <c r="J633" s="62"/>
      <c r="K633" s="61"/>
      <c r="L633" s="61"/>
      <c r="M633" s="80"/>
      <c r="N633" s="61"/>
      <c r="O633" s="111"/>
      <c r="P633" s="117"/>
      <c r="Q633" s="120"/>
      <c r="R633" s="117"/>
      <c r="S633" s="120"/>
      <c r="T633" s="117"/>
      <c r="U633" s="120"/>
      <c r="V633" s="117"/>
      <c r="W633" s="120"/>
      <c r="X633" s="117"/>
      <c r="Y633" s="72"/>
      <c r="AA633" s="188"/>
      <c r="AB633" s="68"/>
    </row>
    <row r="634" spans="8:28" ht="20.100000000000001" customHeight="1" x14ac:dyDescent="0.2">
      <c r="H634" s="68"/>
      <c r="I634" s="61"/>
      <c r="J634" s="62"/>
      <c r="K634" s="61"/>
      <c r="L634" s="61"/>
      <c r="M634" s="80"/>
      <c r="N634" s="61"/>
      <c r="O634" s="111"/>
      <c r="P634" s="117"/>
      <c r="Q634" s="120"/>
      <c r="R634" s="117"/>
      <c r="S634" s="120"/>
      <c r="T634" s="117"/>
      <c r="U634" s="120"/>
      <c r="V634" s="117"/>
      <c r="W634" s="120"/>
      <c r="X634" s="117"/>
      <c r="Y634" s="72"/>
      <c r="AA634" s="188"/>
      <c r="AB634" s="68"/>
    </row>
    <row r="635" spans="8:28" ht="20.100000000000001" customHeight="1" x14ac:dyDescent="0.2">
      <c r="H635" s="68"/>
      <c r="I635" s="61"/>
      <c r="J635" s="62"/>
      <c r="K635" s="61"/>
      <c r="L635" s="61"/>
      <c r="M635" s="80"/>
      <c r="N635" s="61"/>
      <c r="O635" s="111"/>
      <c r="P635" s="117"/>
      <c r="Q635" s="120"/>
      <c r="R635" s="117"/>
      <c r="S635" s="120"/>
      <c r="T635" s="117"/>
      <c r="U635" s="120"/>
      <c r="V635" s="117"/>
      <c r="W635" s="120"/>
      <c r="X635" s="117"/>
      <c r="Y635" s="72"/>
      <c r="AA635" s="188"/>
      <c r="AB635" s="68"/>
    </row>
    <row r="636" spans="8:28" ht="20.100000000000001" customHeight="1" x14ac:dyDescent="0.2">
      <c r="H636" s="68"/>
      <c r="I636" s="61"/>
      <c r="J636" s="62"/>
      <c r="K636" s="61"/>
      <c r="L636" s="61"/>
      <c r="M636" s="80"/>
      <c r="N636" s="61"/>
      <c r="O636" s="111"/>
      <c r="P636" s="117"/>
      <c r="Q636" s="120"/>
      <c r="R636" s="117"/>
      <c r="S636" s="120"/>
      <c r="T636" s="117"/>
      <c r="U636" s="120"/>
      <c r="V636" s="117"/>
      <c r="W636" s="120"/>
      <c r="X636" s="117"/>
      <c r="Y636" s="72"/>
      <c r="AA636" s="188"/>
      <c r="AB636" s="68"/>
    </row>
    <row r="637" spans="8:28" ht="20.100000000000001" customHeight="1" x14ac:dyDescent="0.2">
      <c r="H637" s="68"/>
      <c r="I637" s="61"/>
      <c r="J637" s="62"/>
      <c r="K637" s="61"/>
      <c r="L637" s="61"/>
      <c r="M637" s="80"/>
      <c r="N637" s="61"/>
      <c r="O637" s="111"/>
      <c r="P637" s="117"/>
      <c r="Q637" s="120"/>
      <c r="R637" s="117"/>
      <c r="S637" s="120"/>
      <c r="T637" s="117"/>
      <c r="U637" s="120"/>
      <c r="V637" s="117"/>
      <c r="W637" s="120"/>
      <c r="X637" s="117"/>
      <c r="Y637" s="72"/>
      <c r="AA637" s="188"/>
      <c r="AB637" s="68"/>
    </row>
    <row r="638" spans="8:28" ht="20.100000000000001" customHeight="1" x14ac:dyDescent="0.2">
      <c r="H638" s="68"/>
      <c r="I638" s="61"/>
      <c r="J638" s="62"/>
      <c r="K638" s="61"/>
      <c r="L638" s="61"/>
      <c r="M638" s="80"/>
      <c r="N638" s="61"/>
      <c r="O638" s="111"/>
      <c r="P638" s="117"/>
      <c r="Q638" s="120"/>
      <c r="R638" s="117"/>
      <c r="S638" s="120"/>
      <c r="T638" s="117"/>
      <c r="U638" s="120"/>
      <c r="V638" s="117"/>
      <c r="W638" s="120"/>
      <c r="X638" s="117"/>
      <c r="Y638" s="72"/>
      <c r="AA638" s="188"/>
      <c r="AB638" s="68"/>
    </row>
    <row r="639" spans="8:28" ht="20.100000000000001" customHeight="1" x14ac:dyDescent="0.2">
      <c r="H639" s="68"/>
      <c r="I639" s="61"/>
      <c r="J639" s="62"/>
      <c r="K639" s="61"/>
      <c r="L639" s="61"/>
      <c r="M639" s="80"/>
      <c r="N639" s="61"/>
      <c r="O639" s="111"/>
      <c r="P639" s="117"/>
      <c r="Q639" s="120"/>
      <c r="R639" s="117"/>
      <c r="S639" s="120"/>
      <c r="T639" s="117"/>
      <c r="U639" s="120"/>
      <c r="V639" s="117"/>
      <c r="W639" s="120"/>
      <c r="X639" s="117"/>
      <c r="Y639" s="72"/>
      <c r="AA639" s="188"/>
      <c r="AB639" s="68"/>
    </row>
    <row r="640" spans="8:28" ht="20.100000000000001" customHeight="1" x14ac:dyDescent="0.2">
      <c r="H640" s="68"/>
      <c r="I640" s="61"/>
      <c r="J640" s="62"/>
      <c r="K640" s="61"/>
      <c r="L640" s="61"/>
      <c r="M640" s="80"/>
      <c r="N640" s="61"/>
      <c r="O640" s="111"/>
      <c r="P640" s="117"/>
      <c r="Q640" s="120"/>
      <c r="R640" s="117"/>
      <c r="S640" s="120"/>
      <c r="T640" s="117"/>
      <c r="U640" s="120"/>
      <c r="V640" s="117"/>
      <c r="W640" s="120"/>
      <c r="X640" s="117"/>
      <c r="Y640" s="72"/>
      <c r="AA640" s="188"/>
      <c r="AB640" s="68"/>
    </row>
    <row r="641" spans="8:28" ht="20.100000000000001" customHeight="1" x14ac:dyDescent="0.2">
      <c r="H641" s="68"/>
      <c r="I641" s="61"/>
      <c r="J641" s="62"/>
      <c r="K641" s="61"/>
      <c r="L641" s="61"/>
      <c r="M641" s="80"/>
      <c r="N641" s="61"/>
      <c r="O641" s="111"/>
      <c r="P641" s="117"/>
      <c r="Q641" s="120"/>
      <c r="R641" s="117"/>
      <c r="S641" s="120"/>
      <c r="T641" s="117"/>
      <c r="U641" s="120"/>
      <c r="V641" s="117"/>
      <c r="W641" s="120"/>
      <c r="X641" s="117"/>
      <c r="Y641" s="72"/>
      <c r="AA641" s="188"/>
      <c r="AB641" s="68"/>
    </row>
    <row r="642" spans="8:28" ht="20.100000000000001" customHeight="1" x14ac:dyDescent="0.2">
      <c r="H642" s="68"/>
      <c r="I642" s="61"/>
      <c r="J642" s="62"/>
      <c r="K642" s="61"/>
      <c r="L642" s="61"/>
      <c r="M642" s="80"/>
      <c r="N642" s="61"/>
      <c r="O642" s="111"/>
      <c r="P642" s="117"/>
      <c r="Q642" s="120"/>
      <c r="R642" s="117"/>
      <c r="S642" s="120"/>
      <c r="T642" s="117"/>
      <c r="U642" s="120"/>
      <c r="V642" s="117"/>
      <c r="W642" s="120"/>
      <c r="X642" s="117"/>
      <c r="Y642" s="72"/>
      <c r="AA642" s="188"/>
      <c r="AB642" s="68"/>
    </row>
    <row r="643" spans="8:28" ht="20.100000000000001" customHeight="1" x14ac:dyDescent="0.2">
      <c r="H643" s="68"/>
      <c r="I643" s="61"/>
      <c r="J643" s="62"/>
      <c r="K643" s="61"/>
      <c r="L643" s="61"/>
      <c r="M643" s="80"/>
      <c r="N643" s="61"/>
      <c r="O643" s="111"/>
      <c r="P643" s="117"/>
      <c r="Q643" s="120"/>
      <c r="R643" s="117"/>
      <c r="S643" s="120"/>
      <c r="T643" s="117"/>
      <c r="U643" s="120"/>
      <c r="V643" s="117"/>
      <c r="W643" s="120"/>
      <c r="X643" s="117"/>
      <c r="Y643" s="72"/>
      <c r="AA643" s="188"/>
      <c r="AB643" s="68"/>
    </row>
    <row r="644" spans="8:28" ht="20.100000000000001" customHeight="1" x14ac:dyDescent="0.2">
      <c r="H644" s="68"/>
      <c r="I644" s="61"/>
      <c r="J644" s="62"/>
      <c r="K644" s="61"/>
      <c r="L644" s="61"/>
      <c r="M644" s="80"/>
      <c r="N644" s="61"/>
      <c r="O644" s="111"/>
      <c r="P644" s="117"/>
      <c r="Q644" s="120"/>
      <c r="R644" s="117"/>
      <c r="S644" s="120"/>
      <c r="T644" s="117"/>
      <c r="U644" s="120"/>
      <c r="V644" s="117"/>
      <c r="W644" s="120"/>
      <c r="X644" s="117"/>
      <c r="Y644" s="72"/>
      <c r="AA644" s="188"/>
      <c r="AB644" s="68"/>
    </row>
    <row r="645" spans="8:28" ht="20.100000000000001" customHeight="1" x14ac:dyDescent="0.2">
      <c r="H645" s="68"/>
      <c r="I645" s="61"/>
      <c r="J645" s="62"/>
      <c r="K645" s="61"/>
      <c r="L645" s="61"/>
      <c r="M645" s="80"/>
      <c r="N645" s="61"/>
      <c r="O645" s="111"/>
      <c r="P645" s="117"/>
      <c r="Q645" s="120"/>
      <c r="R645" s="117"/>
      <c r="S645" s="120"/>
      <c r="T645" s="117"/>
      <c r="U645" s="120"/>
      <c r="V645" s="117"/>
      <c r="W645" s="120"/>
      <c r="X645" s="117"/>
      <c r="Y645" s="72"/>
      <c r="AA645" s="188"/>
      <c r="AB645" s="68"/>
    </row>
    <row r="646" spans="8:28" ht="20.100000000000001" customHeight="1" x14ac:dyDescent="0.2">
      <c r="H646" s="68"/>
      <c r="I646" s="61"/>
      <c r="J646" s="62"/>
      <c r="K646" s="61"/>
      <c r="L646" s="61"/>
      <c r="M646" s="80"/>
      <c r="N646" s="61"/>
      <c r="O646" s="111"/>
      <c r="P646" s="117"/>
      <c r="Q646" s="120"/>
      <c r="R646" s="117"/>
      <c r="S646" s="120"/>
      <c r="T646" s="117"/>
      <c r="U646" s="120"/>
      <c r="V646" s="117"/>
      <c r="W646" s="120"/>
      <c r="X646" s="117"/>
      <c r="Y646" s="72"/>
      <c r="AA646" s="188"/>
      <c r="AB646" s="68"/>
    </row>
    <row r="647" spans="8:28" ht="20.100000000000001" customHeight="1" x14ac:dyDescent="0.2">
      <c r="H647" s="68"/>
      <c r="I647" s="61"/>
      <c r="J647" s="62"/>
      <c r="K647" s="61"/>
      <c r="L647" s="61"/>
      <c r="M647" s="80"/>
      <c r="N647" s="61"/>
      <c r="O647" s="111"/>
      <c r="P647" s="117"/>
      <c r="Q647" s="120"/>
      <c r="R647" s="117"/>
      <c r="S647" s="120"/>
      <c r="T647" s="117"/>
      <c r="U647" s="120"/>
      <c r="V647" s="117"/>
      <c r="W647" s="120"/>
      <c r="X647" s="117"/>
      <c r="Y647" s="72"/>
      <c r="AA647" s="188"/>
      <c r="AB647" s="68"/>
    </row>
    <row r="648" spans="8:28" ht="20.100000000000001" customHeight="1" x14ac:dyDescent="0.2">
      <c r="H648" s="68"/>
      <c r="I648" s="61"/>
      <c r="J648" s="62"/>
      <c r="K648" s="61"/>
      <c r="L648" s="61"/>
      <c r="M648" s="80"/>
      <c r="N648" s="61"/>
      <c r="O648" s="111"/>
      <c r="P648" s="117"/>
      <c r="Q648" s="120"/>
      <c r="R648" s="117"/>
      <c r="S648" s="120"/>
      <c r="T648" s="117"/>
      <c r="U648" s="120"/>
      <c r="V648" s="117"/>
      <c r="W648" s="120"/>
      <c r="X648" s="117"/>
      <c r="Y648" s="72"/>
      <c r="AA648" s="188"/>
      <c r="AB648" s="68"/>
    </row>
    <row r="649" spans="8:28" ht="20.100000000000001" customHeight="1" x14ac:dyDescent="0.2">
      <c r="H649" s="68"/>
      <c r="I649" s="61"/>
      <c r="J649" s="62"/>
      <c r="K649" s="61"/>
      <c r="L649" s="61"/>
      <c r="M649" s="80"/>
      <c r="N649" s="61"/>
      <c r="O649" s="111"/>
      <c r="P649" s="117"/>
      <c r="Q649" s="120"/>
      <c r="R649" s="117"/>
      <c r="S649" s="120"/>
      <c r="T649" s="117"/>
      <c r="U649" s="120"/>
      <c r="V649" s="117"/>
      <c r="W649" s="120"/>
      <c r="X649" s="117"/>
      <c r="Y649" s="72"/>
      <c r="AA649" s="188"/>
      <c r="AB649" s="68"/>
    </row>
    <row r="650" spans="8:28" ht="20.100000000000001" customHeight="1" x14ac:dyDescent="0.2">
      <c r="H650" s="68"/>
      <c r="I650" s="61"/>
      <c r="J650" s="62"/>
      <c r="K650" s="61"/>
      <c r="L650" s="61"/>
      <c r="M650" s="80"/>
      <c r="N650" s="61"/>
      <c r="O650" s="111"/>
      <c r="P650" s="117"/>
      <c r="Q650" s="120"/>
      <c r="R650" s="117"/>
      <c r="S650" s="120"/>
      <c r="T650" s="117"/>
      <c r="U650" s="120"/>
      <c r="V650" s="117"/>
      <c r="W650" s="120"/>
      <c r="X650" s="117"/>
      <c r="Y650" s="72"/>
      <c r="AA650" s="188"/>
      <c r="AB650" s="68"/>
    </row>
    <row r="651" spans="8:28" ht="20.100000000000001" customHeight="1" x14ac:dyDescent="0.2">
      <c r="H651" s="68"/>
      <c r="I651" s="61"/>
      <c r="J651" s="62"/>
      <c r="K651" s="61"/>
      <c r="L651" s="61"/>
      <c r="M651" s="80"/>
      <c r="N651" s="61"/>
      <c r="O651" s="111"/>
      <c r="P651" s="117"/>
      <c r="Q651" s="120"/>
      <c r="R651" s="117"/>
      <c r="S651" s="120"/>
      <c r="T651" s="117"/>
      <c r="U651" s="120"/>
      <c r="V651" s="117"/>
      <c r="W651" s="120"/>
      <c r="X651" s="117"/>
      <c r="Y651" s="72"/>
      <c r="AA651" s="188"/>
      <c r="AB651" s="68"/>
    </row>
    <row r="652" spans="8:28" ht="20.100000000000001" customHeight="1" x14ac:dyDescent="0.2">
      <c r="H652" s="68"/>
      <c r="I652" s="61"/>
      <c r="J652" s="62"/>
      <c r="K652" s="61"/>
      <c r="L652" s="61"/>
      <c r="M652" s="80"/>
      <c r="N652" s="61"/>
      <c r="O652" s="111"/>
      <c r="P652" s="117"/>
      <c r="Q652" s="120"/>
      <c r="R652" s="117"/>
      <c r="S652" s="120"/>
      <c r="T652" s="117"/>
      <c r="U652" s="120"/>
      <c r="V652" s="117"/>
      <c r="W652" s="120"/>
      <c r="X652" s="117"/>
      <c r="Y652" s="72"/>
      <c r="AA652" s="188"/>
      <c r="AB652" s="68"/>
    </row>
    <row r="653" spans="8:28" ht="20.100000000000001" customHeight="1" x14ac:dyDescent="0.2">
      <c r="H653" s="68"/>
      <c r="I653" s="61"/>
      <c r="J653" s="62"/>
      <c r="K653" s="61"/>
      <c r="L653" s="61"/>
      <c r="M653" s="80"/>
      <c r="N653" s="61"/>
      <c r="O653" s="111"/>
      <c r="P653" s="117"/>
      <c r="Q653" s="120"/>
      <c r="R653" s="117"/>
      <c r="S653" s="120"/>
      <c r="T653" s="117"/>
      <c r="U653" s="120"/>
      <c r="V653" s="117"/>
      <c r="W653" s="120"/>
      <c r="X653" s="117"/>
      <c r="Y653" s="72"/>
      <c r="AA653" s="188"/>
      <c r="AB653" s="68"/>
    </row>
    <row r="654" spans="8:28" ht="20.100000000000001" customHeight="1" x14ac:dyDescent="0.2">
      <c r="H654" s="68"/>
      <c r="I654" s="61"/>
      <c r="J654" s="62"/>
      <c r="K654" s="61"/>
      <c r="L654" s="61"/>
      <c r="M654" s="80"/>
      <c r="N654" s="61"/>
      <c r="O654" s="111"/>
      <c r="P654" s="117"/>
      <c r="Q654" s="120"/>
      <c r="R654" s="117"/>
      <c r="S654" s="120"/>
      <c r="T654" s="117"/>
      <c r="U654" s="120"/>
      <c r="V654" s="117"/>
      <c r="W654" s="120"/>
      <c r="X654" s="117"/>
      <c r="Y654" s="72"/>
      <c r="AA654" s="188"/>
      <c r="AB654" s="68"/>
    </row>
    <row r="655" spans="8:28" ht="20.100000000000001" customHeight="1" x14ac:dyDescent="0.2">
      <c r="H655" s="68"/>
      <c r="I655" s="61"/>
      <c r="J655" s="62"/>
      <c r="K655" s="61"/>
      <c r="L655" s="61"/>
      <c r="M655" s="80"/>
      <c r="N655" s="61"/>
      <c r="O655" s="111"/>
      <c r="P655" s="117"/>
      <c r="Q655" s="120"/>
      <c r="R655" s="117"/>
      <c r="S655" s="120"/>
      <c r="T655" s="117"/>
      <c r="U655" s="120"/>
      <c r="V655" s="117"/>
      <c r="W655" s="120"/>
      <c r="X655" s="117"/>
      <c r="Y655" s="72"/>
      <c r="AA655" s="188"/>
      <c r="AB655" s="68"/>
    </row>
    <row r="656" spans="8:28" ht="20.100000000000001" customHeight="1" x14ac:dyDescent="0.2">
      <c r="H656" s="68"/>
      <c r="I656" s="61"/>
      <c r="J656" s="62"/>
      <c r="K656" s="61"/>
      <c r="L656" s="61"/>
      <c r="M656" s="80"/>
      <c r="N656" s="61"/>
      <c r="O656" s="111"/>
      <c r="P656" s="117"/>
      <c r="Q656" s="120"/>
      <c r="R656" s="117"/>
      <c r="S656" s="120"/>
      <c r="T656" s="117"/>
      <c r="U656" s="120"/>
      <c r="V656" s="117"/>
      <c r="W656" s="120"/>
      <c r="X656" s="117"/>
      <c r="Y656" s="72"/>
      <c r="AA656" s="188"/>
      <c r="AB656" s="68"/>
    </row>
    <row r="657" spans="8:28" ht="20.100000000000001" customHeight="1" x14ac:dyDescent="0.2">
      <c r="H657" s="68"/>
      <c r="I657" s="61"/>
      <c r="J657" s="62"/>
      <c r="K657" s="61"/>
      <c r="L657" s="61"/>
      <c r="M657" s="80"/>
      <c r="N657" s="61"/>
      <c r="O657" s="111"/>
      <c r="P657" s="117"/>
      <c r="Q657" s="120"/>
      <c r="R657" s="117"/>
      <c r="S657" s="120"/>
      <c r="T657" s="117"/>
      <c r="U657" s="120"/>
      <c r="V657" s="117"/>
      <c r="W657" s="120"/>
      <c r="X657" s="117"/>
      <c r="Y657" s="72"/>
      <c r="AA657" s="188"/>
      <c r="AB657" s="68"/>
    </row>
    <row r="658" spans="8:28" ht="20.100000000000001" customHeight="1" x14ac:dyDescent="0.2">
      <c r="H658" s="68"/>
      <c r="I658" s="61"/>
      <c r="J658" s="62"/>
      <c r="K658" s="61"/>
      <c r="L658" s="61"/>
      <c r="M658" s="80"/>
      <c r="N658" s="61"/>
      <c r="O658" s="111"/>
      <c r="P658" s="117"/>
      <c r="Q658" s="120"/>
      <c r="R658" s="117"/>
      <c r="S658" s="120"/>
      <c r="T658" s="117"/>
      <c r="U658" s="120"/>
      <c r="V658" s="117"/>
      <c r="W658" s="120"/>
      <c r="X658" s="117"/>
      <c r="Y658" s="72"/>
      <c r="AA658" s="188"/>
      <c r="AB658" s="68"/>
    </row>
    <row r="659" spans="8:28" ht="20.100000000000001" customHeight="1" x14ac:dyDescent="0.2">
      <c r="H659" s="68"/>
      <c r="I659" s="61"/>
      <c r="J659" s="62"/>
      <c r="K659" s="61"/>
      <c r="L659" s="61"/>
      <c r="M659" s="80"/>
      <c r="N659" s="61"/>
      <c r="O659" s="111"/>
      <c r="P659" s="117"/>
      <c r="Q659" s="120"/>
      <c r="R659" s="117"/>
      <c r="S659" s="120"/>
      <c r="T659" s="117"/>
      <c r="U659" s="120"/>
      <c r="V659" s="117"/>
      <c r="W659" s="120"/>
      <c r="X659" s="117"/>
      <c r="Y659" s="72"/>
      <c r="AA659" s="188"/>
      <c r="AB659" s="68"/>
    </row>
    <row r="660" spans="8:28" ht="20.100000000000001" customHeight="1" x14ac:dyDescent="0.2">
      <c r="H660" s="68"/>
      <c r="I660" s="61"/>
      <c r="J660" s="62"/>
      <c r="K660" s="61"/>
      <c r="L660" s="61"/>
      <c r="M660" s="80"/>
      <c r="N660" s="61"/>
      <c r="O660" s="111"/>
      <c r="P660" s="117"/>
      <c r="Q660" s="120"/>
      <c r="R660" s="117"/>
      <c r="S660" s="120"/>
      <c r="T660" s="117"/>
      <c r="U660" s="120"/>
      <c r="V660" s="117"/>
      <c r="W660" s="120"/>
      <c r="X660" s="117"/>
      <c r="Y660" s="72"/>
      <c r="AA660" s="188"/>
      <c r="AB660" s="68"/>
    </row>
    <row r="661" spans="8:28" ht="20.100000000000001" customHeight="1" x14ac:dyDescent="0.2">
      <c r="H661" s="68"/>
      <c r="I661" s="61"/>
      <c r="J661" s="62"/>
      <c r="K661" s="61"/>
      <c r="L661" s="61"/>
      <c r="M661" s="80"/>
      <c r="N661" s="61"/>
      <c r="O661" s="111"/>
      <c r="P661" s="117"/>
      <c r="Q661" s="120"/>
      <c r="R661" s="117"/>
      <c r="S661" s="120"/>
      <c r="T661" s="117"/>
      <c r="U661" s="120"/>
      <c r="V661" s="117"/>
      <c r="W661" s="120"/>
      <c r="X661" s="117"/>
      <c r="Y661" s="72"/>
      <c r="AA661" s="188"/>
      <c r="AB661" s="68"/>
    </row>
    <row r="662" spans="8:28" ht="20.100000000000001" customHeight="1" x14ac:dyDescent="0.2">
      <c r="H662" s="68"/>
      <c r="I662" s="61"/>
      <c r="J662" s="62"/>
      <c r="K662" s="61"/>
      <c r="L662" s="61"/>
      <c r="M662" s="80"/>
      <c r="N662" s="61"/>
      <c r="O662" s="111"/>
      <c r="P662" s="117"/>
      <c r="Q662" s="120"/>
      <c r="R662" s="117"/>
      <c r="S662" s="120"/>
      <c r="T662" s="117"/>
      <c r="U662" s="120"/>
      <c r="V662" s="117"/>
      <c r="W662" s="120"/>
      <c r="X662" s="117"/>
      <c r="Y662" s="72"/>
      <c r="AA662" s="188"/>
      <c r="AB662" s="68"/>
    </row>
    <row r="663" spans="8:28" ht="20.100000000000001" customHeight="1" x14ac:dyDescent="0.2">
      <c r="H663" s="68"/>
      <c r="I663" s="61"/>
      <c r="J663" s="62"/>
      <c r="K663" s="61"/>
      <c r="L663" s="61"/>
      <c r="M663" s="80"/>
      <c r="N663" s="61"/>
      <c r="O663" s="111"/>
      <c r="P663" s="117"/>
      <c r="Q663" s="120"/>
      <c r="R663" s="117"/>
      <c r="S663" s="120"/>
      <c r="T663" s="117"/>
      <c r="U663" s="120"/>
      <c r="V663" s="117"/>
      <c r="W663" s="120"/>
      <c r="X663" s="117"/>
      <c r="Y663" s="72"/>
      <c r="AA663" s="188"/>
      <c r="AB663" s="68"/>
    </row>
    <row r="664" spans="8:28" ht="20.100000000000001" customHeight="1" x14ac:dyDescent="0.2">
      <c r="H664" s="68"/>
      <c r="I664" s="61"/>
      <c r="J664" s="62"/>
      <c r="K664" s="61"/>
      <c r="L664" s="61"/>
      <c r="M664" s="80"/>
      <c r="N664" s="61"/>
      <c r="O664" s="111"/>
      <c r="P664" s="117"/>
      <c r="Q664" s="120"/>
      <c r="R664" s="117"/>
      <c r="S664" s="120"/>
      <c r="T664" s="117"/>
      <c r="U664" s="120"/>
      <c r="V664" s="117"/>
      <c r="W664" s="120"/>
      <c r="X664" s="117"/>
      <c r="Y664" s="72"/>
      <c r="AA664" s="188"/>
      <c r="AB664" s="68"/>
    </row>
    <row r="665" spans="8:28" ht="20.100000000000001" customHeight="1" x14ac:dyDescent="0.2">
      <c r="H665" s="68"/>
      <c r="I665" s="61"/>
      <c r="J665" s="62"/>
      <c r="K665" s="61"/>
      <c r="L665" s="61"/>
      <c r="M665" s="80"/>
      <c r="N665" s="61"/>
      <c r="O665" s="111"/>
      <c r="P665" s="117"/>
      <c r="Q665" s="120"/>
      <c r="R665" s="117"/>
      <c r="S665" s="120"/>
      <c r="T665" s="117"/>
      <c r="U665" s="120"/>
      <c r="V665" s="117"/>
      <c r="W665" s="120"/>
      <c r="X665" s="117"/>
      <c r="Y665" s="72"/>
      <c r="AA665" s="188"/>
      <c r="AB665" s="68"/>
    </row>
    <row r="666" spans="8:28" ht="20.100000000000001" customHeight="1" x14ac:dyDescent="0.2">
      <c r="H666" s="68"/>
      <c r="I666" s="61"/>
      <c r="J666" s="62"/>
      <c r="K666" s="61"/>
      <c r="L666" s="61"/>
      <c r="M666" s="80"/>
      <c r="N666" s="61"/>
      <c r="O666" s="111"/>
      <c r="P666" s="117"/>
      <c r="Q666" s="120"/>
      <c r="R666" s="117"/>
      <c r="S666" s="120"/>
      <c r="T666" s="117"/>
      <c r="U666" s="120"/>
      <c r="V666" s="117"/>
      <c r="W666" s="120"/>
      <c r="X666" s="117"/>
      <c r="Y666" s="72"/>
      <c r="AA666" s="188"/>
      <c r="AB666" s="68"/>
    </row>
    <row r="667" spans="8:28" ht="20.100000000000001" customHeight="1" x14ac:dyDescent="0.2">
      <c r="H667" s="68"/>
      <c r="I667" s="61"/>
      <c r="J667" s="62"/>
      <c r="K667" s="61"/>
      <c r="L667" s="61"/>
      <c r="M667" s="80"/>
      <c r="N667" s="61"/>
      <c r="O667" s="111"/>
      <c r="P667" s="117"/>
      <c r="Q667" s="120"/>
      <c r="R667" s="117"/>
      <c r="S667" s="120"/>
      <c r="T667" s="117"/>
      <c r="U667" s="120"/>
      <c r="V667" s="117"/>
      <c r="W667" s="120"/>
      <c r="X667" s="117"/>
      <c r="Y667" s="72"/>
      <c r="AA667" s="188"/>
      <c r="AB667" s="68"/>
    </row>
    <row r="668" spans="8:28" ht="20.100000000000001" customHeight="1" x14ac:dyDescent="0.2">
      <c r="H668" s="68"/>
      <c r="I668" s="61"/>
      <c r="J668" s="62"/>
      <c r="K668" s="61"/>
      <c r="L668" s="61"/>
      <c r="M668" s="80"/>
      <c r="N668" s="61"/>
      <c r="O668" s="111"/>
      <c r="P668" s="117"/>
      <c r="Q668" s="120"/>
      <c r="R668" s="117"/>
      <c r="S668" s="120"/>
      <c r="T668" s="117"/>
      <c r="U668" s="120"/>
      <c r="V668" s="117"/>
      <c r="W668" s="120"/>
      <c r="X668" s="117"/>
      <c r="Y668" s="72"/>
      <c r="AA668" s="188"/>
      <c r="AB668" s="68"/>
    </row>
    <row r="669" spans="8:28" ht="20.100000000000001" customHeight="1" x14ac:dyDescent="0.2">
      <c r="H669" s="68"/>
      <c r="I669" s="61"/>
      <c r="J669" s="62"/>
      <c r="K669" s="61"/>
      <c r="L669" s="61"/>
      <c r="M669" s="80"/>
      <c r="N669" s="61"/>
      <c r="O669" s="111"/>
      <c r="P669" s="117"/>
      <c r="Q669" s="120"/>
      <c r="R669" s="117"/>
      <c r="S669" s="120"/>
      <c r="T669" s="117"/>
      <c r="U669" s="120"/>
      <c r="V669" s="117"/>
      <c r="W669" s="120"/>
      <c r="X669" s="117"/>
      <c r="Y669" s="72"/>
      <c r="AA669" s="188"/>
      <c r="AB669" s="68"/>
    </row>
    <row r="670" spans="8:28" ht="20.100000000000001" customHeight="1" x14ac:dyDescent="0.2">
      <c r="H670" s="68"/>
      <c r="I670" s="61"/>
      <c r="J670" s="62"/>
      <c r="K670" s="61"/>
      <c r="L670" s="61"/>
      <c r="M670" s="80"/>
      <c r="N670" s="61"/>
      <c r="O670" s="111"/>
      <c r="P670" s="117"/>
      <c r="Q670" s="120"/>
      <c r="R670" s="117"/>
      <c r="S670" s="120"/>
      <c r="T670" s="117"/>
      <c r="U670" s="120"/>
      <c r="V670" s="117"/>
      <c r="W670" s="120"/>
      <c r="X670" s="117"/>
      <c r="Y670" s="72"/>
      <c r="AA670" s="188"/>
      <c r="AB670" s="68"/>
    </row>
    <row r="671" spans="8:28" ht="20.100000000000001" customHeight="1" x14ac:dyDescent="0.2">
      <c r="H671" s="68"/>
      <c r="I671" s="61"/>
      <c r="J671" s="62"/>
      <c r="K671" s="61"/>
      <c r="L671" s="61"/>
      <c r="M671" s="80"/>
      <c r="N671" s="61"/>
      <c r="O671" s="111"/>
      <c r="P671" s="117"/>
      <c r="Q671" s="120"/>
      <c r="R671" s="117"/>
      <c r="S671" s="120"/>
      <c r="T671" s="117"/>
      <c r="U671" s="120"/>
      <c r="V671" s="117"/>
      <c r="W671" s="120"/>
      <c r="X671" s="117"/>
      <c r="Y671" s="72"/>
      <c r="AA671" s="188"/>
      <c r="AB671" s="68"/>
    </row>
    <row r="672" spans="8:28" ht="20.100000000000001" customHeight="1" x14ac:dyDescent="0.2">
      <c r="H672" s="68"/>
      <c r="I672" s="61"/>
      <c r="J672" s="62"/>
      <c r="K672" s="61"/>
      <c r="L672" s="61"/>
      <c r="M672" s="80"/>
      <c r="N672" s="61"/>
      <c r="O672" s="111"/>
      <c r="P672" s="117"/>
      <c r="Q672" s="120"/>
      <c r="R672" s="117"/>
      <c r="S672" s="120"/>
      <c r="T672" s="117"/>
      <c r="U672" s="120"/>
      <c r="V672" s="117"/>
      <c r="W672" s="120"/>
      <c r="X672" s="117"/>
      <c r="Y672" s="72"/>
      <c r="AA672" s="188"/>
      <c r="AB672" s="68"/>
    </row>
    <row r="673" spans="8:28" ht="20.100000000000001" customHeight="1" x14ac:dyDescent="0.2">
      <c r="H673" s="68"/>
      <c r="I673" s="61"/>
      <c r="J673" s="62"/>
      <c r="K673" s="61"/>
      <c r="L673" s="61"/>
      <c r="M673" s="80"/>
      <c r="N673" s="61"/>
      <c r="O673" s="111"/>
      <c r="P673" s="117"/>
      <c r="Q673" s="120"/>
      <c r="R673" s="117"/>
      <c r="S673" s="120"/>
      <c r="T673" s="117"/>
      <c r="U673" s="120"/>
      <c r="V673" s="117"/>
      <c r="W673" s="120"/>
      <c r="X673" s="117"/>
      <c r="Y673" s="72"/>
      <c r="AA673" s="188"/>
      <c r="AB673" s="68"/>
    </row>
    <row r="674" spans="8:28" ht="20.100000000000001" customHeight="1" x14ac:dyDescent="0.2">
      <c r="H674" s="68"/>
      <c r="I674" s="61"/>
      <c r="J674" s="62"/>
      <c r="K674" s="61"/>
      <c r="L674" s="61"/>
      <c r="M674" s="80"/>
      <c r="N674" s="61"/>
      <c r="O674" s="111"/>
      <c r="P674" s="117"/>
      <c r="Q674" s="120"/>
      <c r="R674" s="117"/>
      <c r="S674" s="120"/>
      <c r="T674" s="117"/>
      <c r="U674" s="120"/>
      <c r="V674" s="117"/>
      <c r="W674" s="120"/>
      <c r="X674" s="117"/>
      <c r="Y674" s="72"/>
      <c r="AA674" s="188"/>
      <c r="AB674" s="68"/>
    </row>
    <row r="675" spans="8:28" ht="20.100000000000001" customHeight="1" x14ac:dyDescent="0.2">
      <c r="H675" s="68"/>
      <c r="I675" s="61"/>
      <c r="J675" s="62"/>
      <c r="K675" s="61"/>
      <c r="L675" s="61"/>
      <c r="M675" s="80"/>
      <c r="N675" s="61"/>
      <c r="O675" s="111"/>
      <c r="P675" s="117"/>
      <c r="Q675" s="120"/>
      <c r="R675" s="117"/>
      <c r="S675" s="120"/>
      <c r="T675" s="117"/>
      <c r="U675" s="120"/>
      <c r="V675" s="117"/>
      <c r="W675" s="120"/>
      <c r="X675" s="117"/>
      <c r="Y675" s="72"/>
      <c r="AA675" s="188"/>
      <c r="AB675" s="68"/>
    </row>
    <row r="676" spans="8:28" ht="20.100000000000001" customHeight="1" x14ac:dyDescent="0.2">
      <c r="H676" s="68"/>
      <c r="I676" s="61"/>
      <c r="J676" s="62"/>
      <c r="K676" s="61"/>
      <c r="L676" s="61"/>
      <c r="M676" s="80"/>
      <c r="N676" s="61"/>
      <c r="O676" s="111"/>
      <c r="P676" s="117"/>
      <c r="Q676" s="120"/>
      <c r="R676" s="117"/>
      <c r="S676" s="120"/>
      <c r="T676" s="117"/>
      <c r="U676" s="120"/>
      <c r="V676" s="117"/>
      <c r="W676" s="120"/>
      <c r="X676" s="117"/>
      <c r="Y676" s="72"/>
      <c r="AA676" s="188"/>
      <c r="AB676" s="68"/>
    </row>
    <row r="677" spans="8:28" ht="20.100000000000001" customHeight="1" x14ac:dyDescent="0.2">
      <c r="H677" s="68"/>
      <c r="I677" s="61"/>
      <c r="J677" s="62"/>
      <c r="K677" s="61"/>
      <c r="L677" s="61"/>
      <c r="M677" s="80"/>
      <c r="N677" s="61"/>
      <c r="O677" s="111"/>
      <c r="P677" s="117"/>
      <c r="Q677" s="120"/>
      <c r="R677" s="117"/>
      <c r="S677" s="120"/>
      <c r="T677" s="117"/>
      <c r="U677" s="120"/>
      <c r="V677" s="117"/>
      <c r="W677" s="120"/>
      <c r="X677" s="117"/>
      <c r="Y677" s="72"/>
      <c r="AA677" s="188"/>
      <c r="AB677" s="68"/>
    </row>
    <row r="678" spans="8:28" ht="20.100000000000001" customHeight="1" x14ac:dyDescent="0.2">
      <c r="H678" s="68"/>
      <c r="I678" s="61"/>
      <c r="J678" s="62"/>
      <c r="K678" s="61"/>
      <c r="L678" s="61"/>
      <c r="M678" s="80"/>
      <c r="N678" s="61"/>
      <c r="O678" s="111"/>
      <c r="P678" s="117"/>
      <c r="Q678" s="120"/>
      <c r="R678" s="117"/>
      <c r="S678" s="120"/>
      <c r="T678" s="117"/>
      <c r="U678" s="120"/>
      <c r="V678" s="117"/>
      <c r="W678" s="120"/>
      <c r="X678" s="117"/>
      <c r="Y678" s="72"/>
      <c r="AA678" s="188"/>
      <c r="AB678" s="68"/>
    </row>
    <row r="679" spans="8:28" ht="20.100000000000001" customHeight="1" x14ac:dyDescent="0.2">
      <c r="H679" s="68"/>
      <c r="I679" s="61"/>
      <c r="J679" s="62"/>
      <c r="K679" s="61"/>
      <c r="L679" s="61"/>
      <c r="M679" s="80"/>
      <c r="N679" s="61"/>
      <c r="O679" s="111"/>
      <c r="P679" s="117"/>
      <c r="Q679" s="120"/>
      <c r="R679" s="117"/>
      <c r="S679" s="120"/>
      <c r="T679" s="117"/>
      <c r="U679" s="120"/>
      <c r="V679" s="117"/>
      <c r="W679" s="120"/>
      <c r="X679" s="117"/>
      <c r="Y679" s="72"/>
      <c r="AA679" s="188"/>
      <c r="AB679" s="68"/>
    </row>
    <row r="680" spans="8:28" ht="20.100000000000001" customHeight="1" x14ac:dyDescent="0.2">
      <c r="H680" s="68"/>
      <c r="I680" s="61"/>
      <c r="J680" s="62"/>
      <c r="K680" s="61"/>
      <c r="L680" s="61"/>
      <c r="M680" s="80"/>
      <c r="N680" s="61"/>
      <c r="O680" s="111"/>
      <c r="P680" s="117"/>
      <c r="Q680" s="120"/>
      <c r="R680" s="117"/>
      <c r="S680" s="120"/>
      <c r="T680" s="117"/>
      <c r="U680" s="120"/>
      <c r="V680" s="117"/>
      <c r="W680" s="120"/>
      <c r="X680" s="117"/>
      <c r="Y680" s="72"/>
      <c r="AA680" s="188"/>
      <c r="AB680" s="68"/>
    </row>
    <row r="681" spans="8:28" ht="20.100000000000001" customHeight="1" x14ac:dyDescent="0.2">
      <c r="H681" s="68"/>
      <c r="I681" s="61"/>
      <c r="J681" s="62"/>
      <c r="K681" s="61"/>
      <c r="L681" s="61"/>
      <c r="M681" s="80"/>
      <c r="N681" s="61"/>
      <c r="O681" s="111"/>
      <c r="P681" s="117"/>
      <c r="Q681" s="120"/>
      <c r="R681" s="117"/>
      <c r="S681" s="120"/>
      <c r="T681" s="117"/>
      <c r="U681" s="120"/>
      <c r="V681" s="117"/>
      <c r="W681" s="120"/>
      <c r="X681" s="117"/>
      <c r="Y681" s="72"/>
      <c r="AA681" s="188"/>
      <c r="AB681" s="68"/>
    </row>
    <row r="682" spans="8:28" ht="20.100000000000001" customHeight="1" x14ac:dyDescent="0.2">
      <c r="H682" s="68"/>
      <c r="I682" s="61"/>
      <c r="J682" s="62"/>
      <c r="K682" s="61"/>
      <c r="L682" s="61"/>
      <c r="M682" s="80"/>
      <c r="N682" s="61"/>
      <c r="O682" s="111"/>
      <c r="P682" s="117"/>
      <c r="Q682" s="120"/>
      <c r="R682" s="117"/>
      <c r="S682" s="120"/>
      <c r="T682" s="117"/>
      <c r="U682" s="120"/>
      <c r="V682" s="117"/>
      <c r="W682" s="120"/>
      <c r="X682" s="117"/>
      <c r="Y682" s="72"/>
      <c r="AA682" s="188"/>
      <c r="AB682" s="68"/>
    </row>
    <row r="683" spans="8:28" ht="20.100000000000001" customHeight="1" x14ac:dyDescent="0.2">
      <c r="H683" s="68"/>
      <c r="I683" s="61"/>
      <c r="J683" s="62"/>
      <c r="K683" s="61"/>
      <c r="L683" s="61"/>
      <c r="M683" s="80"/>
      <c r="N683" s="61"/>
      <c r="O683" s="111"/>
      <c r="P683" s="117"/>
      <c r="Q683" s="120"/>
      <c r="R683" s="117"/>
      <c r="S683" s="120"/>
      <c r="T683" s="117"/>
      <c r="U683" s="120"/>
      <c r="V683" s="117"/>
      <c r="W683" s="120"/>
      <c r="X683" s="117"/>
      <c r="Y683" s="72"/>
      <c r="AA683" s="188"/>
      <c r="AB683" s="68"/>
    </row>
    <row r="684" spans="8:28" ht="20.100000000000001" customHeight="1" x14ac:dyDescent="0.2">
      <c r="H684" s="68"/>
      <c r="I684" s="61"/>
      <c r="J684" s="62"/>
      <c r="K684" s="61"/>
      <c r="L684" s="61"/>
      <c r="M684" s="80"/>
      <c r="N684" s="61"/>
      <c r="O684" s="111"/>
      <c r="P684" s="117"/>
      <c r="Q684" s="120"/>
      <c r="R684" s="117"/>
      <c r="S684" s="120"/>
      <c r="T684" s="117"/>
      <c r="U684" s="120"/>
      <c r="V684" s="117"/>
      <c r="W684" s="120"/>
      <c r="X684" s="117"/>
      <c r="Y684" s="72"/>
      <c r="AA684" s="188"/>
      <c r="AB684" s="68"/>
    </row>
    <row r="685" spans="8:28" ht="20.100000000000001" customHeight="1" x14ac:dyDescent="0.2">
      <c r="H685" s="68"/>
      <c r="I685" s="61"/>
      <c r="J685" s="62"/>
      <c r="K685" s="61"/>
      <c r="L685" s="61"/>
      <c r="M685" s="80"/>
      <c r="N685" s="61"/>
      <c r="O685" s="111"/>
      <c r="P685" s="117"/>
      <c r="Q685" s="120"/>
      <c r="R685" s="117"/>
      <c r="S685" s="120"/>
      <c r="T685" s="117"/>
      <c r="U685" s="120"/>
      <c r="V685" s="117"/>
      <c r="W685" s="120"/>
      <c r="X685" s="117"/>
      <c r="Y685" s="72"/>
      <c r="AA685" s="188"/>
      <c r="AB685" s="68"/>
    </row>
    <row r="686" spans="8:28" ht="20.100000000000001" customHeight="1" x14ac:dyDescent="0.2">
      <c r="H686" s="68"/>
      <c r="I686" s="61"/>
      <c r="J686" s="62"/>
      <c r="K686" s="61"/>
      <c r="L686" s="61"/>
      <c r="M686" s="80"/>
      <c r="N686" s="61"/>
      <c r="O686" s="111"/>
      <c r="P686" s="117"/>
      <c r="Q686" s="120"/>
      <c r="R686" s="117"/>
      <c r="S686" s="120"/>
      <c r="T686" s="117"/>
      <c r="U686" s="120"/>
      <c r="V686" s="117"/>
      <c r="W686" s="120"/>
      <c r="X686" s="117"/>
      <c r="Y686" s="72"/>
      <c r="AA686" s="188"/>
      <c r="AB686" s="68"/>
    </row>
    <row r="687" spans="8:28" ht="20.100000000000001" customHeight="1" x14ac:dyDescent="0.2">
      <c r="H687" s="68"/>
      <c r="I687" s="61"/>
      <c r="J687" s="62"/>
      <c r="K687" s="61"/>
      <c r="L687" s="61"/>
      <c r="M687" s="80"/>
      <c r="N687" s="61"/>
      <c r="O687" s="111"/>
      <c r="P687" s="117"/>
      <c r="Q687" s="120"/>
      <c r="R687" s="117"/>
      <c r="S687" s="120"/>
      <c r="T687" s="117"/>
      <c r="U687" s="120"/>
      <c r="V687" s="117"/>
      <c r="W687" s="120"/>
      <c r="X687" s="117"/>
      <c r="Y687" s="72"/>
      <c r="AA687" s="188"/>
      <c r="AB687" s="68"/>
    </row>
    <row r="688" spans="8:28" ht="20.100000000000001" customHeight="1" x14ac:dyDescent="0.2">
      <c r="H688" s="68"/>
      <c r="I688" s="61"/>
      <c r="J688" s="62"/>
      <c r="K688" s="61"/>
      <c r="L688" s="61"/>
      <c r="M688" s="80"/>
      <c r="N688" s="61"/>
      <c r="O688" s="111"/>
      <c r="P688" s="117"/>
      <c r="Q688" s="120"/>
      <c r="R688" s="117"/>
      <c r="S688" s="120"/>
      <c r="T688" s="117"/>
      <c r="U688" s="120"/>
      <c r="V688" s="117"/>
      <c r="W688" s="120"/>
      <c r="X688" s="117"/>
      <c r="Y688" s="72"/>
      <c r="AA688" s="188"/>
      <c r="AB688" s="68"/>
    </row>
    <row r="689" spans="8:28" ht="20.100000000000001" customHeight="1" x14ac:dyDescent="0.2">
      <c r="H689" s="68"/>
      <c r="I689" s="61"/>
      <c r="J689" s="62"/>
      <c r="K689" s="61"/>
      <c r="L689" s="61"/>
      <c r="M689" s="80"/>
      <c r="N689" s="61"/>
      <c r="O689" s="111"/>
      <c r="P689" s="117"/>
      <c r="Q689" s="120"/>
      <c r="R689" s="117"/>
      <c r="S689" s="120"/>
      <c r="T689" s="117"/>
      <c r="U689" s="120"/>
      <c r="V689" s="117"/>
      <c r="W689" s="120"/>
      <c r="X689" s="117"/>
      <c r="Y689" s="72"/>
      <c r="AA689" s="188"/>
      <c r="AB689" s="68"/>
    </row>
    <row r="690" spans="8:28" ht="20.100000000000001" customHeight="1" x14ac:dyDescent="0.2">
      <c r="H690" s="68"/>
      <c r="I690" s="61"/>
      <c r="J690" s="62"/>
      <c r="K690" s="61"/>
      <c r="L690" s="61"/>
      <c r="M690" s="80"/>
      <c r="N690" s="61"/>
      <c r="O690" s="111"/>
      <c r="P690" s="117"/>
      <c r="Q690" s="120"/>
      <c r="R690" s="117"/>
      <c r="S690" s="120"/>
      <c r="T690" s="117"/>
      <c r="U690" s="120"/>
      <c r="V690" s="117"/>
      <c r="W690" s="120"/>
      <c r="X690" s="117"/>
      <c r="Y690" s="72"/>
      <c r="AA690" s="188"/>
      <c r="AB690" s="68"/>
    </row>
    <row r="691" spans="8:28" ht="20.100000000000001" customHeight="1" x14ac:dyDescent="0.2">
      <c r="H691" s="68"/>
      <c r="I691" s="61"/>
      <c r="J691" s="62"/>
      <c r="K691" s="61"/>
      <c r="L691" s="61"/>
      <c r="M691" s="80"/>
      <c r="N691" s="61"/>
      <c r="O691" s="111"/>
      <c r="P691" s="117"/>
      <c r="Q691" s="120"/>
      <c r="R691" s="117"/>
      <c r="S691" s="120"/>
      <c r="T691" s="117"/>
      <c r="U691" s="120"/>
      <c r="V691" s="117"/>
      <c r="W691" s="120"/>
      <c r="X691" s="117"/>
      <c r="Y691" s="72"/>
      <c r="AA691" s="188"/>
      <c r="AB691" s="68"/>
    </row>
    <row r="692" spans="8:28" ht="20.100000000000001" customHeight="1" x14ac:dyDescent="0.2">
      <c r="H692" s="68"/>
      <c r="I692" s="61"/>
      <c r="J692" s="62"/>
      <c r="K692" s="61"/>
      <c r="L692" s="61"/>
      <c r="M692" s="80"/>
      <c r="N692" s="61"/>
      <c r="O692" s="111"/>
      <c r="P692" s="117"/>
      <c r="Q692" s="120"/>
      <c r="R692" s="117"/>
      <c r="S692" s="120"/>
      <c r="T692" s="117"/>
      <c r="U692" s="120"/>
      <c r="V692" s="117"/>
      <c r="W692" s="120"/>
      <c r="X692" s="117"/>
      <c r="Y692" s="72"/>
      <c r="AA692" s="188"/>
      <c r="AB692" s="68"/>
    </row>
    <row r="693" spans="8:28" ht="20.100000000000001" customHeight="1" x14ac:dyDescent="0.2">
      <c r="H693" s="68"/>
      <c r="I693" s="61"/>
      <c r="J693" s="62"/>
      <c r="K693" s="61"/>
      <c r="L693" s="61"/>
      <c r="M693" s="80"/>
      <c r="N693" s="61"/>
      <c r="O693" s="111"/>
      <c r="P693" s="117"/>
      <c r="Q693" s="120"/>
      <c r="R693" s="117"/>
      <c r="S693" s="120"/>
      <c r="T693" s="117"/>
      <c r="U693" s="120"/>
      <c r="V693" s="117"/>
      <c r="W693" s="120"/>
      <c r="X693" s="117"/>
      <c r="Y693" s="72"/>
      <c r="AA693" s="188"/>
      <c r="AB693" s="68"/>
    </row>
    <row r="694" spans="8:28" ht="20.100000000000001" customHeight="1" x14ac:dyDescent="0.2">
      <c r="H694" s="68"/>
      <c r="I694" s="61"/>
      <c r="J694" s="62"/>
      <c r="K694" s="61"/>
      <c r="L694" s="61"/>
      <c r="M694" s="80"/>
      <c r="N694" s="61"/>
      <c r="O694" s="111"/>
      <c r="P694" s="117"/>
      <c r="Q694" s="120"/>
      <c r="R694" s="117"/>
      <c r="S694" s="120"/>
      <c r="T694" s="117"/>
      <c r="U694" s="120"/>
      <c r="V694" s="117"/>
      <c r="W694" s="120"/>
      <c r="X694" s="117"/>
      <c r="Y694" s="72"/>
      <c r="AA694" s="188"/>
      <c r="AB694" s="68"/>
    </row>
    <row r="695" spans="8:28" ht="20.100000000000001" customHeight="1" x14ac:dyDescent="0.2">
      <c r="H695" s="68"/>
      <c r="I695" s="61"/>
      <c r="J695" s="62"/>
      <c r="K695" s="61"/>
      <c r="L695" s="61"/>
      <c r="M695" s="80"/>
      <c r="N695" s="61"/>
      <c r="O695" s="111"/>
      <c r="P695" s="117"/>
      <c r="Q695" s="120"/>
      <c r="R695" s="117"/>
      <c r="S695" s="120"/>
      <c r="T695" s="117"/>
      <c r="U695" s="120"/>
      <c r="V695" s="117"/>
      <c r="W695" s="120"/>
      <c r="X695" s="117"/>
      <c r="Y695" s="72"/>
      <c r="AA695" s="188"/>
      <c r="AB695" s="68"/>
    </row>
    <row r="696" spans="8:28" ht="20.100000000000001" customHeight="1" x14ac:dyDescent="0.2">
      <c r="H696" s="68"/>
      <c r="I696" s="61"/>
      <c r="J696" s="62"/>
      <c r="K696" s="61"/>
      <c r="L696" s="61"/>
      <c r="M696" s="80"/>
      <c r="N696" s="61"/>
      <c r="O696" s="111"/>
      <c r="P696" s="117"/>
      <c r="Q696" s="120"/>
      <c r="R696" s="117"/>
      <c r="S696" s="120"/>
      <c r="T696" s="117"/>
      <c r="U696" s="120"/>
      <c r="V696" s="117"/>
      <c r="W696" s="120"/>
      <c r="X696" s="117"/>
      <c r="Y696" s="72"/>
      <c r="AA696" s="188"/>
      <c r="AB696" s="68"/>
    </row>
    <row r="697" spans="8:28" ht="20.100000000000001" customHeight="1" x14ac:dyDescent="0.2">
      <c r="H697" s="68"/>
      <c r="I697" s="61"/>
      <c r="J697" s="62"/>
      <c r="K697" s="61"/>
      <c r="L697" s="61"/>
      <c r="M697" s="80"/>
      <c r="N697" s="61"/>
      <c r="O697" s="111"/>
      <c r="P697" s="117"/>
      <c r="Q697" s="120"/>
      <c r="R697" s="117"/>
      <c r="S697" s="120"/>
      <c r="T697" s="117"/>
      <c r="U697" s="120"/>
      <c r="V697" s="117"/>
      <c r="W697" s="120"/>
      <c r="X697" s="117"/>
      <c r="Y697" s="72"/>
      <c r="AA697" s="188"/>
      <c r="AB697" s="68"/>
    </row>
    <row r="698" spans="8:28" ht="20.100000000000001" customHeight="1" x14ac:dyDescent="0.2">
      <c r="H698" s="68"/>
      <c r="I698" s="61"/>
      <c r="J698" s="62"/>
      <c r="K698" s="61"/>
      <c r="L698" s="61"/>
      <c r="M698" s="80"/>
      <c r="N698" s="61"/>
      <c r="O698" s="111"/>
      <c r="P698" s="117"/>
      <c r="Q698" s="120"/>
      <c r="R698" s="117"/>
      <c r="S698" s="120"/>
      <c r="T698" s="117"/>
      <c r="U698" s="120"/>
      <c r="V698" s="117"/>
      <c r="W698" s="120"/>
      <c r="X698" s="117"/>
      <c r="Y698" s="72"/>
      <c r="AA698" s="188"/>
      <c r="AB698" s="68"/>
    </row>
    <row r="699" spans="8:28" ht="20.100000000000001" customHeight="1" x14ac:dyDescent="0.2">
      <c r="H699" s="68"/>
      <c r="I699" s="61"/>
      <c r="J699" s="62"/>
      <c r="K699" s="61"/>
      <c r="L699" s="61"/>
      <c r="M699" s="80"/>
      <c r="N699" s="61"/>
      <c r="O699" s="111"/>
      <c r="P699" s="117"/>
      <c r="Q699" s="120"/>
      <c r="R699" s="117"/>
      <c r="S699" s="120"/>
      <c r="T699" s="117"/>
      <c r="U699" s="120"/>
      <c r="V699" s="117"/>
      <c r="W699" s="120"/>
      <c r="X699" s="117"/>
      <c r="Y699" s="72"/>
      <c r="AA699" s="188"/>
      <c r="AB699" s="68"/>
    </row>
    <row r="700" spans="8:28" ht="20.100000000000001" customHeight="1" x14ac:dyDescent="0.2">
      <c r="H700" s="68"/>
      <c r="I700" s="61"/>
      <c r="J700" s="62"/>
      <c r="K700" s="61"/>
      <c r="L700" s="61"/>
      <c r="M700" s="80"/>
      <c r="N700" s="61"/>
      <c r="O700" s="111"/>
      <c r="P700" s="117"/>
      <c r="Q700" s="120"/>
      <c r="R700" s="117"/>
      <c r="S700" s="120"/>
      <c r="T700" s="117"/>
      <c r="U700" s="120"/>
      <c r="V700" s="117"/>
      <c r="W700" s="120"/>
      <c r="X700" s="117"/>
      <c r="Y700" s="72"/>
      <c r="AA700" s="188"/>
      <c r="AB700" s="68"/>
    </row>
    <row r="701" spans="8:28" ht="20.100000000000001" customHeight="1" x14ac:dyDescent="0.2">
      <c r="H701" s="68"/>
      <c r="I701" s="61"/>
      <c r="J701" s="62"/>
      <c r="K701" s="61"/>
      <c r="L701" s="61"/>
      <c r="M701" s="80"/>
      <c r="N701" s="61"/>
      <c r="O701" s="111"/>
      <c r="P701" s="117"/>
      <c r="Q701" s="120"/>
      <c r="R701" s="117"/>
      <c r="S701" s="120"/>
      <c r="T701" s="117"/>
      <c r="U701" s="120"/>
      <c r="V701" s="117"/>
      <c r="W701" s="120"/>
      <c r="X701" s="117"/>
      <c r="Y701" s="72"/>
      <c r="AA701" s="188"/>
      <c r="AB701" s="68"/>
    </row>
    <row r="702" spans="8:28" ht="20.100000000000001" customHeight="1" x14ac:dyDescent="0.2">
      <c r="H702" s="68"/>
      <c r="I702" s="61"/>
      <c r="J702" s="62"/>
      <c r="K702" s="61"/>
      <c r="L702" s="61"/>
      <c r="M702" s="80"/>
      <c r="N702" s="61"/>
      <c r="O702" s="111"/>
      <c r="P702" s="117"/>
      <c r="Q702" s="120"/>
      <c r="R702" s="117"/>
      <c r="S702" s="120"/>
      <c r="T702" s="117"/>
      <c r="U702" s="120"/>
      <c r="V702" s="117"/>
      <c r="W702" s="120"/>
      <c r="X702" s="117"/>
      <c r="Y702" s="72"/>
      <c r="AA702" s="188"/>
      <c r="AB702" s="68"/>
    </row>
    <row r="703" spans="8:28" ht="20.100000000000001" customHeight="1" x14ac:dyDescent="0.2">
      <c r="H703" s="68"/>
      <c r="I703" s="61"/>
      <c r="J703" s="62"/>
      <c r="K703" s="61"/>
      <c r="L703" s="61"/>
      <c r="M703" s="80"/>
      <c r="N703" s="61"/>
      <c r="O703" s="111"/>
      <c r="P703" s="117"/>
      <c r="Q703" s="120"/>
      <c r="R703" s="117"/>
      <c r="S703" s="120"/>
      <c r="T703" s="117"/>
      <c r="U703" s="120"/>
      <c r="V703" s="117"/>
      <c r="W703" s="120"/>
      <c r="X703" s="117"/>
      <c r="Y703" s="72"/>
      <c r="AA703" s="188"/>
      <c r="AB703" s="68"/>
    </row>
    <row r="704" spans="8:28" ht="20.100000000000001" customHeight="1" x14ac:dyDescent="0.2">
      <c r="H704" s="68"/>
      <c r="I704" s="61"/>
      <c r="J704" s="62"/>
      <c r="K704" s="61"/>
      <c r="L704" s="61"/>
      <c r="M704" s="80"/>
      <c r="N704" s="61"/>
      <c r="O704" s="111"/>
      <c r="P704" s="117"/>
      <c r="Q704" s="120"/>
      <c r="R704" s="117"/>
      <c r="S704" s="120"/>
      <c r="T704" s="117"/>
      <c r="U704" s="120"/>
      <c r="V704" s="117"/>
      <c r="W704" s="120"/>
      <c r="X704" s="117"/>
      <c r="Y704" s="72"/>
      <c r="AA704" s="188"/>
      <c r="AB704" s="68"/>
    </row>
    <row r="705" spans="8:28" ht="20.100000000000001" customHeight="1" x14ac:dyDescent="0.2">
      <c r="H705" s="68"/>
      <c r="I705" s="61"/>
      <c r="J705" s="62"/>
      <c r="K705" s="61"/>
      <c r="L705" s="61"/>
      <c r="M705" s="80"/>
      <c r="N705" s="61"/>
      <c r="O705" s="111"/>
      <c r="P705" s="117"/>
      <c r="Q705" s="120"/>
      <c r="R705" s="117"/>
      <c r="S705" s="120"/>
      <c r="T705" s="117"/>
      <c r="U705" s="120"/>
      <c r="V705" s="117"/>
      <c r="W705" s="120"/>
      <c r="X705" s="117"/>
      <c r="Y705" s="72"/>
      <c r="AA705" s="188"/>
      <c r="AB705" s="68"/>
    </row>
    <row r="706" spans="8:28" ht="20.100000000000001" customHeight="1" x14ac:dyDescent="0.2">
      <c r="H706" s="68"/>
      <c r="I706" s="61"/>
      <c r="J706" s="62"/>
      <c r="K706" s="61"/>
      <c r="L706" s="61"/>
      <c r="M706" s="80"/>
      <c r="N706" s="61"/>
      <c r="O706" s="111"/>
      <c r="P706" s="117"/>
      <c r="Q706" s="120"/>
      <c r="R706" s="117"/>
      <c r="S706" s="120"/>
      <c r="T706" s="117"/>
      <c r="U706" s="120"/>
      <c r="V706" s="117"/>
      <c r="W706" s="120"/>
      <c r="X706" s="117"/>
      <c r="Y706" s="72"/>
      <c r="AA706" s="188"/>
      <c r="AB706" s="68"/>
    </row>
    <row r="707" spans="8:28" ht="20.100000000000001" customHeight="1" x14ac:dyDescent="0.2">
      <c r="H707" s="68"/>
      <c r="I707" s="61"/>
      <c r="J707" s="62"/>
      <c r="K707" s="61"/>
      <c r="L707" s="61"/>
      <c r="M707" s="80"/>
      <c r="N707" s="61"/>
      <c r="O707" s="111"/>
      <c r="P707" s="117"/>
      <c r="Q707" s="120"/>
      <c r="R707" s="117"/>
      <c r="S707" s="120"/>
      <c r="T707" s="117"/>
      <c r="U707" s="120"/>
      <c r="V707" s="117"/>
      <c r="W707" s="120"/>
      <c r="X707" s="117"/>
      <c r="Y707" s="72"/>
      <c r="AA707" s="188"/>
      <c r="AB707" s="68"/>
    </row>
    <row r="708" spans="8:28" ht="20.100000000000001" customHeight="1" x14ac:dyDescent="0.2">
      <c r="H708" s="68"/>
      <c r="I708" s="61"/>
      <c r="J708" s="62"/>
      <c r="K708" s="61"/>
      <c r="L708" s="61"/>
      <c r="M708" s="80"/>
      <c r="N708" s="61"/>
      <c r="O708" s="111"/>
      <c r="P708" s="117"/>
      <c r="Q708" s="120"/>
      <c r="R708" s="117"/>
      <c r="S708" s="120"/>
      <c r="T708" s="117"/>
      <c r="U708" s="120"/>
      <c r="V708" s="117"/>
      <c r="W708" s="120"/>
      <c r="X708" s="117"/>
      <c r="Y708" s="72"/>
      <c r="AA708" s="188"/>
      <c r="AB708" s="68"/>
    </row>
    <row r="709" spans="8:28" ht="20.100000000000001" customHeight="1" x14ac:dyDescent="0.2">
      <c r="H709" s="68"/>
      <c r="I709" s="61"/>
      <c r="J709" s="62"/>
      <c r="K709" s="61"/>
      <c r="L709" s="61"/>
      <c r="M709" s="80"/>
      <c r="N709" s="61"/>
      <c r="O709" s="111"/>
      <c r="P709" s="117"/>
      <c r="Q709" s="120"/>
      <c r="R709" s="117"/>
      <c r="S709" s="120"/>
      <c r="T709" s="117"/>
      <c r="U709" s="120"/>
      <c r="V709" s="117"/>
      <c r="W709" s="120"/>
      <c r="X709" s="117"/>
      <c r="Y709" s="72"/>
      <c r="AA709" s="188"/>
      <c r="AB709" s="68"/>
    </row>
    <row r="710" spans="8:28" ht="20.100000000000001" customHeight="1" x14ac:dyDescent="0.2">
      <c r="H710" s="68"/>
      <c r="I710" s="61"/>
      <c r="J710" s="62"/>
      <c r="K710" s="61"/>
      <c r="L710" s="61"/>
      <c r="M710" s="80"/>
      <c r="N710" s="61"/>
      <c r="O710" s="111"/>
      <c r="P710" s="117"/>
      <c r="Q710" s="120"/>
      <c r="R710" s="117"/>
      <c r="S710" s="120"/>
      <c r="T710" s="117"/>
      <c r="U710" s="120"/>
      <c r="V710" s="117"/>
      <c r="W710" s="120"/>
      <c r="X710" s="117"/>
      <c r="Y710" s="72"/>
      <c r="AA710" s="188"/>
      <c r="AB710" s="68"/>
    </row>
    <row r="711" spans="8:28" ht="20.100000000000001" customHeight="1" x14ac:dyDescent="0.2">
      <c r="H711" s="68"/>
      <c r="I711" s="61"/>
      <c r="J711" s="62"/>
      <c r="K711" s="61"/>
      <c r="L711" s="61"/>
      <c r="M711" s="80"/>
      <c r="N711" s="61"/>
      <c r="O711" s="111"/>
      <c r="P711" s="117"/>
      <c r="Q711" s="120"/>
      <c r="R711" s="117"/>
      <c r="S711" s="120"/>
      <c r="T711" s="117"/>
      <c r="U711" s="120"/>
      <c r="V711" s="117"/>
      <c r="W711" s="120"/>
      <c r="X711" s="117"/>
      <c r="Y711" s="72"/>
      <c r="AA711" s="188"/>
      <c r="AB711" s="68"/>
    </row>
    <row r="712" spans="8:28" ht="20.100000000000001" customHeight="1" x14ac:dyDescent="0.2">
      <c r="H712" s="68"/>
      <c r="I712" s="61"/>
      <c r="J712" s="62"/>
      <c r="K712" s="61"/>
      <c r="L712" s="61"/>
      <c r="M712" s="80"/>
      <c r="N712" s="61"/>
      <c r="O712" s="111"/>
      <c r="P712" s="117"/>
      <c r="Q712" s="120"/>
      <c r="R712" s="117"/>
      <c r="S712" s="120"/>
      <c r="T712" s="117"/>
      <c r="U712" s="120"/>
      <c r="V712" s="117"/>
      <c r="W712" s="120"/>
      <c r="X712" s="117"/>
      <c r="Y712" s="72"/>
      <c r="AA712" s="188"/>
      <c r="AB712" s="68"/>
    </row>
    <row r="713" spans="8:28" ht="20.100000000000001" customHeight="1" x14ac:dyDescent="0.2">
      <c r="H713" s="68"/>
      <c r="I713" s="61"/>
      <c r="J713" s="62"/>
      <c r="K713" s="61"/>
      <c r="L713" s="61"/>
      <c r="M713" s="80"/>
      <c r="N713" s="61"/>
      <c r="O713" s="111"/>
      <c r="P713" s="117"/>
      <c r="Q713" s="120"/>
      <c r="R713" s="117"/>
      <c r="S713" s="120"/>
      <c r="T713" s="117"/>
      <c r="U713" s="120"/>
      <c r="V713" s="117"/>
      <c r="W713" s="120"/>
      <c r="X713" s="117"/>
      <c r="Y713" s="72"/>
      <c r="AA713" s="188"/>
      <c r="AB713" s="68"/>
    </row>
    <row r="714" spans="8:28" ht="20.100000000000001" customHeight="1" x14ac:dyDescent="0.2">
      <c r="H714" s="68"/>
      <c r="I714" s="61"/>
      <c r="J714" s="62"/>
      <c r="K714" s="61"/>
      <c r="L714" s="61"/>
      <c r="M714" s="80"/>
      <c r="N714" s="61"/>
      <c r="O714" s="111"/>
      <c r="P714" s="117"/>
      <c r="Q714" s="120"/>
      <c r="R714" s="117"/>
      <c r="S714" s="120"/>
      <c r="T714" s="117"/>
      <c r="U714" s="120"/>
      <c r="V714" s="117"/>
      <c r="W714" s="120"/>
      <c r="X714" s="117"/>
      <c r="Y714" s="72"/>
      <c r="AA714" s="188"/>
      <c r="AB714" s="68"/>
    </row>
    <row r="715" spans="8:28" ht="20.100000000000001" customHeight="1" x14ac:dyDescent="0.2">
      <c r="H715" s="68"/>
      <c r="I715" s="61"/>
      <c r="J715" s="62"/>
      <c r="K715" s="61"/>
      <c r="L715" s="61"/>
      <c r="M715" s="80"/>
      <c r="N715" s="61"/>
      <c r="O715" s="111"/>
      <c r="P715" s="117"/>
      <c r="Q715" s="120"/>
      <c r="R715" s="117"/>
      <c r="S715" s="120"/>
      <c r="T715" s="117"/>
      <c r="U715" s="120"/>
      <c r="V715" s="117"/>
      <c r="W715" s="120"/>
      <c r="X715" s="117"/>
      <c r="Y715" s="72"/>
      <c r="AA715" s="188"/>
      <c r="AB715" s="68"/>
    </row>
    <row r="716" spans="8:28" ht="20.100000000000001" customHeight="1" x14ac:dyDescent="0.2">
      <c r="H716" s="68"/>
      <c r="I716" s="61"/>
      <c r="J716" s="62"/>
      <c r="K716" s="61"/>
      <c r="L716" s="61"/>
      <c r="M716" s="80"/>
      <c r="N716" s="61"/>
      <c r="O716" s="111"/>
      <c r="P716" s="117"/>
      <c r="Q716" s="120"/>
      <c r="R716" s="117"/>
      <c r="S716" s="120"/>
      <c r="T716" s="117"/>
      <c r="U716" s="120"/>
      <c r="V716" s="117"/>
      <c r="W716" s="120"/>
      <c r="X716" s="117"/>
      <c r="Y716" s="72"/>
      <c r="AA716" s="188"/>
      <c r="AB716" s="68"/>
    </row>
    <row r="717" spans="8:28" ht="20.100000000000001" customHeight="1" x14ac:dyDescent="0.2">
      <c r="H717" s="68"/>
      <c r="I717" s="61"/>
      <c r="J717" s="62"/>
      <c r="K717" s="61"/>
      <c r="L717" s="61"/>
      <c r="M717" s="80"/>
      <c r="N717" s="61"/>
      <c r="O717" s="111"/>
      <c r="P717" s="117"/>
      <c r="Q717" s="120"/>
      <c r="R717" s="117"/>
      <c r="S717" s="120"/>
      <c r="T717" s="117"/>
      <c r="U717" s="120"/>
      <c r="V717" s="117"/>
      <c r="W717" s="120"/>
      <c r="X717" s="117"/>
      <c r="Y717" s="72"/>
      <c r="AA717" s="188"/>
      <c r="AB717" s="68"/>
    </row>
    <row r="718" spans="8:28" ht="20.100000000000001" customHeight="1" x14ac:dyDescent="0.2">
      <c r="H718" s="68"/>
      <c r="I718" s="61"/>
      <c r="J718" s="62"/>
      <c r="K718" s="61"/>
      <c r="L718" s="61"/>
      <c r="M718" s="80"/>
      <c r="N718" s="61"/>
      <c r="O718" s="111"/>
      <c r="P718" s="117"/>
      <c r="Q718" s="120"/>
      <c r="R718" s="117"/>
      <c r="S718" s="120"/>
      <c r="T718" s="117"/>
      <c r="U718" s="120"/>
      <c r="V718" s="117"/>
      <c r="W718" s="120"/>
      <c r="X718" s="117"/>
      <c r="Y718" s="72"/>
      <c r="AA718" s="188"/>
      <c r="AB718" s="68"/>
    </row>
    <row r="719" spans="8:28" ht="20.100000000000001" customHeight="1" x14ac:dyDescent="0.2">
      <c r="H719" s="68"/>
      <c r="I719" s="61"/>
      <c r="J719" s="62"/>
      <c r="K719" s="61"/>
      <c r="L719" s="61"/>
      <c r="M719" s="80"/>
      <c r="N719" s="61"/>
      <c r="O719" s="111"/>
      <c r="P719" s="117"/>
      <c r="Q719" s="120"/>
      <c r="R719" s="117"/>
      <c r="S719" s="120"/>
      <c r="T719" s="117"/>
      <c r="U719" s="120"/>
      <c r="V719" s="117"/>
      <c r="W719" s="120"/>
      <c r="X719" s="117"/>
      <c r="Y719" s="72"/>
      <c r="AA719" s="188"/>
      <c r="AB719" s="68"/>
    </row>
    <row r="720" spans="8:28" ht="20.100000000000001" customHeight="1" x14ac:dyDescent="0.2">
      <c r="H720" s="68"/>
      <c r="I720" s="61"/>
      <c r="J720" s="62"/>
      <c r="K720" s="61"/>
      <c r="L720" s="61"/>
      <c r="M720" s="80"/>
      <c r="N720" s="61"/>
      <c r="O720" s="111"/>
      <c r="P720" s="117"/>
      <c r="Q720" s="120"/>
      <c r="R720" s="117"/>
      <c r="S720" s="120"/>
      <c r="T720" s="117"/>
      <c r="U720" s="120"/>
      <c r="V720" s="117"/>
      <c r="W720" s="120"/>
      <c r="X720" s="117"/>
      <c r="Y720" s="72"/>
      <c r="AA720" s="188"/>
      <c r="AB720" s="68"/>
    </row>
    <row r="721" spans="8:28" ht="20.100000000000001" customHeight="1" x14ac:dyDescent="0.2">
      <c r="H721" s="68"/>
      <c r="I721" s="61"/>
      <c r="J721" s="62"/>
      <c r="K721" s="61"/>
      <c r="L721" s="61"/>
      <c r="M721" s="80"/>
      <c r="N721" s="61"/>
      <c r="O721" s="111"/>
      <c r="P721" s="117"/>
      <c r="Q721" s="120"/>
      <c r="R721" s="117"/>
      <c r="S721" s="120"/>
      <c r="T721" s="117"/>
      <c r="U721" s="120"/>
      <c r="V721" s="117"/>
      <c r="W721" s="120"/>
      <c r="X721" s="117"/>
      <c r="Y721" s="72"/>
      <c r="AA721" s="188"/>
      <c r="AB721" s="68"/>
    </row>
    <row r="722" spans="8:28" ht="20.100000000000001" customHeight="1" x14ac:dyDescent="0.2">
      <c r="H722" s="68"/>
      <c r="I722" s="61"/>
      <c r="J722" s="62"/>
      <c r="K722" s="61"/>
      <c r="L722" s="61"/>
      <c r="M722" s="80"/>
      <c r="N722" s="61"/>
      <c r="O722" s="111"/>
      <c r="P722" s="117"/>
      <c r="Q722" s="120"/>
      <c r="R722" s="117"/>
      <c r="S722" s="120"/>
      <c r="T722" s="117"/>
      <c r="U722" s="120"/>
      <c r="V722" s="117"/>
      <c r="W722" s="120"/>
      <c r="X722" s="117"/>
      <c r="Y722" s="72"/>
      <c r="AA722" s="188"/>
      <c r="AB722" s="68"/>
    </row>
    <row r="723" spans="8:28" ht="20.100000000000001" customHeight="1" x14ac:dyDescent="0.2">
      <c r="H723" s="68"/>
      <c r="I723" s="61"/>
      <c r="J723" s="62"/>
      <c r="K723" s="61"/>
      <c r="L723" s="61"/>
      <c r="M723" s="80"/>
      <c r="N723" s="61"/>
      <c r="O723" s="111"/>
      <c r="P723" s="117"/>
      <c r="Q723" s="120"/>
      <c r="R723" s="117"/>
      <c r="S723" s="120"/>
      <c r="T723" s="117"/>
      <c r="U723" s="120"/>
      <c r="V723" s="117"/>
      <c r="W723" s="120"/>
      <c r="X723" s="117"/>
      <c r="Y723" s="72"/>
      <c r="AA723" s="188"/>
      <c r="AB723" s="68"/>
    </row>
    <row r="724" spans="8:28" ht="20.100000000000001" customHeight="1" x14ac:dyDescent="0.2">
      <c r="H724" s="68"/>
      <c r="I724" s="61"/>
      <c r="J724" s="62"/>
      <c r="K724" s="61"/>
      <c r="L724" s="61"/>
      <c r="M724" s="80"/>
      <c r="N724" s="61"/>
      <c r="O724" s="111"/>
      <c r="P724" s="117"/>
      <c r="Q724" s="120"/>
      <c r="R724" s="117"/>
      <c r="S724" s="120"/>
      <c r="T724" s="117"/>
      <c r="U724" s="120"/>
      <c r="V724" s="117"/>
      <c r="W724" s="120"/>
      <c r="X724" s="117"/>
      <c r="Y724" s="72"/>
      <c r="AA724" s="188"/>
      <c r="AB724" s="68"/>
    </row>
    <row r="725" spans="8:28" ht="20.100000000000001" customHeight="1" x14ac:dyDescent="0.2">
      <c r="H725" s="68"/>
      <c r="I725" s="61"/>
      <c r="J725" s="62"/>
      <c r="K725" s="61"/>
      <c r="L725" s="61"/>
      <c r="M725" s="80"/>
      <c r="N725" s="61"/>
      <c r="O725" s="111"/>
      <c r="P725" s="117"/>
      <c r="Q725" s="120"/>
      <c r="R725" s="117"/>
      <c r="S725" s="120"/>
      <c r="T725" s="117"/>
      <c r="U725" s="120"/>
      <c r="V725" s="117"/>
      <c r="W725" s="120"/>
      <c r="X725" s="117"/>
      <c r="Y725" s="72"/>
      <c r="AA725" s="188"/>
      <c r="AB725" s="68"/>
    </row>
    <row r="726" spans="8:28" ht="20.100000000000001" customHeight="1" x14ac:dyDescent="0.2">
      <c r="H726" s="68"/>
      <c r="I726" s="61"/>
      <c r="J726" s="62"/>
      <c r="K726" s="61"/>
      <c r="L726" s="61"/>
      <c r="M726" s="80"/>
      <c r="N726" s="61"/>
      <c r="O726" s="111"/>
      <c r="P726" s="117"/>
      <c r="Q726" s="120"/>
      <c r="R726" s="117"/>
      <c r="S726" s="120"/>
      <c r="T726" s="117"/>
      <c r="U726" s="120"/>
      <c r="V726" s="117"/>
      <c r="W726" s="120"/>
      <c r="X726" s="117"/>
      <c r="Y726" s="72"/>
      <c r="AA726" s="188"/>
      <c r="AB726" s="68"/>
    </row>
    <row r="727" spans="8:28" ht="20.100000000000001" customHeight="1" x14ac:dyDescent="0.2">
      <c r="H727" s="68"/>
      <c r="I727" s="61"/>
      <c r="J727" s="62"/>
      <c r="K727" s="61"/>
      <c r="L727" s="61"/>
      <c r="M727" s="80"/>
      <c r="N727" s="61"/>
      <c r="O727" s="111"/>
      <c r="P727" s="117"/>
      <c r="Q727" s="120"/>
      <c r="R727" s="117"/>
      <c r="S727" s="120"/>
      <c r="T727" s="117"/>
      <c r="U727" s="120"/>
      <c r="V727" s="117"/>
      <c r="W727" s="120"/>
      <c r="X727" s="117"/>
      <c r="Y727" s="72"/>
      <c r="AA727" s="188"/>
      <c r="AB727" s="68"/>
    </row>
    <row r="728" spans="8:28" ht="20.100000000000001" customHeight="1" x14ac:dyDescent="0.2">
      <c r="H728" s="68"/>
      <c r="I728" s="61"/>
      <c r="J728" s="62"/>
      <c r="K728" s="61"/>
      <c r="L728" s="61"/>
      <c r="M728" s="80"/>
      <c r="N728" s="61"/>
      <c r="O728" s="111"/>
      <c r="P728" s="117"/>
      <c r="Q728" s="120"/>
      <c r="R728" s="117"/>
      <c r="S728" s="120"/>
      <c r="T728" s="117"/>
      <c r="U728" s="120"/>
      <c r="V728" s="117"/>
      <c r="W728" s="120"/>
      <c r="X728" s="117"/>
      <c r="Y728" s="72"/>
      <c r="AA728" s="188"/>
      <c r="AB728" s="68"/>
    </row>
    <row r="729" spans="8:28" ht="20.100000000000001" customHeight="1" x14ac:dyDescent="0.2">
      <c r="H729" s="68"/>
      <c r="I729" s="61"/>
      <c r="J729" s="62"/>
      <c r="K729" s="61"/>
      <c r="L729" s="61"/>
      <c r="M729" s="80"/>
      <c r="N729" s="61"/>
      <c r="O729" s="111"/>
      <c r="P729" s="117"/>
      <c r="Q729" s="120"/>
      <c r="R729" s="117"/>
      <c r="S729" s="120"/>
      <c r="T729" s="117"/>
      <c r="U729" s="120"/>
      <c r="V729" s="117"/>
      <c r="W729" s="120"/>
      <c r="X729" s="117"/>
      <c r="Y729" s="72"/>
      <c r="AA729" s="188"/>
      <c r="AB729" s="68"/>
    </row>
    <row r="730" spans="8:28" ht="20.100000000000001" customHeight="1" x14ac:dyDescent="0.2">
      <c r="H730" s="68"/>
      <c r="I730" s="61"/>
      <c r="J730" s="62"/>
      <c r="K730" s="61"/>
      <c r="L730" s="61"/>
      <c r="M730" s="80"/>
      <c r="N730" s="61"/>
      <c r="O730" s="111"/>
      <c r="P730" s="117"/>
      <c r="Q730" s="120"/>
      <c r="R730" s="117"/>
      <c r="S730" s="120"/>
      <c r="T730" s="117"/>
      <c r="U730" s="120"/>
      <c r="V730" s="117"/>
      <c r="W730" s="120"/>
      <c r="X730" s="117"/>
      <c r="Y730" s="72"/>
      <c r="AA730" s="188"/>
      <c r="AB730" s="68"/>
    </row>
    <row r="731" spans="8:28" ht="20.100000000000001" customHeight="1" x14ac:dyDescent="0.2">
      <c r="H731" s="68"/>
      <c r="I731" s="61"/>
      <c r="J731" s="62"/>
      <c r="K731" s="61"/>
      <c r="L731" s="61"/>
      <c r="M731" s="80"/>
      <c r="N731" s="61"/>
      <c r="O731" s="111"/>
      <c r="P731" s="117"/>
      <c r="Q731" s="120"/>
      <c r="R731" s="117"/>
      <c r="S731" s="120"/>
      <c r="T731" s="117"/>
      <c r="U731" s="120"/>
      <c r="V731" s="117"/>
      <c r="W731" s="120"/>
      <c r="X731" s="117"/>
      <c r="Y731" s="72"/>
      <c r="AA731" s="188"/>
      <c r="AB731" s="68"/>
    </row>
    <row r="732" spans="8:28" ht="20.100000000000001" customHeight="1" x14ac:dyDescent="0.2">
      <c r="H732" s="68"/>
      <c r="I732" s="61"/>
      <c r="J732" s="62"/>
      <c r="K732" s="61"/>
      <c r="L732" s="61"/>
      <c r="M732" s="80"/>
      <c r="N732" s="61"/>
      <c r="O732" s="111"/>
      <c r="P732" s="117"/>
      <c r="Q732" s="120"/>
      <c r="R732" s="117"/>
      <c r="S732" s="120"/>
      <c r="T732" s="117"/>
      <c r="U732" s="120"/>
      <c r="V732" s="117"/>
      <c r="W732" s="120"/>
      <c r="X732" s="117"/>
      <c r="Y732" s="72"/>
      <c r="AA732" s="188"/>
      <c r="AB732" s="68"/>
    </row>
    <row r="733" spans="8:28" ht="20.100000000000001" customHeight="1" x14ac:dyDescent="0.2">
      <c r="H733" s="68"/>
      <c r="I733" s="61"/>
      <c r="J733" s="62"/>
      <c r="K733" s="61"/>
      <c r="L733" s="61"/>
      <c r="M733" s="80"/>
      <c r="N733" s="61"/>
      <c r="O733" s="111"/>
      <c r="P733" s="117"/>
      <c r="Q733" s="120"/>
      <c r="R733" s="117"/>
      <c r="S733" s="120"/>
      <c r="T733" s="117"/>
      <c r="U733" s="120"/>
      <c r="V733" s="117"/>
      <c r="W733" s="120"/>
      <c r="X733" s="117"/>
      <c r="Y733" s="72"/>
      <c r="AA733" s="188"/>
      <c r="AB733" s="68"/>
    </row>
    <row r="734" spans="8:28" ht="20.100000000000001" customHeight="1" x14ac:dyDescent="0.2">
      <c r="H734" s="68"/>
      <c r="I734" s="61"/>
      <c r="J734" s="62"/>
      <c r="K734" s="61"/>
      <c r="L734" s="61"/>
      <c r="M734" s="80"/>
      <c r="N734" s="61"/>
      <c r="O734" s="111"/>
      <c r="P734" s="117"/>
      <c r="Q734" s="120"/>
      <c r="R734" s="117"/>
      <c r="S734" s="120"/>
      <c r="T734" s="117"/>
      <c r="U734" s="120"/>
      <c r="V734" s="117"/>
      <c r="W734" s="120"/>
      <c r="X734" s="117"/>
      <c r="Y734" s="72"/>
      <c r="AA734" s="188"/>
      <c r="AB734" s="68"/>
    </row>
    <row r="735" spans="8:28" ht="20.100000000000001" customHeight="1" x14ac:dyDescent="0.2">
      <c r="H735" s="68"/>
      <c r="I735" s="61"/>
      <c r="J735" s="62"/>
      <c r="K735" s="61"/>
      <c r="L735" s="61"/>
      <c r="M735" s="80"/>
      <c r="N735" s="61"/>
      <c r="O735" s="111"/>
      <c r="P735" s="117"/>
      <c r="Q735" s="120"/>
      <c r="R735" s="117"/>
      <c r="S735" s="120"/>
      <c r="T735" s="117"/>
      <c r="U735" s="120"/>
      <c r="V735" s="117"/>
      <c r="W735" s="120"/>
      <c r="X735" s="117"/>
      <c r="Y735" s="72"/>
      <c r="AA735" s="188"/>
      <c r="AB735" s="68"/>
    </row>
    <row r="736" spans="8:28" ht="20.100000000000001" customHeight="1" x14ac:dyDescent="0.2">
      <c r="H736" s="68"/>
      <c r="I736" s="61"/>
      <c r="J736" s="62"/>
      <c r="K736" s="61"/>
      <c r="L736" s="61"/>
      <c r="M736" s="80"/>
      <c r="N736" s="61"/>
      <c r="O736" s="111"/>
      <c r="P736" s="117"/>
      <c r="Q736" s="120"/>
      <c r="R736" s="117"/>
      <c r="S736" s="120"/>
      <c r="T736" s="117"/>
      <c r="U736" s="120"/>
      <c r="V736" s="117"/>
      <c r="W736" s="120"/>
      <c r="X736" s="117"/>
      <c r="Y736" s="72"/>
      <c r="AA736" s="188"/>
      <c r="AB736" s="68"/>
    </row>
    <row r="737" spans="8:28" ht="20.100000000000001" customHeight="1" x14ac:dyDescent="0.2">
      <c r="H737" s="68"/>
      <c r="I737" s="61"/>
      <c r="J737" s="62"/>
      <c r="K737" s="61"/>
      <c r="L737" s="61"/>
      <c r="M737" s="80"/>
      <c r="N737" s="61"/>
      <c r="O737" s="111"/>
      <c r="P737" s="117"/>
      <c r="Q737" s="120"/>
      <c r="R737" s="117"/>
      <c r="S737" s="120"/>
      <c r="T737" s="117"/>
      <c r="U737" s="120"/>
      <c r="V737" s="117"/>
      <c r="W737" s="120"/>
      <c r="X737" s="117"/>
      <c r="Y737" s="72"/>
      <c r="AA737" s="188"/>
      <c r="AB737" s="68"/>
    </row>
    <row r="738" spans="8:28" ht="20.100000000000001" customHeight="1" x14ac:dyDescent="0.2">
      <c r="H738" s="68"/>
      <c r="I738" s="61"/>
      <c r="J738" s="62"/>
      <c r="K738" s="61"/>
      <c r="L738" s="61"/>
      <c r="M738" s="80"/>
      <c r="N738" s="61"/>
      <c r="O738" s="111"/>
      <c r="P738" s="117"/>
      <c r="Q738" s="120"/>
      <c r="R738" s="117"/>
      <c r="S738" s="120"/>
      <c r="T738" s="117"/>
      <c r="U738" s="120"/>
      <c r="V738" s="117"/>
      <c r="W738" s="120"/>
      <c r="X738" s="117"/>
      <c r="Y738" s="72"/>
      <c r="AA738" s="188"/>
      <c r="AB738" s="68"/>
    </row>
    <row r="739" spans="8:28" ht="20.100000000000001" customHeight="1" x14ac:dyDescent="0.2">
      <c r="H739" s="68"/>
      <c r="I739" s="61"/>
      <c r="J739" s="62"/>
      <c r="K739" s="61"/>
      <c r="L739" s="61"/>
      <c r="M739" s="80"/>
      <c r="N739" s="61"/>
      <c r="O739" s="111"/>
      <c r="P739" s="117"/>
      <c r="Q739" s="120"/>
      <c r="R739" s="117"/>
      <c r="S739" s="120"/>
      <c r="T739" s="117"/>
      <c r="U739" s="120"/>
      <c r="V739" s="117"/>
      <c r="W739" s="120"/>
      <c r="X739" s="117"/>
      <c r="Y739" s="72"/>
      <c r="AA739" s="188"/>
      <c r="AB739" s="68"/>
    </row>
    <row r="740" spans="8:28" ht="20.100000000000001" customHeight="1" x14ac:dyDescent="0.2">
      <c r="H740" s="68"/>
      <c r="I740" s="61"/>
      <c r="J740" s="62"/>
      <c r="K740" s="61"/>
      <c r="L740" s="61"/>
      <c r="M740" s="80"/>
      <c r="N740" s="61"/>
      <c r="O740" s="111"/>
      <c r="P740" s="117"/>
      <c r="Q740" s="120"/>
      <c r="R740" s="117"/>
      <c r="S740" s="120"/>
      <c r="T740" s="117"/>
      <c r="U740" s="120"/>
      <c r="V740" s="117"/>
      <c r="W740" s="120"/>
      <c r="X740" s="117"/>
      <c r="Y740" s="72"/>
      <c r="AA740" s="188"/>
      <c r="AB740" s="68"/>
    </row>
    <row r="741" spans="8:28" ht="20.100000000000001" customHeight="1" x14ac:dyDescent="0.2">
      <c r="H741" s="68"/>
      <c r="I741" s="61"/>
      <c r="J741" s="62"/>
      <c r="K741" s="61"/>
      <c r="L741" s="61"/>
      <c r="M741" s="80"/>
      <c r="N741" s="61"/>
      <c r="O741" s="111"/>
      <c r="P741" s="117"/>
      <c r="Q741" s="120"/>
      <c r="R741" s="117"/>
      <c r="S741" s="120"/>
      <c r="T741" s="117"/>
      <c r="U741" s="120"/>
      <c r="V741" s="117"/>
      <c r="W741" s="120"/>
      <c r="X741" s="117"/>
      <c r="Y741" s="72"/>
      <c r="AA741" s="188"/>
      <c r="AB741" s="68"/>
    </row>
    <row r="742" spans="8:28" ht="20.100000000000001" customHeight="1" x14ac:dyDescent="0.2">
      <c r="H742" s="68"/>
      <c r="I742" s="61"/>
      <c r="J742" s="62"/>
      <c r="K742" s="61"/>
      <c r="L742" s="61"/>
      <c r="M742" s="80"/>
      <c r="N742" s="61"/>
      <c r="O742" s="111"/>
      <c r="P742" s="117"/>
      <c r="Q742" s="120"/>
      <c r="R742" s="117"/>
      <c r="S742" s="120"/>
      <c r="T742" s="117"/>
      <c r="U742" s="120"/>
      <c r="V742" s="117"/>
      <c r="W742" s="120"/>
      <c r="X742" s="117"/>
      <c r="Y742" s="72"/>
      <c r="AA742" s="188"/>
      <c r="AB742" s="68"/>
    </row>
    <row r="743" spans="8:28" ht="20.100000000000001" customHeight="1" x14ac:dyDescent="0.2">
      <c r="H743" s="68"/>
      <c r="I743" s="61"/>
      <c r="J743" s="62"/>
      <c r="K743" s="61"/>
      <c r="L743" s="61"/>
      <c r="M743" s="80"/>
      <c r="N743" s="61"/>
      <c r="O743" s="111"/>
      <c r="P743" s="117"/>
      <c r="Q743" s="120"/>
      <c r="R743" s="117"/>
      <c r="S743" s="120"/>
      <c r="T743" s="117"/>
      <c r="U743" s="120"/>
      <c r="V743" s="117"/>
      <c r="W743" s="120"/>
      <c r="X743" s="117"/>
      <c r="Y743" s="72"/>
      <c r="AA743" s="188"/>
      <c r="AB743" s="68"/>
    </row>
    <row r="744" spans="8:28" ht="20.100000000000001" customHeight="1" x14ac:dyDescent="0.2">
      <c r="H744" s="68"/>
      <c r="I744" s="61"/>
      <c r="J744" s="62"/>
      <c r="K744" s="61"/>
      <c r="L744" s="61"/>
      <c r="M744" s="80"/>
      <c r="N744" s="61"/>
      <c r="O744" s="111"/>
      <c r="P744" s="117"/>
      <c r="Q744" s="120"/>
      <c r="R744" s="117"/>
      <c r="S744" s="120"/>
      <c r="T744" s="117"/>
      <c r="U744" s="120"/>
      <c r="V744" s="117"/>
      <c r="W744" s="120"/>
      <c r="X744" s="117"/>
      <c r="Y744" s="72"/>
      <c r="AA744" s="188"/>
      <c r="AB744" s="68"/>
    </row>
    <row r="745" spans="8:28" ht="20.100000000000001" customHeight="1" x14ac:dyDescent="0.2">
      <c r="H745" s="68"/>
      <c r="I745" s="61"/>
      <c r="J745" s="62"/>
      <c r="K745" s="61"/>
      <c r="L745" s="61"/>
      <c r="M745" s="80"/>
      <c r="N745" s="61"/>
      <c r="O745" s="111"/>
      <c r="P745" s="117"/>
      <c r="Q745" s="120"/>
      <c r="R745" s="117"/>
      <c r="S745" s="120"/>
      <c r="T745" s="117"/>
      <c r="U745" s="120"/>
      <c r="V745" s="117"/>
      <c r="W745" s="120"/>
      <c r="X745" s="117"/>
      <c r="Y745" s="72"/>
      <c r="AA745" s="188"/>
      <c r="AB745" s="68"/>
    </row>
    <row r="746" spans="8:28" ht="20.100000000000001" customHeight="1" x14ac:dyDescent="0.2">
      <c r="H746" s="68"/>
      <c r="I746" s="61"/>
      <c r="J746" s="62"/>
      <c r="K746" s="61"/>
      <c r="L746" s="61"/>
      <c r="M746" s="80"/>
      <c r="N746" s="61"/>
      <c r="O746" s="111"/>
      <c r="P746" s="117"/>
      <c r="Q746" s="120"/>
      <c r="R746" s="117"/>
      <c r="S746" s="120"/>
      <c r="T746" s="117"/>
      <c r="U746" s="120"/>
      <c r="V746" s="117"/>
      <c r="W746" s="120"/>
      <c r="X746" s="117"/>
      <c r="Y746" s="72"/>
      <c r="AA746" s="188"/>
      <c r="AB746" s="68"/>
    </row>
    <row r="747" spans="8:28" ht="20.100000000000001" customHeight="1" x14ac:dyDescent="0.2">
      <c r="H747" s="68"/>
      <c r="I747" s="61"/>
      <c r="J747" s="62"/>
      <c r="K747" s="61"/>
      <c r="L747" s="61"/>
      <c r="M747" s="80"/>
      <c r="N747" s="61"/>
      <c r="O747" s="111"/>
      <c r="P747" s="117"/>
      <c r="Q747" s="120"/>
      <c r="R747" s="117"/>
      <c r="S747" s="120"/>
      <c r="T747" s="117"/>
      <c r="U747" s="120"/>
      <c r="V747" s="117"/>
      <c r="W747" s="120"/>
      <c r="X747" s="117"/>
      <c r="Y747" s="72"/>
      <c r="AA747" s="188"/>
      <c r="AB747" s="68"/>
    </row>
    <row r="748" spans="8:28" ht="20.100000000000001" customHeight="1" x14ac:dyDescent="0.2">
      <c r="H748" s="68"/>
      <c r="I748" s="61"/>
      <c r="J748" s="62"/>
      <c r="K748" s="61"/>
      <c r="L748" s="61"/>
      <c r="M748" s="80"/>
      <c r="N748" s="61"/>
      <c r="O748" s="111"/>
      <c r="P748" s="117"/>
      <c r="Q748" s="120"/>
      <c r="R748" s="117"/>
      <c r="S748" s="120"/>
      <c r="T748" s="117"/>
      <c r="U748" s="120"/>
      <c r="V748" s="117"/>
      <c r="W748" s="120"/>
      <c r="X748" s="117"/>
      <c r="Y748" s="72"/>
      <c r="AA748" s="188"/>
      <c r="AB748" s="68"/>
    </row>
    <row r="749" spans="8:28" ht="20.100000000000001" customHeight="1" x14ac:dyDescent="0.2">
      <c r="H749" s="68"/>
      <c r="I749" s="61"/>
      <c r="J749" s="62"/>
      <c r="K749" s="61"/>
      <c r="L749" s="61"/>
      <c r="M749" s="80"/>
      <c r="N749" s="61"/>
      <c r="O749" s="111"/>
      <c r="P749" s="117"/>
      <c r="Q749" s="120"/>
      <c r="R749" s="117"/>
      <c r="S749" s="120"/>
      <c r="T749" s="117"/>
      <c r="U749" s="120"/>
      <c r="V749" s="117"/>
      <c r="W749" s="120"/>
      <c r="X749" s="117"/>
      <c r="Y749" s="72"/>
      <c r="AA749" s="188"/>
      <c r="AB749" s="68"/>
    </row>
    <row r="750" spans="8:28" ht="20.100000000000001" customHeight="1" x14ac:dyDescent="0.2">
      <c r="H750" s="68"/>
      <c r="I750" s="61"/>
      <c r="J750" s="62"/>
      <c r="K750" s="61"/>
      <c r="L750" s="61"/>
      <c r="M750" s="80"/>
      <c r="N750" s="61"/>
      <c r="O750" s="111"/>
      <c r="P750" s="117"/>
      <c r="Q750" s="120"/>
      <c r="R750" s="117"/>
      <c r="S750" s="120"/>
      <c r="T750" s="117"/>
      <c r="U750" s="120"/>
      <c r="V750" s="117"/>
      <c r="W750" s="120"/>
      <c r="X750" s="117"/>
      <c r="Y750" s="72"/>
      <c r="AA750" s="188"/>
      <c r="AB750" s="68"/>
    </row>
    <row r="751" spans="8:28" ht="20.100000000000001" customHeight="1" x14ac:dyDescent="0.2">
      <c r="H751" s="68"/>
      <c r="I751" s="61"/>
      <c r="J751" s="62"/>
      <c r="K751" s="61"/>
      <c r="L751" s="61"/>
      <c r="M751" s="80"/>
      <c r="N751" s="61"/>
      <c r="O751" s="111"/>
      <c r="P751" s="117"/>
      <c r="Q751" s="120"/>
      <c r="R751" s="117"/>
      <c r="S751" s="120"/>
      <c r="T751" s="117"/>
      <c r="U751" s="120"/>
      <c r="V751" s="117"/>
      <c r="W751" s="120"/>
      <c r="X751" s="117"/>
      <c r="Y751" s="72"/>
      <c r="AA751" s="188"/>
      <c r="AB751" s="68"/>
    </row>
    <row r="752" spans="8:28" ht="20.100000000000001" customHeight="1" x14ac:dyDescent="0.2">
      <c r="H752" s="68"/>
      <c r="I752" s="61"/>
      <c r="J752" s="62"/>
      <c r="K752" s="61"/>
      <c r="L752" s="61"/>
      <c r="M752" s="80"/>
      <c r="N752" s="61"/>
      <c r="O752" s="111"/>
      <c r="P752" s="117"/>
      <c r="Q752" s="120"/>
      <c r="R752" s="117"/>
      <c r="S752" s="120"/>
      <c r="T752" s="117"/>
      <c r="U752" s="120"/>
      <c r="V752" s="117"/>
      <c r="W752" s="120"/>
      <c r="X752" s="117"/>
      <c r="Y752" s="72"/>
      <c r="AA752" s="188"/>
      <c r="AB752" s="68"/>
    </row>
    <row r="753" spans="8:28" ht="20.100000000000001" customHeight="1" x14ac:dyDescent="0.2">
      <c r="H753" s="68"/>
      <c r="I753" s="61"/>
      <c r="J753" s="62"/>
      <c r="K753" s="61"/>
      <c r="L753" s="61"/>
      <c r="M753" s="80"/>
      <c r="N753" s="61"/>
      <c r="O753" s="111"/>
      <c r="P753" s="117"/>
      <c r="Q753" s="120"/>
      <c r="R753" s="117"/>
      <c r="S753" s="120"/>
      <c r="T753" s="117"/>
      <c r="U753" s="120"/>
      <c r="V753" s="117"/>
      <c r="W753" s="120"/>
      <c r="X753" s="117"/>
      <c r="Y753" s="72"/>
      <c r="AA753" s="188"/>
      <c r="AB753" s="68"/>
    </row>
    <row r="754" spans="8:28" ht="20.100000000000001" customHeight="1" x14ac:dyDescent="0.2">
      <c r="H754" s="68"/>
      <c r="I754" s="61"/>
      <c r="J754" s="62"/>
      <c r="K754" s="61"/>
      <c r="L754" s="61"/>
      <c r="M754" s="80"/>
      <c r="N754" s="61"/>
      <c r="O754" s="111"/>
      <c r="P754" s="117"/>
      <c r="Q754" s="120"/>
      <c r="R754" s="117"/>
      <c r="S754" s="120"/>
      <c r="T754" s="117"/>
      <c r="U754" s="120"/>
      <c r="V754" s="117"/>
      <c r="W754" s="120"/>
      <c r="X754" s="117"/>
      <c r="Y754" s="72"/>
      <c r="AA754" s="188"/>
      <c r="AB754" s="68"/>
    </row>
    <row r="755" spans="8:28" ht="20.100000000000001" customHeight="1" x14ac:dyDescent="0.2">
      <c r="H755" s="68"/>
      <c r="I755" s="61"/>
      <c r="J755" s="62"/>
      <c r="K755" s="61"/>
      <c r="L755" s="61"/>
      <c r="M755" s="80"/>
      <c r="N755" s="61"/>
      <c r="O755" s="111"/>
      <c r="P755" s="117"/>
      <c r="Q755" s="120"/>
      <c r="R755" s="117"/>
      <c r="S755" s="120"/>
      <c r="T755" s="117"/>
      <c r="U755" s="120"/>
      <c r="V755" s="117"/>
      <c r="W755" s="120"/>
      <c r="X755" s="117"/>
      <c r="Y755" s="72"/>
      <c r="AA755" s="188"/>
      <c r="AB755" s="68"/>
    </row>
    <row r="756" spans="8:28" ht="20.100000000000001" customHeight="1" x14ac:dyDescent="0.2">
      <c r="H756" s="68"/>
      <c r="I756" s="61"/>
      <c r="J756" s="62"/>
      <c r="K756" s="61"/>
      <c r="L756" s="61"/>
      <c r="M756" s="80"/>
      <c r="N756" s="61"/>
      <c r="O756" s="111"/>
      <c r="P756" s="117"/>
      <c r="Q756" s="120"/>
      <c r="R756" s="117"/>
      <c r="S756" s="120"/>
      <c r="T756" s="117"/>
      <c r="U756" s="120"/>
      <c r="V756" s="117"/>
      <c r="W756" s="120"/>
      <c r="X756" s="117"/>
      <c r="Y756" s="72"/>
      <c r="AA756" s="188"/>
      <c r="AB756" s="68"/>
    </row>
    <row r="757" spans="8:28" ht="20.100000000000001" customHeight="1" x14ac:dyDescent="0.2">
      <c r="H757" s="68"/>
      <c r="I757" s="61"/>
      <c r="J757" s="62"/>
      <c r="K757" s="61"/>
      <c r="L757" s="61"/>
      <c r="M757" s="80"/>
      <c r="N757" s="61"/>
      <c r="O757" s="111"/>
      <c r="P757" s="117"/>
      <c r="Q757" s="120"/>
      <c r="R757" s="117"/>
      <c r="S757" s="120"/>
      <c r="T757" s="117"/>
      <c r="U757" s="120"/>
      <c r="V757" s="117"/>
      <c r="W757" s="120"/>
      <c r="X757" s="117"/>
      <c r="Y757" s="72"/>
      <c r="AA757" s="188"/>
      <c r="AB757" s="68"/>
    </row>
    <row r="758" spans="8:28" ht="20.100000000000001" customHeight="1" x14ac:dyDescent="0.2">
      <c r="H758" s="68"/>
      <c r="I758" s="61"/>
      <c r="J758" s="62"/>
      <c r="K758" s="61"/>
      <c r="L758" s="61"/>
      <c r="M758" s="80"/>
      <c r="N758" s="61"/>
      <c r="O758" s="111"/>
      <c r="P758" s="117"/>
      <c r="Q758" s="120"/>
      <c r="R758" s="117"/>
      <c r="S758" s="120"/>
      <c r="T758" s="117"/>
      <c r="U758" s="120"/>
      <c r="V758" s="117"/>
      <c r="W758" s="120"/>
      <c r="X758" s="117"/>
      <c r="Y758" s="72"/>
      <c r="AA758" s="188"/>
      <c r="AB758" s="68"/>
    </row>
    <row r="759" spans="8:28" ht="20.100000000000001" customHeight="1" x14ac:dyDescent="0.2">
      <c r="H759" s="68"/>
      <c r="I759" s="61"/>
      <c r="J759" s="62"/>
      <c r="K759" s="61"/>
      <c r="L759" s="61"/>
      <c r="M759" s="80"/>
      <c r="N759" s="61"/>
      <c r="O759" s="111"/>
      <c r="P759" s="117"/>
      <c r="Q759" s="120"/>
      <c r="R759" s="117"/>
      <c r="S759" s="120"/>
      <c r="T759" s="117"/>
      <c r="U759" s="120"/>
      <c r="V759" s="117"/>
      <c r="W759" s="120"/>
      <c r="X759" s="117"/>
      <c r="Y759" s="72"/>
      <c r="AA759" s="188"/>
      <c r="AB759" s="68"/>
    </row>
    <row r="760" spans="8:28" ht="20.100000000000001" customHeight="1" x14ac:dyDescent="0.2">
      <c r="H760" s="68"/>
      <c r="I760" s="61"/>
      <c r="J760" s="62"/>
      <c r="K760" s="61"/>
      <c r="L760" s="61"/>
      <c r="M760" s="80"/>
      <c r="N760" s="61"/>
      <c r="O760" s="111"/>
      <c r="P760" s="117"/>
      <c r="Q760" s="120"/>
      <c r="R760" s="117"/>
      <c r="S760" s="120"/>
      <c r="T760" s="117"/>
      <c r="U760" s="120"/>
      <c r="V760" s="117"/>
      <c r="W760" s="120"/>
      <c r="X760" s="117"/>
      <c r="Y760" s="72"/>
      <c r="AA760" s="188"/>
      <c r="AB760" s="68"/>
    </row>
    <row r="761" spans="8:28" ht="20.100000000000001" customHeight="1" x14ac:dyDescent="0.2">
      <c r="H761" s="68"/>
      <c r="I761" s="61"/>
      <c r="J761" s="62"/>
      <c r="K761" s="61"/>
      <c r="L761" s="61"/>
      <c r="M761" s="80"/>
      <c r="N761" s="61"/>
      <c r="O761" s="111"/>
      <c r="P761" s="117"/>
      <c r="Q761" s="120"/>
      <c r="R761" s="117"/>
      <c r="S761" s="120"/>
      <c r="T761" s="117"/>
      <c r="U761" s="120"/>
      <c r="V761" s="117"/>
      <c r="W761" s="120"/>
      <c r="X761" s="117"/>
      <c r="Y761" s="72"/>
      <c r="AA761" s="188"/>
      <c r="AB761" s="68"/>
    </row>
    <row r="762" spans="8:28" ht="20.100000000000001" customHeight="1" x14ac:dyDescent="0.2">
      <c r="H762" s="68"/>
      <c r="I762" s="61"/>
      <c r="J762" s="62"/>
      <c r="K762" s="61"/>
      <c r="L762" s="61"/>
      <c r="M762" s="80"/>
      <c r="N762" s="61"/>
      <c r="O762" s="111"/>
      <c r="P762" s="117"/>
      <c r="Q762" s="120"/>
      <c r="R762" s="117"/>
      <c r="S762" s="120"/>
      <c r="T762" s="117"/>
      <c r="U762" s="120"/>
      <c r="V762" s="117"/>
      <c r="W762" s="120"/>
      <c r="X762" s="117"/>
      <c r="Y762" s="72"/>
      <c r="AA762" s="188"/>
      <c r="AB762" s="68"/>
    </row>
    <row r="763" spans="8:28" ht="20.100000000000001" customHeight="1" x14ac:dyDescent="0.2">
      <c r="H763" s="68"/>
      <c r="I763" s="61"/>
      <c r="J763" s="62"/>
      <c r="K763" s="61"/>
      <c r="L763" s="61"/>
      <c r="M763" s="80"/>
      <c r="N763" s="61"/>
      <c r="O763" s="111"/>
      <c r="P763" s="117"/>
      <c r="Q763" s="120"/>
      <c r="R763" s="117"/>
      <c r="S763" s="120"/>
      <c r="T763" s="117"/>
      <c r="U763" s="120"/>
      <c r="V763" s="117"/>
      <c r="W763" s="120"/>
      <c r="X763" s="117"/>
      <c r="Y763" s="72"/>
      <c r="AA763" s="188"/>
      <c r="AB763" s="68"/>
    </row>
    <row r="764" spans="8:28" ht="20.100000000000001" customHeight="1" x14ac:dyDescent="0.2">
      <c r="H764" s="68"/>
      <c r="I764" s="61"/>
      <c r="J764" s="62"/>
      <c r="K764" s="61"/>
      <c r="L764" s="61"/>
      <c r="M764" s="80"/>
      <c r="N764" s="61"/>
      <c r="O764" s="111"/>
      <c r="P764" s="117"/>
      <c r="Q764" s="120"/>
      <c r="R764" s="117"/>
      <c r="S764" s="120"/>
      <c r="T764" s="117"/>
      <c r="U764" s="120"/>
      <c r="V764" s="117"/>
      <c r="W764" s="120"/>
      <c r="X764" s="117"/>
      <c r="Y764" s="72"/>
      <c r="AA764" s="188"/>
      <c r="AB764" s="68"/>
    </row>
    <row r="765" spans="8:28" ht="20.100000000000001" customHeight="1" x14ac:dyDescent="0.2">
      <c r="H765" s="68"/>
      <c r="I765" s="61"/>
      <c r="J765" s="62"/>
      <c r="K765" s="61"/>
      <c r="L765" s="61"/>
      <c r="M765" s="80"/>
      <c r="N765" s="61"/>
      <c r="O765" s="111"/>
      <c r="P765" s="117"/>
      <c r="Q765" s="120"/>
      <c r="R765" s="117"/>
      <c r="S765" s="120"/>
      <c r="T765" s="117"/>
      <c r="U765" s="120"/>
      <c r="V765" s="117"/>
      <c r="W765" s="120"/>
      <c r="X765" s="117"/>
      <c r="Y765" s="72"/>
      <c r="AA765" s="188"/>
      <c r="AB765" s="68"/>
    </row>
    <row r="766" spans="8:28" ht="20.100000000000001" customHeight="1" x14ac:dyDescent="0.2">
      <c r="H766" s="68"/>
      <c r="I766" s="61"/>
      <c r="J766" s="62"/>
      <c r="K766" s="61"/>
      <c r="L766" s="61"/>
      <c r="M766" s="80"/>
      <c r="N766" s="61"/>
      <c r="O766" s="111"/>
      <c r="P766" s="117"/>
      <c r="Q766" s="120"/>
      <c r="R766" s="117"/>
      <c r="S766" s="120"/>
      <c r="T766" s="117"/>
      <c r="U766" s="120"/>
      <c r="V766" s="117"/>
      <c r="W766" s="120"/>
      <c r="X766" s="117"/>
      <c r="Y766" s="72"/>
      <c r="AA766" s="188"/>
      <c r="AB766" s="68"/>
    </row>
    <row r="767" spans="8:28" ht="20.100000000000001" customHeight="1" x14ac:dyDescent="0.2">
      <c r="H767" s="68"/>
      <c r="I767" s="61"/>
      <c r="J767" s="62"/>
      <c r="K767" s="61"/>
      <c r="L767" s="61"/>
      <c r="M767" s="80"/>
      <c r="N767" s="61"/>
      <c r="O767" s="111"/>
      <c r="P767" s="117"/>
      <c r="Q767" s="120"/>
      <c r="R767" s="117"/>
      <c r="S767" s="120"/>
      <c r="T767" s="117"/>
      <c r="U767" s="120"/>
      <c r="V767" s="117"/>
      <c r="W767" s="120"/>
      <c r="X767" s="117"/>
      <c r="Y767" s="72"/>
      <c r="AA767" s="188"/>
      <c r="AB767" s="68"/>
    </row>
    <row r="768" spans="8:28" ht="20.100000000000001" customHeight="1" x14ac:dyDescent="0.2">
      <c r="H768" s="68"/>
      <c r="I768" s="61"/>
      <c r="J768" s="62"/>
      <c r="K768" s="61"/>
      <c r="L768" s="61"/>
      <c r="M768" s="80"/>
      <c r="N768" s="61"/>
      <c r="O768" s="111"/>
      <c r="P768" s="117"/>
      <c r="Q768" s="120"/>
      <c r="R768" s="117"/>
      <c r="S768" s="120"/>
      <c r="T768" s="117"/>
      <c r="U768" s="120"/>
      <c r="V768" s="117"/>
      <c r="W768" s="120"/>
      <c r="X768" s="117"/>
      <c r="Y768" s="72"/>
      <c r="AA768" s="188"/>
      <c r="AB768" s="68"/>
    </row>
    <row r="769" spans="8:28" ht="20.100000000000001" customHeight="1" x14ac:dyDescent="0.2">
      <c r="H769" s="68"/>
      <c r="I769" s="61"/>
      <c r="J769" s="62"/>
      <c r="K769" s="61"/>
      <c r="L769" s="61"/>
      <c r="M769" s="80"/>
      <c r="N769" s="61"/>
      <c r="O769" s="111"/>
      <c r="P769" s="117"/>
      <c r="Q769" s="120"/>
      <c r="R769" s="117"/>
      <c r="S769" s="120"/>
      <c r="T769" s="117"/>
      <c r="U769" s="120"/>
      <c r="V769" s="117"/>
      <c r="W769" s="120"/>
      <c r="X769" s="117"/>
      <c r="Y769" s="72"/>
      <c r="AA769" s="188"/>
      <c r="AB769" s="68"/>
    </row>
    <row r="770" spans="8:28" ht="20.100000000000001" customHeight="1" x14ac:dyDescent="0.2">
      <c r="H770" s="68"/>
      <c r="I770" s="61"/>
      <c r="J770" s="62"/>
      <c r="K770" s="61"/>
      <c r="L770" s="61"/>
      <c r="M770" s="80"/>
      <c r="N770" s="61"/>
      <c r="O770" s="111"/>
      <c r="P770" s="117"/>
      <c r="Q770" s="120"/>
      <c r="R770" s="117"/>
      <c r="S770" s="120"/>
      <c r="T770" s="117"/>
      <c r="U770" s="120"/>
      <c r="V770" s="117"/>
      <c r="W770" s="120"/>
      <c r="X770" s="117"/>
      <c r="Y770" s="72"/>
      <c r="AA770" s="188"/>
      <c r="AB770" s="68"/>
    </row>
    <row r="771" spans="8:28" ht="20.100000000000001" customHeight="1" x14ac:dyDescent="0.2">
      <c r="H771" s="68"/>
      <c r="I771" s="61"/>
      <c r="J771" s="62"/>
      <c r="K771" s="61"/>
      <c r="L771" s="61"/>
      <c r="M771" s="80"/>
      <c r="N771" s="61"/>
      <c r="O771" s="111"/>
      <c r="P771" s="117"/>
      <c r="Q771" s="120"/>
      <c r="R771" s="117"/>
      <c r="S771" s="120"/>
      <c r="T771" s="117"/>
      <c r="U771" s="120"/>
      <c r="V771" s="117"/>
      <c r="W771" s="120"/>
      <c r="X771" s="117"/>
      <c r="Y771" s="72"/>
      <c r="AA771" s="188"/>
      <c r="AB771" s="68"/>
    </row>
    <row r="772" spans="8:28" ht="20.100000000000001" customHeight="1" x14ac:dyDescent="0.2">
      <c r="H772" s="68"/>
      <c r="I772" s="61"/>
      <c r="J772" s="62"/>
      <c r="K772" s="61"/>
      <c r="L772" s="61"/>
      <c r="M772" s="80"/>
      <c r="N772" s="61"/>
      <c r="O772" s="111"/>
      <c r="P772" s="117"/>
      <c r="Q772" s="120"/>
      <c r="R772" s="117"/>
      <c r="S772" s="120"/>
      <c r="T772" s="117"/>
      <c r="U772" s="120"/>
      <c r="V772" s="117"/>
      <c r="W772" s="120"/>
      <c r="X772" s="117"/>
      <c r="Y772" s="72"/>
      <c r="AA772" s="188"/>
      <c r="AB772" s="68"/>
    </row>
    <row r="773" spans="8:28" ht="20.100000000000001" customHeight="1" x14ac:dyDescent="0.2">
      <c r="H773" s="68"/>
      <c r="I773" s="61"/>
      <c r="J773" s="62"/>
      <c r="K773" s="61"/>
      <c r="L773" s="61"/>
      <c r="M773" s="80"/>
      <c r="N773" s="61"/>
      <c r="O773" s="111"/>
      <c r="P773" s="117"/>
      <c r="Q773" s="120"/>
      <c r="R773" s="117"/>
      <c r="S773" s="120"/>
      <c r="T773" s="117"/>
      <c r="U773" s="120"/>
      <c r="V773" s="117"/>
      <c r="W773" s="120"/>
      <c r="X773" s="117"/>
      <c r="Y773" s="72"/>
      <c r="AA773" s="188"/>
      <c r="AB773" s="68"/>
    </row>
    <row r="774" spans="8:28" ht="20.100000000000001" customHeight="1" x14ac:dyDescent="0.2">
      <c r="H774" s="68"/>
      <c r="I774" s="61"/>
      <c r="J774" s="62"/>
      <c r="K774" s="61"/>
      <c r="L774" s="61"/>
      <c r="M774" s="80"/>
      <c r="N774" s="61"/>
      <c r="O774" s="111"/>
      <c r="P774" s="117"/>
      <c r="Q774" s="120"/>
      <c r="R774" s="117"/>
      <c r="S774" s="120"/>
      <c r="T774" s="117"/>
      <c r="U774" s="120"/>
      <c r="V774" s="117"/>
      <c r="W774" s="120"/>
      <c r="X774" s="117"/>
      <c r="Y774" s="72"/>
      <c r="AA774" s="188"/>
      <c r="AB774" s="68"/>
    </row>
    <row r="775" spans="8:28" ht="20.100000000000001" customHeight="1" x14ac:dyDescent="0.2">
      <c r="H775" s="68"/>
      <c r="I775" s="61"/>
      <c r="J775" s="62"/>
      <c r="K775" s="61"/>
      <c r="L775" s="61"/>
      <c r="M775" s="80"/>
      <c r="N775" s="61"/>
      <c r="O775" s="111"/>
      <c r="P775" s="117"/>
      <c r="Q775" s="120"/>
      <c r="R775" s="117"/>
      <c r="S775" s="120"/>
      <c r="T775" s="117"/>
      <c r="U775" s="120"/>
      <c r="V775" s="117"/>
      <c r="W775" s="120"/>
      <c r="X775" s="117"/>
      <c r="Y775" s="72"/>
      <c r="AA775" s="188"/>
      <c r="AB775" s="68"/>
    </row>
    <row r="776" spans="8:28" ht="20.100000000000001" customHeight="1" x14ac:dyDescent="0.2">
      <c r="H776" s="68"/>
      <c r="I776" s="61"/>
      <c r="J776" s="62"/>
      <c r="K776" s="61"/>
      <c r="L776" s="61"/>
      <c r="M776" s="80"/>
      <c r="N776" s="61"/>
      <c r="O776" s="111"/>
      <c r="P776" s="117"/>
      <c r="Q776" s="120"/>
      <c r="R776" s="117"/>
      <c r="S776" s="120"/>
      <c r="T776" s="117"/>
      <c r="U776" s="120"/>
      <c r="V776" s="117"/>
      <c r="W776" s="120"/>
      <c r="X776" s="117"/>
      <c r="Y776" s="72"/>
      <c r="AA776" s="188"/>
      <c r="AB776" s="68"/>
    </row>
    <row r="777" spans="8:28" ht="20.100000000000001" customHeight="1" x14ac:dyDescent="0.2">
      <c r="H777" s="68"/>
      <c r="I777" s="61"/>
      <c r="J777" s="62"/>
      <c r="K777" s="61"/>
      <c r="L777" s="61"/>
      <c r="M777" s="80"/>
      <c r="N777" s="61"/>
      <c r="O777" s="111"/>
      <c r="P777" s="117"/>
      <c r="Q777" s="120"/>
      <c r="R777" s="117"/>
      <c r="S777" s="120"/>
      <c r="T777" s="117"/>
      <c r="U777" s="120"/>
      <c r="V777" s="117"/>
      <c r="W777" s="120"/>
      <c r="X777" s="117"/>
      <c r="Y777" s="72"/>
      <c r="AA777" s="188"/>
      <c r="AB777" s="68"/>
    </row>
    <row r="778" spans="8:28" ht="20.100000000000001" customHeight="1" x14ac:dyDescent="0.2">
      <c r="H778" s="68"/>
      <c r="I778" s="61"/>
      <c r="J778" s="62"/>
      <c r="K778" s="61"/>
      <c r="L778" s="61"/>
      <c r="M778" s="80"/>
      <c r="N778" s="61"/>
      <c r="O778" s="111"/>
      <c r="P778" s="117"/>
      <c r="Q778" s="120"/>
      <c r="R778" s="117"/>
      <c r="S778" s="120"/>
      <c r="T778" s="117"/>
      <c r="U778" s="120"/>
      <c r="V778" s="117"/>
      <c r="W778" s="120"/>
      <c r="X778" s="117"/>
      <c r="Y778" s="72"/>
      <c r="AA778" s="188"/>
      <c r="AB778" s="68"/>
    </row>
    <row r="779" spans="8:28" ht="20.100000000000001" customHeight="1" x14ac:dyDescent="0.2">
      <c r="H779" s="68"/>
      <c r="I779" s="61"/>
      <c r="J779" s="62"/>
      <c r="K779" s="61"/>
      <c r="L779" s="61"/>
      <c r="M779" s="80"/>
      <c r="N779" s="61"/>
      <c r="O779" s="111"/>
      <c r="P779" s="117"/>
      <c r="Q779" s="120"/>
      <c r="R779" s="117"/>
      <c r="S779" s="120"/>
      <c r="T779" s="117"/>
      <c r="U779" s="120"/>
      <c r="V779" s="117"/>
      <c r="W779" s="120"/>
      <c r="X779" s="117"/>
      <c r="Y779" s="72"/>
      <c r="AA779" s="188"/>
      <c r="AB779" s="68"/>
    </row>
    <row r="780" spans="8:28" ht="20.100000000000001" customHeight="1" x14ac:dyDescent="0.2">
      <c r="H780" s="68"/>
      <c r="I780" s="61"/>
      <c r="J780" s="62"/>
      <c r="K780" s="61"/>
      <c r="L780" s="61"/>
      <c r="M780" s="80"/>
      <c r="N780" s="61"/>
      <c r="O780" s="111"/>
      <c r="P780" s="117"/>
      <c r="Q780" s="120"/>
      <c r="R780" s="117"/>
      <c r="S780" s="120"/>
      <c r="T780" s="117"/>
      <c r="U780" s="120"/>
      <c r="V780" s="117"/>
      <c r="W780" s="120"/>
      <c r="X780" s="117"/>
      <c r="Y780" s="72"/>
      <c r="AA780" s="188"/>
      <c r="AB780" s="68"/>
    </row>
    <row r="781" spans="8:28" ht="20.100000000000001" customHeight="1" x14ac:dyDescent="0.2">
      <c r="H781" s="68"/>
      <c r="I781" s="61"/>
      <c r="J781" s="62"/>
      <c r="K781" s="61"/>
      <c r="L781" s="61"/>
      <c r="M781" s="80"/>
      <c r="N781" s="61"/>
      <c r="O781" s="111"/>
      <c r="P781" s="117"/>
      <c r="Q781" s="120"/>
      <c r="R781" s="117"/>
      <c r="S781" s="120"/>
      <c r="T781" s="117"/>
      <c r="U781" s="120"/>
      <c r="V781" s="117"/>
      <c r="W781" s="120"/>
      <c r="X781" s="117"/>
      <c r="Y781" s="72"/>
      <c r="AA781" s="188"/>
      <c r="AB781" s="68"/>
    </row>
    <row r="782" spans="8:28" ht="20.100000000000001" customHeight="1" x14ac:dyDescent="0.2">
      <c r="H782" s="68"/>
      <c r="I782" s="61"/>
      <c r="J782" s="62"/>
      <c r="K782" s="61"/>
      <c r="L782" s="61"/>
      <c r="M782" s="80"/>
      <c r="N782" s="61"/>
      <c r="O782" s="111"/>
      <c r="P782" s="117"/>
      <c r="Q782" s="120"/>
      <c r="R782" s="117"/>
      <c r="S782" s="120"/>
      <c r="T782" s="117"/>
      <c r="U782" s="120"/>
      <c r="V782" s="117"/>
      <c r="W782" s="120"/>
      <c r="X782" s="117"/>
      <c r="Y782" s="72"/>
      <c r="AA782" s="188"/>
      <c r="AB782" s="68"/>
    </row>
    <row r="783" spans="8:28" ht="20.100000000000001" customHeight="1" x14ac:dyDescent="0.2">
      <c r="H783" s="68"/>
      <c r="I783" s="61"/>
      <c r="J783" s="62"/>
      <c r="K783" s="61"/>
      <c r="L783" s="61"/>
      <c r="M783" s="80"/>
      <c r="N783" s="61"/>
      <c r="O783" s="111"/>
      <c r="P783" s="117"/>
      <c r="Q783" s="120"/>
      <c r="R783" s="117"/>
      <c r="S783" s="120"/>
      <c r="T783" s="117"/>
      <c r="U783" s="120"/>
      <c r="V783" s="117"/>
      <c r="W783" s="120"/>
      <c r="X783" s="117"/>
      <c r="Y783" s="72"/>
      <c r="AA783" s="188"/>
      <c r="AB783" s="68"/>
    </row>
    <row r="784" spans="8:28" ht="20.100000000000001" customHeight="1" x14ac:dyDescent="0.2">
      <c r="H784" s="68"/>
      <c r="I784" s="61"/>
      <c r="J784" s="62"/>
      <c r="K784" s="61"/>
      <c r="L784" s="61"/>
      <c r="M784" s="80"/>
      <c r="N784" s="61"/>
      <c r="O784" s="111"/>
      <c r="P784" s="117"/>
      <c r="Q784" s="120"/>
      <c r="R784" s="117"/>
      <c r="S784" s="120"/>
      <c r="T784" s="117"/>
      <c r="U784" s="120"/>
      <c r="V784" s="117"/>
      <c r="W784" s="120"/>
      <c r="X784" s="117"/>
      <c r="Y784" s="72"/>
      <c r="AA784" s="188"/>
      <c r="AB784" s="68"/>
    </row>
    <row r="785" spans="8:28" ht="20.100000000000001" customHeight="1" x14ac:dyDescent="0.2">
      <c r="H785" s="68"/>
      <c r="I785" s="61"/>
      <c r="J785" s="62"/>
      <c r="K785" s="61"/>
      <c r="L785" s="61"/>
      <c r="M785" s="80"/>
      <c r="N785" s="61"/>
      <c r="O785" s="111"/>
      <c r="P785" s="117"/>
      <c r="Q785" s="120"/>
      <c r="R785" s="117"/>
      <c r="S785" s="120"/>
      <c r="T785" s="117"/>
      <c r="U785" s="120"/>
      <c r="V785" s="117"/>
      <c r="W785" s="120"/>
      <c r="X785" s="117"/>
      <c r="Y785" s="72"/>
      <c r="AA785" s="188"/>
      <c r="AB785" s="68"/>
    </row>
    <row r="786" spans="8:28" ht="20.100000000000001" customHeight="1" x14ac:dyDescent="0.2">
      <c r="H786" s="68"/>
      <c r="I786" s="61"/>
      <c r="J786" s="62"/>
      <c r="K786" s="61"/>
      <c r="L786" s="61"/>
      <c r="M786" s="80"/>
      <c r="N786" s="61"/>
      <c r="O786" s="111"/>
      <c r="P786" s="117"/>
      <c r="Q786" s="120"/>
      <c r="R786" s="117"/>
      <c r="S786" s="120"/>
      <c r="T786" s="117"/>
      <c r="U786" s="120"/>
      <c r="V786" s="117"/>
      <c r="W786" s="120"/>
      <c r="X786" s="117"/>
      <c r="Y786" s="72"/>
      <c r="AA786" s="188"/>
      <c r="AB786" s="68"/>
    </row>
    <row r="787" spans="8:28" ht="20.100000000000001" customHeight="1" x14ac:dyDescent="0.2">
      <c r="H787" s="68"/>
      <c r="I787" s="61"/>
      <c r="J787" s="62"/>
      <c r="K787" s="61"/>
      <c r="L787" s="61"/>
      <c r="M787" s="80"/>
      <c r="N787" s="61"/>
      <c r="O787" s="111"/>
      <c r="P787" s="117"/>
      <c r="Q787" s="120"/>
      <c r="R787" s="117"/>
      <c r="S787" s="120"/>
      <c r="T787" s="117"/>
      <c r="U787" s="120"/>
      <c r="V787" s="117"/>
      <c r="W787" s="120"/>
      <c r="X787" s="117"/>
      <c r="Y787" s="72"/>
      <c r="AA787" s="188"/>
      <c r="AB787" s="68"/>
    </row>
    <row r="788" spans="8:28" ht="20.100000000000001" customHeight="1" x14ac:dyDescent="0.2">
      <c r="H788" s="68"/>
      <c r="I788" s="61"/>
      <c r="J788" s="62"/>
      <c r="K788" s="61"/>
      <c r="L788" s="61"/>
      <c r="M788" s="80"/>
      <c r="N788" s="61"/>
      <c r="O788" s="111"/>
      <c r="P788" s="117"/>
      <c r="Q788" s="120"/>
      <c r="R788" s="117"/>
      <c r="S788" s="120"/>
      <c r="T788" s="117"/>
      <c r="U788" s="120"/>
      <c r="V788" s="117"/>
      <c r="W788" s="120"/>
      <c r="X788" s="117"/>
      <c r="Y788" s="72"/>
      <c r="AA788" s="188"/>
      <c r="AB788" s="68"/>
    </row>
    <row r="789" spans="8:28" ht="20.100000000000001" customHeight="1" x14ac:dyDescent="0.2">
      <c r="H789" s="68"/>
      <c r="I789" s="61"/>
      <c r="J789" s="62"/>
      <c r="K789" s="61"/>
      <c r="L789" s="61"/>
      <c r="M789" s="80"/>
      <c r="N789" s="61"/>
      <c r="O789" s="111"/>
      <c r="P789" s="117"/>
      <c r="Q789" s="120"/>
      <c r="R789" s="117"/>
      <c r="S789" s="120"/>
      <c r="T789" s="117"/>
      <c r="U789" s="120"/>
      <c r="V789" s="117"/>
      <c r="W789" s="120"/>
      <c r="X789" s="117"/>
      <c r="Y789" s="72"/>
      <c r="AA789" s="188"/>
      <c r="AB789" s="68"/>
    </row>
    <row r="790" spans="8:28" ht="20.100000000000001" customHeight="1" x14ac:dyDescent="0.2">
      <c r="H790" s="68"/>
      <c r="I790" s="61"/>
      <c r="J790" s="62"/>
      <c r="K790" s="61"/>
      <c r="L790" s="61"/>
      <c r="M790" s="80"/>
      <c r="N790" s="61"/>
      <c r="O790" s="111"/>
      <c r="P790" s="117"/>
      <c r="Q790" s="120"/>
      <c r="R790" s="117"/>
      <c r="S790" s="120"/>
      <c r="T790" s="117"/>
      <c r="U790" s="120"/>
      <c r="V790" s="117"/>
      <c r="W790" s="120"/>
      <c r="X790" s="117"/>
      <c r="Y790" s="72"/>
      <c r="AA790" s="188"/>
      <c r="AB790" s="68"/>
    </row>
    <row r="791" spans="8:28" ht="20.100000000000001" customHeight="1" x14ac:dyDescent="0.2">
      <c r="H791" s="68"/>
      <c r="I791" s="61"/>
      <c r="J791" s="62"/>
      <c r="K791" s="61"/>
      <c r="L791" s="61"/>
      <c r="M791" s="80"/>
      <c r="N791" s="61"/>
      <c r="O791" s="111"/>
      <c r="P791" s="117"/>
      <c r="Q791" s="120"/>
      <c r="R791" s="117"/>
      <c r="S791" s="120"/>
      <c r="T791" s="117"/>
      <c r="U791" s="120"/>
      <c r="V791" s="117"/>
      <c r="W791" s="120"/>
      <c r="X791" s="117"/>
      <c r="Y791" s="72"/>
      <c r="AA791" s="188"/>
      <c r="AB791" s="68"/>
    </row>
    <row r="792" spans="8:28" ht="20.100000000000001" customHeight="1" x14ac:dyDescent="0.2">
      <c r="H792" s="68"/>
      <c r="I792" s="61"/>
      <c r="J792" s="62"/>
      <c r="K792" s="61"/>
      <c r="L792" s="61"/>
      <c r="M792" s="80"/>
      <c r="N792" s="61"/>
      <c r="O792" s="111"/>
      <c r="P792" s="117"/>
      <c r="Q792" s="120"/>
      <c r="R792" s="117"/>
      <c r="S792" s="120"/>
      <c r="T792" s="117"/>
      <c r="U792" s="120"/>
      <c r="V792" s="117"/>
      <c r="W792" s="120"/>
      <c r="X792" s="117"/>
      <c r="Y792" s="72"/>
      <c r="AA792" s="188"/>
      <c r="AB792" s="68"/>
    </row>
    <row r="793" spans="8:28" ht="20.100000000000001" customHeight="1" x14ac:dyDescent="0.2">
      <c r="H793" s="68"/>
      <c r="I793" s="61"/>
      <c r="J793" s="62"/>
      <c r="K793" s="61"/>
      <c r="L793" s="61"/>
      <c r="M793" s="80"/>
      <c r="N793" s="61"/>
      <c r="O793" s="111"/>
      <c r="P793" s="117"/>
      <c r="Q793" s="120"/>
      <c r="R793" s="117"/>
      <c r="S793" s="120"/>
      <c r="T793" s="117"/>
      <c r="U793" s="120"/>
      <c r="V793" s="117"/>
      <c r="W793" s="120"/>
      <c r="X793" s="117"/>
      <c r="Y793" s="72"/>
      <c r="AA793" s="188"/>
      <c r="AB793" s="68"/>
    </row>
    <row r="794" spans="8:28" ht="20.100000000000001" customHeight="1" x14ac:dyDescent="0.2">
      <c r="H794" s="68"/>
      <c r="I794" s="61"/>
      <c r="J794" s="62"/>
      <c r="K794" s="61"/>
      <c r="L794" s="61"/>
      <c r="M794" s="80"/>
      <c r="N794" s="61"/>
      <c r="O794" s="111"/>
      <c r="P794" s="117"/>
      <c r="Q794" s="120"/>
      <c r="R794" s="117"/>
      <c r="S794" s="120"/>
      <c r="T794" s="117"/>
      <c r="U794" s="120"/>
      <c r="V794" s="117"/>
      <c r="W794" s="120"/>
      <c r="X794" s="117"/>
      <c r="Y794" s="72"/>
      <c r="AA794" s="188"/>
      <c r="AB794" s="68"/>
    </row>
    <row r="795" spans="8:28" ht="20.100000000000001" customHeight="1" x14ac:dyDescent="0.2">
      <c r="H795" s="68"/>
      <c r="I795" s="61"/>
      <c r="J795" s="62"/>
      <c r="K795" s="61"/>
      <c r="L795" s="61"/>
      <c r="M795" s="80"/>
      <c r="N795" s="61"/>
      <c r="O795" s="111"/>
      <c r="P795" s="117"/>
      <c r="Q795" s="120"/>
      <c r="R795" s="117"/>
      <c r="S795" s="120"/>
      <c r="T795" s="117"/>
      <c r="U795" s="120"/>
      <c r="V795" s="117"/>
      <c r="W795" s="120"/>
      <c r="X795" s="117"/>
      <c r="Y795" s="72"/>
      <c r="AA795" s="188"/>
      <c r="AB795" s="68"/>
    </row>
    <row r="796" spans="8:28" ht="20.100000000000001" customHeight="1" x14ac:dyDescent="0.2">
      <c r="H796" s="68"/>
      <c r="I796" s="61"/>
      <c r="J796" s="62"/>
      <c r="K796" s="61"/>
      <c r="L796" s="61"/>
      <c r="M796" s="80"/>
      <c r="N796" s="61"/>
      <c r="O796" s="111"/>
      <c r="P796" s="117"/>
      <c r="Q796" s="120"/>
      <c r="R796" s="117"/>
      <c r="S796" s="120"/>
      <c r="T796" s="117"/>
      <c r="U796" s="120"/>
      <c r="V796" s="117"/>
      <c r="W796" s="120"/>
      <c r="X796" s="117"/>
      <c r="Y796" s="72"/>
      <c r="AA796" s="188"/>
      <c r="AB796" s="68"/>
    </row>
    <row r="797" spans="8:28" ht="20.100000000000001" customHeight="1" x14ac:dyDescent="0.2">
      <c r="H797" s="68"/>
      <c r="I797" s="61"/>
      <c r="J797" s="62"/>
      <c r="K797" s="61"/>
      <c r="L797" s="61"/>
      <c r="M797" s="80"/>
      <c r="N797" s="61"/>
      <c r="O797" s="111"/>
      <c r="P797" s="117"/>
      <c r="Q797" s="120"/>
      <c r="R797" s="117"/>
      <c r="S797" s="120"/>
      <c r="T797" s="117"/>
      <c r="U797" s="120"/>
      <c r="V797" s="117"/>
      <c r="W797" s="120"/>
      <c r="X797" s="117"/>
      <c r="Y797" s="72"/>
      <c r="AA797" s="188"/>
      <c r="AB797" s="68"/>
    </row>
    <row r="798" spans="8:28" ht="20.100000000000001" customHeight="1" x14ac:dyDescent="0.2">
      <c r="H798" s="68"/>
      <c r="I798" s="61"/>
      <c r="J798" s="62"/>
      <c r="K798" s="61"/>
      <c r="L798" s="61"/>
      <c r="M798" s="80"/>
      <c r="N798" s="61"/>
      <c r="O798" s="111"/>
      <c r="P798" s="117"/>
      <c r="Q798" s="120"/>
      <c r="R798" s="117"/>
      <c r="S798" s="120"/>
      <c r="T798" s="117"/>
      <c r="U798" s="120"/>
      <c r="V798" s="117"/>
      <c r="W798" s="120"/>
      <c r="X798" s="117"/>
      <c r="Y798" s="72"/>
      <c r="AA798" s="188"/>
      <c r="AB798" s="68"/>
    </row>
    <row r="799" spans="8:28" ht="20.100000000000001" customHeight="1" x14ac:dyDescent="0.2">
      <c r="H799" s="68"/>
      <c r="I799" s="61"/>
      <c r="J799" s="62"/>
      <c r="K799" s="61"/>
      <c r="L799" s="61"/>
      <c r="M799" s="80"/>
      <c r="N799" s="61"/>
      <c r="O799" s="111"/>
      <c r="P799" s="117"/>
      <c r="Q799" s="120"/>
      <c r="R799" s="117"/>
      <c r="S799" s="120"/>
      <c r="T799" s="117"/>
      <c r="U799" s="120"/>
      <c r="V799" s="117"/>
      <c r="W799" s="120"/>
      <c r="X799" s="117"/>
      <c r="Y799" s="72"/>
      <c r="AA799" s="188"/>
      <c r="AB799" s="68"/>
    </row>
    <row r="800" spans="8:28" ht="20.100000000000001" customHeight="1" x14ac:dyDescent="0.2">
      <c r="H800" s="68"/>
      <c r="I800" s="61"/>
      <c r="J800" s="62"/>
      <c r="K800" s="61"/>
      <c r="L800" s="61"/>
      <c r="M800" s="80"/>
      <c r="N800" s="61"/>
      <c r="O800" s="111"/>
      <c r="P800" s="117"/>
      <c r="Q800" s="120"/>
      <c r="R800" s="117"/>
      <c r="S800" s="120"/>
      <c r="T800" s="117"/>
      <c r="U800" s="120"/>
      <c r="V800" s="117"/>
      <c r="W800" s="120"/>
      <c r="X800" s="117"/>
      <c r="Y800" s="72"/>
      <c r="AA800" s="188"/>
      <c r="AB800" s="68"/>
    </row>
    <row r="801" spans="8:28" ht="20.100000000000001" customHeight="1" x14ac:dyDescent="0.2">
      <c r="H801" s="68"/>
      <c r="I801" s="61"/>
      <c r="J801" s="62"/>
      <c r="K801" s="61"/>
      <c r="L801" s="61"/>
      <c r="M801" s="80"/>
      <c r="N801" s="61"/>
      <c r="O801" s="111"/>
      <c r="P801" s="117"/>
      <c r="Q801" s="120"/>
      <c r="R801" s="117"/>
      <c r="S801" s="120"/>
      <c r="T801" s="117"/>
      <c r="U801" s="120"/>
      <c r="V801" s="117"/>
      <c r="W801" s="120"/>
      <c r="X801" s="117"/>
      <c r="Y801" s="72"/>
      <c r="AA801" s="188"/>
      <c r="AB801" s="68"/>
    </row>
    <row r="802" spans="8:28" ht="20.100000000000001" customHeight="1" x14ac:dyDescent="0.2">
      <c r="H802" s="68"/>
      <c r="I802" s="61"/>
      <c r="J802" s="62"/>
      <c r="K802" s="61"/>
      <c r="L802" s="61"/>
      <c r="M802" s="80"/>
      <c r="N802" s="61"/>
      <c r="O802" s="111"/>
      <c r="P802" s="117"/>
      <c r="Q802" s="120"/>
      <c r="R802" s="117"/>
      <c r="S802" s="120"/>
      <c r="T802" s="117"/>
      <c r="U802" s="120"/>
      <c r="V802" s="117"/>
      <c r="W802" s="120"/>
      <c r="X802" s="117"/>
      <c r="Y802" s="72"/>
      <c r="AA802" s="188"/>
      <c r="AB802" s="68"/>
    </row>
    <row r="803" spans="8:28" ht="20.100000000000001" customHeight="1" x14ac:dyDescent="0.2">
      <c r="H803" s="68"/>
      <c r="I803" s="61"/>
      <c r="J803" s="62"/>
      <c r="K803" s="61"/>
      <c r="L803" s="61"/>
      <c r="M803" s="80"/>
      <c r="N803" s="61"/>
      <c r="O803" s="111"/>
      <c r="P803" s="117"/>
      <c r="Q803" s="120"/>
      <c r="R803" s="117"/>
      <c r="S803" s="120"/>
      <c r="T803" s="117"/>
      <c r="U803" s="120"/>
      <c r="V803" s="117"/>
      <c r="W803" s="120"/>
      <c r="X803" s="117"/>
      <c r="Y803" s="72"/>
      <c r="AA803" s="188"/>
      <c r="AB803" s="68"/>
    </row>
    <row r="804" spans="8:28" ht="20.100000000000001" customHeight="1" x14ac:dyDescent="0.2">
      <c r="H804" s="68"/>
      <c r="I804" s="61"/>
      <c r="J804" s="62"/>
      <c r="K804" s="61"/>
      <c r="L804" s="61"/>
      <c r="M804" s="80"/>
      <c r="N804" s="61"/>
      <c r="O804" s="111"/>
      <c r="P804" s="117"/>
      <c r="Q804" s="120"/>
      <c r="R804" s="117"/>
      <c r="S804" s="120"/>
      <c r="T804" s="117"/>
      <c r="U804" s="120"/>
      <c r="V804" s="117"/>
      <c r="W804" s="120"/>
      <c r="X804" s="117"/>
      <c r="Y804" s="72"/>
      <c r="AA804" s="188"/>
      <c r="AB804" s="68"/>
    </row>
    <row r="805" spans="8:28" ht="20.100000000000001" customHeight="1" x14ac:dyDescent="0.2">
      <c r="H805" s="68"/>
      <c r="I805" s="61"/>
      <c r="J805" s="62"/>
      <c r="K805" s="61"/>
      <c r="L805" s="61"/>
      <c r="M805" s="80"/>
      <c r="N805" s="61"/>
      <c r="O805" s="111"/>
      <c r="P805" s="117"/>
      <c r="Q805" s="120"/>
      <c r="R805" s="117"/>
      <c r="S805" s="120"/>
      <c r="T805" s="117"/>
      <c r="U805" s="120"/>
      <c r="V805" s="117"/>
      <c r="W805" s="120"/>
      <c r="X805" s="117"/>
      <c r="Y805" s="72"/>
      <c r="AA805" s="188"/>
      <c r="AB805" s="68"/>
    </row>
    <row r="806" spans="8:28" ht="20.100000000000001" customHeight="1" x14ac:dyDescent="0.2">
      <c r="H806" s="68"/>
      <c r="I806" s="61"/>
      <c r="J806" s="62"/>
      <c r="K806" s="61"/>
      <c r="L806" s="61"/>
      <c r="M806" s="80"/>
      <c r="N806" s="61"/>
      <c r="O806" s="111"/>
      <c r="P806" s="117"/>
      <c r="Q806" s="120"/>
      <c r="R806" s="117"/>
      <c r="S806" s="120"/>
      <c r="T806" s="117"/>
      <c r="U806" s="120"/>
      <c r="V806" s="117"/>
      <c r="W806" s="120"/>
      <c r="X806" s="117"/>
      <c r="Y806" s="72"/>
      <c r="AA806" s="188"/>
      <c r="AB806" s="68"/>
    </row>
    <row r="807" spans="8:28" ht="20.100000000000001" customHeight="1" x14ac:dyDescent="0.2">
      <c r="H807" s="68"/>
      <c r="I807" s="61"/>
      <c r="J807" s="62"/>
      <c r="K807" s="61"/>
      <c r="L807" s="61"/>
      <c r="M807" s="80"/>
      <c r="N807" s="61"/>
      <c r="O807" s="111"/>
      <c r="P807" s="117"/>
      <c r="Q807" s="120"/>
      <c r="R807" s="117"/>
      <c r="S807" s="120"/>
      <c r="T807" s="117"/>
      <c r="U807" s="120"/>
      <c r="V807" s="117"/>
      <c r="W807" s="120"/>
      <c r="X807" s="117"/>
      <c r="Y807" s="72"/>
      <c r="AA807" s="188"/>
      <c r="AB807" s="68"/>
    </row>
    <row r="808" spans="8:28" ht="20.100000000000001" customHeight="1" x14ac:dyDescent="0.2">
      <c r="H808" s="68"/>
      <c r="I808" s="61"/>
      <c r="J808" s="62"/>
      <c r="K808" s="61"/>
      <c r="L808" s="61"/>
      <c r="M808" s="80"/>
      <c r="N808" s="61"/>
      <c r="O808" s="111"/>
      <c r="P808" s="117"/>
      <c r="Q808" s="120"/>
      <c r="R808" s="117"/>
      <c r="S808" s="120"/>
      <c r="T808" s="117"/>
      <c r="U808" s="120"/>
      <c r="V808" s="117"/>
      <c r="W808" s="120"/>
      <c r="X808" s="117"/>
      <c r="Y808" s="72"/>
      <c r="AA808" s="188"/>
      <c r="AB808" s="68"/>
    </row>
    <row r="809" spans="8:28" ht="20.100000000000001" customHeight="1" x14ac:dyDescent="0.2">
      <c r="H809" s="68"/>
      <c r="I809" s="61"/>
      <c r="J809" s="62"/>
      <c r="K809" s="61"/>
      <c r="L809" s="61"/>
      <c r="M809" s="80"/>
      <c r="N809" s="61"/>
      <c r="O809" s="111"/>
      <c r="P809" s="117"/>
      <c r="Q809" s="120"/>
      <c r="R809" s="117"/>
      <c r="S809" s="120"/>
      <c r="T809" s="117"/>
      <c r="U809" s="120"/>
      <c r="V809" s="117"/>
      <c r="W809" s="120"/>
      <c r="X809" s="117"/>
      <c r="Y809" s="72"/>
      <c r="AA809" s="188"/>
      <c r="AB809" s="68"/>
    </row>
    <row r="810" spans="8:28" ht="20.100000000000001" customHeight="1" x14ac:dyDescent="0.2">
      <c r="H810" s="68"/>
      <c r="I810" s="61"/>
      <c r="J810" s="62"/>
      <c r="K810" s="61"/>
      <c r="L810" s="61"/>
      <c r="M810" s="80"/>
      <c r="N810" s="61"/>
      <c r="O810" s="111"/>
      <c r="P810" s="117"/>
      <c r="Q810" s="120"/>
      <c r="R810" s="117"/>
      <c r="S810" s="120"/>
      <c r="T810" s="117"/>
      <c r="U810" s="120"/>
      <c r="V810" s="117"/>
      <c r="W810" s="120"/>
      <c r="X810" s="117"/>
      <c r="Y810" s="72"/>
      <c r="AA810" s="188"/>
      <c r="AB810" s="68"/>
    </row>
    <row r="811" spans="8:28" ht="20.100000000000001" customHeight="1" x14ac:dyDescent="0.2">
      <c r="H811" s="68"/>
      <c r="I811" s="61"/>
      <c r="J811" s="62"/>
      <c r="K811" s="61"/>
      <c r="L811" s="61"/>
      <c r="M811" s="80"/>
      <c r="N811" s="61"/>
      <c r="O811" s="111"/>
      <c r="P811" s="117"/>
      <c r="Q811" s="120"/>
      <c r="R811" s="117"/>
      <c r="S811" s="120"/>
      <c r="T811" s="117"/>
      <c r="U811" s="120"/>
      <c r="V811" s="117"/>
      <c r="W811" s="120"/>
      <c r="X811" s="117"/>
      <c r="Y811" s="72"/>
      <c r="AA811" s="188"/>
      <c r="AB811" s="68"/>
    </row>
    <row r="812" spans="8:28" ht="20.100000000000001" customHeight="1" x14ac:dyDescent="0.2">
      <c r="H812" s="68"/>
      <c r="I812" s="61"/>
      <c r="J812" s="62"/>
      <c r="K812" s="61"/>
      <c r="L812" s="61"/>
      <c r="M812" s="80"/>
      <c r="N812" s="61"/>
      <c r="O812" s="111"/>
      <c r="P812" s="117"/>
      <c r="Q812" s="120"/>
      <c r="R812" s="117"/>
      <c r="S812" s="120"/>
      <c r="T812" s="117"/>
      <c r="U812" s="120"/>
      <c r="V812" s="117"/>
      <c r="W812" s="120"/>
      <c r="X812" s="117"/>
      <c r="Y812" s="72"/>
      <c r="AA812" s="188"/>
      <c r="AB812" s="68"/>
    </row>
    <row r="813" spans="8:28" ht="20.100000000000001" customHeight="1" x14ac:dyDescent="0.2">
      <c r="H813" s="68"/>
      <c r="I813" s="61"/>
      <c r="J813" s="62"/>
      <c r="K813" s="61"/>
      <c r="L813" s="61"/>
      <c r="M813" s="80"/>
      <c r="N813" s="61"/>
      <c r="O813" s="111"/>
      <c r="P813" s="117"/>
      <c r="Q813" s="120"/>
      <c r="R813" s="117"/>
      <c r="S813" s="120"/>
      <c r="T813" s="117"/>
      <c r="U813" s="120"/>
      <c r="V813" s="117"/>
      <c r="W813" s="120"/>
      <c r="X813" s="117"/>
      <c r="Y813" s="72"/>
      <c r="AA813" s="188"/>
      <c r="AB813" s="68"/>
    </row>
    <row r="814" spans="8:28" ht="20.100000000000001" customHeight="1" x14ac:dyDescent="0.2">
      <c r="H814" s="68"/>
      <c r="I814" s="61"/>
      <c r="J814" s="62"/>
      <c r="K814" s="61"/>
      <c r="L814" s="61"/>
      <c r="M814" s="80"/>
      <c r="N814" s="61"/>
      <c r="O814" s="111"/>
      <c r="P814" s="117"/>
      <c r="Q814" s="120"/>
      <c r="R814" s="117"/>
      <c r="S814" s="120"/>
      <c r="T814" s="117"/>
      <c r="U814" s="120"/>
      <c r="V814" s="117"/>
      <c r="W814" s="120"/>
      <c r="X814" s="117"/>
      <c r="Y814" s="72"/>
      <c r="AA814" s="188"/>
      <c r="AB814" s="68"/>
    </row>
    <row r="815" spans="8:28" ht="20.100000000000001" customHeight="1" x14ac:dyDescent="0.2">
      <c r="H815" s="68"/>
      <c r="I815" s="61"/>
      <c r="J815" s="62"/>
      <c r="K815" s="61"/>
      <c r="L815" s="61"/>
      <c r="M815" s="80"/>
      <c r="N815" s="61"/>
      <c r="O815" s="111"/>
      <c r="P815" s="117"/>
      <c r="Q815" s="120"/>
      <c r="R815" s="117"/>
      <c r="S815" s="120"/>
      <c r="T815" s="117"/>
      <c r="U815" s="120"/>
      <c r="V815" s="117"/>
      <c r="W815" s="120"/>
      <c r="X815" s="117"/>
      <c r="Y815" s="72"/>
      <c r="AA815" s="188"/>
      <c r="AB815" s="68"/>
    </row>
    <row r="816" spans="8:28" ht="20.100000000000001" customHeight="1" x14ac:dyDescent="0.2">
      <c r="H816" s="68"/>
      <c r="I816" s="61"/>
      <c r="J816" s="62"/>
      <c r="K816" s="61"/>
      <c r="L816" s="61"/>
      <c r="M816" s="80"/>
      <c r="N816" s="61"/>
      <c r="O816" s="111"/>
      <c r="P816" s="117"/>
      <c r="Q816" s="120"/>
      <c r="R816" s="117"/>
      <c r="S816" s="120"/>
      <c r="T816" s="117"/>
      <c r="U816" s="120"/>
      <c r="V816" s="117"/>
      <c r="W816" s="120"/>
      <c r="X816" s="117"/>
      <c r="Y816" s="72"/>
      <c r="AA816" s="188"/>
      <c r="AB816" s="68"/>
    </row>
    <row r="817" spans="8:28" ht="20.100000000000001" customHeight="1" x14ac:dyDescent="0.2">
      <c r="H817" s="68"/>
      <c r="I817" s="61"/>
      <c r="J817" s="62"/>
      <c r="K817" s="61"/>
      <c r="L817" s="61"/>
      <c r="M817" s="80"/>
      <c r="N817" s="61"/>
      <c r="O817" s="111"/>
      <c r="P817" s="117"/>
      <c r="Q817" s="120"/>
      <c r="R817" s="117"/>
      <c r="S817" s="120"/>
      <c r="T817" s="117"/>
      <c r="U817" s="120"/>
      <c r="V817" s="117"/>
      <c r="W817" s="120"/>
      <c r="X817" s="117"/>
      <c r="Y817" s="72"/>
      <c r="AA817" s="188"/>
      <c r="AB817" s="68"/>
    </row>
    <row r="818" spans="8:28" ht="20.100000000000001" customHeight="1" x14ac:dyDescent="0.2">
      <c r="H818" s="68"/>
      <c r="I818" s="61"/>
      <c r="J818" s="62"/>
      <c r="K818" s="61"/>
      <c r="L818" s="61"/>
      <c r="M818" s="80"/>
      <c r="N818" s="61"/>
      <c r="O818" s="111"/>
      <c r="P818" s="117"/>
      <c r="Q818" s="120"/>
      <c r="R818" s="117"/>
      <c r="S818" s="120"/>
      <c r="T818" s="117"/>
      <c r="U818" s="120"/>
      <c r="V818" s="117"/>
      <c r="W818" s="120"/>
      <c r="X818" s="117"/>
      <c r="Y818" s="72"/>
      <c r="AA818" s="188"/>
      <c r="AB818" s="68"/>
    </row>
    <row r="819" spans="8:28" ht="20.100000000000001" customHeight="1" x14ac:dyDescent="0.2">
      <c r="H819" s="68"/>
      <c r="I819" s="61"/>
      <c r="J819" s="62"/>
      <c r="K819" s="61"/>
      <c r="L819" s="61"/>
      <c r="M819" s="80"/>
      <c r="N819" s="61"/>
      <c r="O819" s="111"/>
      <c r="P819" s="117"/>
      <c r="Q819" s="120"/>
      <c r="R819" s="117"/>
      <c r="S819" s="120"/>
      <c r="T819" s="117"/>
      <c r="U819" s="120"/>
      <c r="V819" s="117"/>
      <c r="W819" s="120"/>
      <c r="X819" s="117"/>
      <c r="Y819" s="72"/>
      <c r="AA819" s="188"/>
      <c r="AB819" s="68"/>
    </row>
    <row r="820" spans="8:28" ht="20.100000000000001" customHeight="1" x14ac:dyDescent="0.2">
      <c r="H820" s="68"/>
      <c r="I820" s="61"/>
      <c r="J820" s="62"/>
      <c r="K820" s="61"/>
      <c r="L820" s="61"/>
      <c r="M820" s="80"/>
      <c r="N820" s="61"/>
      <c r="O820" s="111"/>
      <c r="P820" s="117"/>
      <c r="Q820" s="120"/>
      <c r="R820" s="117"/>
      <c r="S820" s="120"/>
      <c r="T820" s="117"/>
      <c r="U820" s="120"/>
      <c r="V820" s="117"/>
      <c r="W820" s="120"/>
      <c r="X820" s="117"/>
      <c r="Y820" s="72"/>
      <c r="AA820" s="188"/>
      <c r="AB820" s="68"/>
    </row>
    <row r="821" spans="8:28" ht="20.100000000000001" customHeight="1" x14ac:dyDescent="0.2">
      <c r="H821" s="68"/>
      <c r="I821" s="61"/>
      <c r="J821" s="62"/>
      <c r="K821" s="61"/>
      <c r="L821" s="61"/>
      <c r="M821" s="80"/>
      <c r="N821" s="61"/>
      <c r="O821" s="111"/>
      <c r="P821" s="117"/>
      <c r="Q821" s="120"/>
      <c r="R821" s="117"/>
      <c r="S821" s="120"/>
      <c r="T821" s="117"/>
      <c r="U821" s="120"/>
      <c r="V821" s="117"/>
      <c r="W821" s="120"/>
      <c r="X821" s="117"/>
      <c r="Y821" s="72"/>
      <c r="AA821" s="188"/>
      <c r="AB821" s="68"/>
    </row>
    <row r="822" spans="8:28" ht="20.100000000000001" customHeight="1" x14ac:dyDescent="0.2">
      <c r="H822" s="68"/>
      <c r="I822" s="61"/>
      <c r="J822" s="62"/>
      <c r="K822" s="61"/>
      <c r="L822" s="61"/>
      <c r="M822" s="80"/>
      <c r="N822" s="61"/>
      <c r="O822" s="111"/>
      <c r="P822" s="117"/>
      <c r="Q822" s="120"/>
      <c r="R822" s="117"/>
      <c r="S822" s="120"/>
      <c r="T822" s="117"/>
      <c r="U822" s="120"/>
      <c r="V822" s="117"/>
      <c r="W822" s="120"/>
      <c r="X822" s="117"/>
      <c r="Y822" s="72"/>
      <c r="AA822" s="188"/>
      <c r="AB822" s="68"/>
    </row>
    <row r="823" spans="8:28" ht="20.100000000000001" customHeight="1" x14ac:dyDescent="0.2">
      <c r="H823" s="68"/>
      <c r="I823" s="61"/>
      <c r="J823" s="62"/>
      <c r="K823" s="61"/>
      <c r="L823" s="61"/>
      <c r="M823" s="80"/>
      <c r="N823" s="61"/>
      <c r="O823" s="111"/>
      <c r="P823" s="117"/>
      <c r="Q823" s="120"/>
      <c r="R823" s="117"/>
      <c r="S823" s="120"/>
      <c r="T823" s="117"/>
      <c r="U823" s="120"/>
      <c r="V823" s="117"/>
      <c r="W823" s="120"/>
      <c r="X823" s="117"/>
      <c r="Y823" s="72"/>
      <c r="AA823" s="188"/>
      <c r="AB823" s="68"/>
    </row>
    <row r="824" spans="8:28" ht="20.100000000000001" customHeight="1" x14ac:dyDescent="0.2">
      <c r="H824" s="68"/>
      <c r="I824" s="61"/>
      <c r="J824" s="62"/>
      <c r="K824" s="61"/>
      <c r="L824" s="61"/>
      <c r="M824" s="80"/>
      <c r="N824" s="61"/>
      <c r="O824" s="111"/>
      <c r="P824" s="117"/>
      <c r="Q824" s="120"/>
      <c r="R824" s="117"/>
      <c r="S824" s="120"/>
      <c r="T824" s="117"/>
      <c r="U824" s="120"/>
      <c r="V824" s="117"/>
      <c r="W824" s="120"/>
      <c r="X824" s="117"/>
      <c r="Y824" s="72"/>
      <c r="AA824" s="188"/>
      <c r="AB824" s="68"/>
    </row>
    <row r="825" spans="8:28" ht="20.100000000000001" customHeight="1" x14ac:dyDescent="0.2">
      <c r="H825" s="68"/>
      <c r="I825" s="61"/>
      <c r="J825" s="62"/>
      <c r="K825" s="61"/>
      <c r="L825" s="61"/>
      <c r="M825" s="80"/>
      <c r="N825" s="61"/>
      <c r="O825" s="111"/>
      <c r="P825" s="117"/>
      <c r="Q825" s="120"/>
      <c r="R825" s="117"/>
      <c r="S825" s="120"/>
      <c r="T825" s="117"/>
      <c r="U825" s="120"/>
      <c r="V825" s="117"/>
      <c r="W825" s="120"/>
      <c r="X825" s="117"/>
      <c r="Y825" s="72"/>
      <c r="AA825" s="188"/>
      <c r="AB825" s="68"/>
    </row>
    <row r="826" spans="8:28" ht="20.100000000000001" customHeight="1" x14ac:dyDescent="0.2">
      <c r="H826" s="68"/>
      <c r="I826" s="61"/>
      <c r="J826" s="62"/>
      <c r="K826" s="61"/>
      <c r="L826" s="61"/>
      <c r="M826" s="80"/>
      <c r="N826" s="61"/>
      <c r="O826" s="111"/>
      <c r="P826" s="117"/>
      <c r="Q826" s="120"/>
      <c r="R826" s="117"/>
      <c r="S826" s="120"/>
      <c r="T826" s="117"/>
      <c r="U826" s="120"/>
      <c r="V826" s="117"/>
      <c r="W826" s="120"/>
      <c r="X826" s="117"/>
      <c r="Y826" s="72"/>
      <c r="AA826" s="188"/>
      <c r="AB826" s="68"/>
    </row>
    <row r="827" spans="8:28" ht="20.100000000000001" customHeight="1" x14ac:dyDescent="0.2">
      <c r="H827" s="68"/>
      <c r="I827" s="61"/>
      <c r="J827" s="62"/>
      <c r="K827" s="61"/>
      <c r="L827" s="61"/>
      <c r="M827" s="80"/>
      <c r="N827" s="61"/>
      <c r="O827" s="111"/>
      <c r="P827" s="117"/>
      <c r="Q827" s="120"/>
      <c r="R827" s="117"/>
      <c r="S827" s="120"/>
      <c r="T827" s="117"/>
      <c r="U827" s="120"/>
      <c r="V827" s="117"/>
      <c r="W827" s="120"/>
      <c r="X827" s="117"/>
      <c r="Y827" s="72"/>
      <c r="AA827" s="188"/>
      <c r="AB827" s="68"/>
    </row>
    <row r="828" spans="8:28" ht="20.100000000000001" customHeight="1" x14ac:dyDescent="0.2">
      <c r="H828" s="68"/>
      <c r="I828" s="61"/>
      <c r="J828" s="62"/>
      <c r="K828" s="61"/>
      <c r="L828" s="61"/>
      <c r="M828" s="80"/>
      <c r="N828" s="61"/>
      <c r="O828" s="111"/>
      <c r="P828" s="117"/>
      <c r="Q828" s="120"/>
      <c r="R828" s="117"/>
      <c r="S828" s="120"/>
      <c r="T828" s="117"/>
      <c r="U828" s="120"/>
      <c r="V828" s="117"/>
      <c r="W828" s="120"/>
      <c r="X828" s="117"/>
      <c r="Y828" s="72"/>
      <c r="AA828" s="188"/>
      <c r="AB828" s="68"/>
    </row>
    <row r="829" spans="8:28" ht="20.100000000000001" customHeight="1" x14ac:dyDescent="0.2">
      <c r="H829" s="68"/>
      <c r="I829" s="61"/>
      <c r="J829" s="62"/>
      <c r="K829" s="61"/>
      <c r="L829" s="61"/>
      <c r="M829" s="80"/>
      <c r="N829" s="61"/>
      <c r="O829" s="111"/>
      <c r="P829" s="117"/>
      <c r="Q829" s="120"/>
      <c r="R829" s="117"/>
      <c r="S829" s="120"/>
      <c r="T829" s="117"/>
      <c r="U829" s="120"/>
      <c r="V829" s="117"/>
      <c r="W829" s="120"/>
      <c r="X829" s="117"/>
      <c r="Y829" s="72"/>
      <c r="AA829" s="188"/>
      <c r="AB829" s="68"/>
    </row>
    <row r="830" spans="8:28" ht="20.100000000000001" customHeight="1" x14ac:dyDescent="0.2">
      <c r="H830" s="68"/>
      <c r="I830" s="61"/>
      <c r="J830" s="62"/>
      <c r="K830" s="61"/>
      <c r="L830" s="61"/>
      <c r="M830" s="80"/>
      <c r="N830" s="61"/>
      <c r="O830" s="111"/>
      <c r="P830" s="117"/>
      <c r="Q830" s="120"/>
      <c r="R830" s="117"/>
      <c r="S830" s="120"/>
      <c r="T830" s="117"/>
      <c r="U830" s="120"/>
      <c r="V830" s="117"/>
      <c r="W830" s="120"/>
      <c r="X830" s="117"/>
      <c r="Y830" s="72"/>
      <c r="AA830" s="188"/>
      <c r="AB830" s="68"/>
    </row>
    <row r="831" spans="8:28" ht="20.100000000000001" customHeight="1" x14ac:dyDescent="0.2">
      <c r="H831" s="68"/>
      <c r="I831" s="61"/>
      <c r="J831" s="62"/>
      <c r="K831" s="61"/>
      <c r="L831" s="61"/>
      <c r="M831" s="80"/>
      <c r="N831" s="61"/>
      <c r="O831" s="111"/>
      <c r="P831" s="117"/>
      <c r="Q831" s="120"/>
      <c r="R831" s="117"/>
      <c r="S831" s="120"/>
      <c r="T831" s="117"/>
      <c r="U831" s="120"/>
      <c r="V831" s="117"/>
      <c r="W831" s="120"/>
      <c r="X831" s="117"/>
      <c r="Y831" s="72"/>
      <c r="AA831" s="188"/>
      <c r="AB831" s="68"/>
    </row>
    <row r="832" spans="8:28" ht="20.100000000000001" customHeight="1" x14ac:dyDescent="0.2">
      <c r="H832" s="68"/>
      <c r="I832" s="61"/>
      <c r="J832" s="62"/>
      <c r="K832" s="61"/>
      <c r="L832" s="61"/>
      <c r="M832" s="80"/>
      <c r="N832" s="61"/>
      <c r="O832" s="111"/>
      <c r="P832" s="117"/>
      <c r="Q832" s="120"/>
      <c r="R832" s="117"/>
      <c r="S832" s="120"/>
      <c r="T832" s="117"/>
      <c r="U832" s="120"/>
      <c r="V832" s="117"/>
      <c r="W832" s="120"/>
      <c r="X832" s="117"/>
      <c r="Y832" s="72"/>
      <c r="AA832" s="188"/>
      <c r="AB832" s="68"/>
    </row>
    <row r="833" spans="8:28" ht="20.100000000000001" customHeight="1" x14ac:dyDescent="0.2">
      <c r="H833" s="68"/>
      <c r="I833" s="61"/>
      <c r="J833" s="62"/>
      <c r="K833" s="61"/>
      <c r="L833" s="61"/>
      <c r="M833" s="80"/>
      <c r="N833" s="61"/>
      <c r="O833" s="111"/>
      <c r="P833" s="117"/>
      <c r="Q833" s="120"/>
      <c r="R833" s="117"/>
      <c r="S833" s="120"/>
      <c r="T833" s="117"/>
      <c r="U833" s="120"/>
      <c r="V833" s="117"/>
      <c r="W833" s="120"/>
      <c r="X833" s="117"/>
      <c r="Y833" s="72"/>
      <c r="AA833" s="188"/>
      <c r="AB833" s="68"/>
    </row>
    <row r="834" spans="8:28" ht="20.100000000000001" customHeight="1" x14ac:dyDescent="0.2">
      <c r="H834" s="68"/>
      <c r="I834" s="61"/>
      <c r="J834" s="62"/>
      <c r="K834" s="61"/>
      <c r="L834" s="61"/>
      <c r="M834" s="80"/>
      <c r="N834" s="61"/>
      <c r="O834" s="111"/>
      <c r="P834" s="117"/>
      <c r="Q834" s="120"/>
      <c r="R834" s="117"/>
      <c r="S834" s="120"/>
      <c r="T834" s="117"/>
      <c r="U834" s="120"/>
      <c r="V834" s="117"/>
      <c r="W834" s="120"/>
      <c r="X834" s="117"/>
      <c r="Y834" s="72"/>
      <c r="AA834" s="188"/>
      <c r="AB834" s="68"/>
    </row>
    <row r="835" spans="8:28" ht="20.100000000000001" customHeight="1" x14ac:dyDescent="0.2">
      <c r="H835" s="68"/>
      <c r="I835" s="61"/>
      <c r="J835" s="62"/>
      <c r="K835" s="61"/>
      <c r="L835" s="61"/>
      <c r="M835" s="80"/>
      <c r="N835" s="61"/>
      <c r="O835" s="111"/>
      <c r="P835" s="117"/>
      <c r="Q835" s="120"/>
      <c r="R835" s="117"/>
      <c r="S835" s="120"/>
      <c r="T835" s="117"/>
      <c r="U835" s="120"/>
      <c r="V835" s="117"/>
      <c r="W835" s="120"/>
      <c r="X835" s="117"/>
      <c r="Y835" s="72"/>
      <c r="AA835" s="188"/>
      <c r="AB835" s="68"/>
    </row>
    <row r="836" spans="8:28" ht="20.100000000000001" customHeight="1" x14ac:dyDescent="0.2">
      <c r="H836" s="68"/>
      <c r="I836" s="61"/>
      <c r="J836" s="62"/>
      <c r="K836" s="61"/>
      <c r="L836" s="61"/>
      <c r="M836" s="80"/>
      <c r="N836" s="61"/>
      <c r="O836" s="111"/>
      <c r="P836" s="117"/>
      <c r="Q836" s="120"/>
      <c r="R836" s="117"/>
      <c r="S836" s="120"/>
      <c r="T836" s="117"/>
      <c r="U836" s="120"/>
      <c r="V836" s="117"/>
      <c r="W836" s="120"/>
      <c r="X836" s="117"/>
      <c r="Y836" s="72"/>
      <c r="AA836" s="188"/>
      <c r="AB836" s="68"/>
    </row>
    <row r="837" spans="8:28" ht="20.100000000000001" customHeight="1" x14ac:dyDescent="0.2">
      <c r="H837" s="68"/>
      <c r="I837" s="61"/>
      <c r="J837" s="62"/>
      <c r="K837" s="61"/>
      <c r="L837" s="61"/>
      <c r="M837" s="80"/>
      <c r="N837" s="61"/>
      <c r="O837" s="111"/>
      <c r="P837" s="117"/>
      <c r="Q837" s="120"/>
      <c r="R837" s="117"/>
      <c r="S837" s="120"/>
      <c r="T837" s="117"/>
      <c r="U837" s="120"/>
      <c r="V837" s="117"/>
      <c r="W837" s="120"/>
      <c r="X837" s="117"/>
      <c r="Y837" s="72"/>
      <c r="AA837" s="188"/>
      <c r="AB837" s="68"/>
    </row>
    <row r="838" spans="8:28" ht="20.100000000000001" customHeight="1" x14ac:dyDescent="0.2">
      <c r="H838" s="68"/>
      <c r="I838" s="61"/>
      <c r="J838" s="62"/>
      <c r="K838" s="61"/>
      <c r="L838" s="61"/>
      <c r="M838" s="80"/>
      <c r="N838" s="61"/>
      <c r="O838" s="111"/>
      <c r="P838" s="117"/>
      <c r="Q838" s="120"/>
      <c r="R838" s="117"/>
      <c r="S838" s="120"/>
      <c r="T838" s="117"/>
      <c r="U838" s="120"/>
      <c r="V838" s="117"/>
      <c r="W838" s="120"/>
      <c r="X838" s="117"/>
      <c r="Y838" s="72"/>
      <c r="AA838" s="188"/>
      <c r="AB838" s="68"/>
    </row>
    <row r="839" spans="8:28" ht="20.100000000000001" customHeight="1" x14ac:dyDescent="0.2">
      <c r="H839" s="68"/>
      <c r="I839" s="61"/>
      <c r="J839" s="62"/>
      <c r="K839" s="61"/>
      <c r="L839" s="61"/>
      <c r="M839" s="80"/>
      <c r="N839" s="61"/>
      <c r="O839" s="111"/>
      <c r="P839" s="117"/>
      <c r="Q839" s="120"/>
      <c r="R839" s="117"/>
      <c r="S839" s="120"/>
      <c r="T839" s="117"/>
      <c r="U839" s="120"/>
      <c r="V839" s="117"/>
      <c r="W839" s="120"/>
      <c r="X839" s="117"/>
      <c r="Y839" s="72"/>
      <c r="AA839" s="188"/>
      <c r="AB839" s="68"/>
    </row>
    <row r="840" spans="8:28" ht="20.100000000000001" customHeight="1" x14ac:dyDescent="0.2">
      <c r="H840" s="68"/>
      <c r="I840" s="61"/>
      <c r="J840" s="62"/>
      <c r="K840" s="61"/>
      <c r="L840" s="61"/>
      <c r="M840" s="80"/>
      <c r="N840" s="61"/>
      <c r="O840" s="111"/>
      <c r="P840" s="117"/>
      <c r="Q840" s="120"/>
      <c r="R840" s="117"/>
      <c r="S840" s="120"/>
      <c r="T840" s="117"/>
      <c r="U840" s="120"/>
      <c r="V840" s="117"/>
      <c r="W840" s="120"/>
      <c r="X840" s="117"/>
      <c r="Y840" s="72"/>
      <c r="AA840" s="188"/>
      <c r="AB840" s="68"/>
    </row>
    <row r="841" spans="8:28" ht="20.100000000000001" customHeight="1" x14ac:dyDescent="0.2">
      <c r="H841" s="68"/>
      <c r="I841" s="61"/>
      <c r="J841" s="62"/>
      <c r="K841" s="61"/>
      <c r="L841" s="61"/>
      <c r="M841" s="80"/>
      <c r="N841" s="61"/>
      <c r="O841" s="111"/>
      <c r="P841" s="117"/>
      <c r="Q841" s="120"/>
      <c r="R841" s="117"/>
      <c r="S841" s="120"/>
      <c r="T841" s="117"/>
      <c r="U841" s="120"/>
      <c r="V841" s="117"/>
      <c r="W841" s="120"/>
      <c r="X841" s="117"/>
      <c r="Y841" s="72"/>
      <c r="AA841" s="188"/>
      <c r="AB841" s="68"/>
    </row>
    <row r="842" spans="8:28" ht="20.100000000000001" customHeight="1" x14ac:dyDescent="0.2">
      <c r="H842" s="68"/>
      <c r="I842" s="61"/>
      <c r="J842" s="62"/>
      <c r="K842" s="61"/>
      <c r="L842" s="61"/>
      <c r="M842" s="80"/>
      <c r="N842" s="61"/>
      <c r="O842" s="111"/>
      <c r="P842" s="117"/>
      <c r="Q842" s="120"/>
      <c r="R842" s="117"/>
      <c r="S842" s="120"/>
      <c r="T842" s="117"/>
      <c r="U842" s="120"/>
      <c r="V842" s="117"/>
      <c r="W842" s="120"/>
      <c r="X842" s="117"/>
      <c r="Y842" s="72"/>
      <c r="AA842" s="188"/>
      <c r="AB842" s="68"/>
    </row>
    <row r="843" spans="8:28" ht="20.100000000000001" customHeight="1" x14ac:dyDescent="0.2">
      <c r="H843" s="68"/>
      <c r="I843" s="61"/>
      <c r="J843" s="62"/>
      <c r="K843" s="61"/>
      <c r="L843" s="61"/>
      <c r="M843" s="80"/>
      <c r="N843" s="61"/>
      <c r="O843" s="111"/>
      <c r="P843" s="117"/>
      <c r="Q843" s="120"/>
      <c r="R843" s="117"/>
      <c r="S843" s="120"/>
      <c r="T843" s="117"/>
      <c r="U843" s="120"/>
      <c r="V843" s="117"/>
      <c r="W843" s="120"/>
      <c r="X843" s="117"/>
      <c r="Y843" s="72"/>
      <c r="AA843" s="188"/>
      <c r="AB843" s="68"/>
    </row>
    <row r="844" spans="8:28" ht="20.100000000000001" customHeight="1" x14ac:dyDescent="0.2">
      <c r="H844" s="68"/>
      <c r="I844" s="61"/>
      <c r="J844" s="62"/>
      <c r="K844" s="61"/>
      <c r="L844" s="61"/>
      <c r="M844" s="80"/>
      <c r="N844" s="61"/>
      <c r="O844" s="111"/>
      <c r="P844" s="117"/>
      <c r="Q844" s="120"/>
      <c r="R844" s="117"/>
      <c r="S844" s="120"/>
      <c r="T844" s="117"/>
      <c r="U844" s="120"/>
      <c r="V844" s="117"/>
      <c r="W844" s="120"/>
      <c r="X844" s="117"/>
      <c r="Y844" s="72"/>
      <c r="AA844" s="188"/>
      <c r="AB844" s="68"/>
    </row>
    <row r="845" spans="8:28" ht="20.100000000000001" customHeight="1" x14ac:dyDescent="0.2">
      <c r="H845" s="68"/>
      <c r="I845" s="61"/>
      <c r="J845" s="62"/>
      <c r="K845" s="61"/>
      <c r="L845" s="61"/>
      <c r="M845" s="80"/>
      <c r="N845" s="61"/>
      <c r="O845" s="111"/>
      <c r="P845" s="117"/>
      <c r="Q845" s="120"/>
      <c r="R845" s="117"/>
      <c r="S845" s="120"/>
      <c r="T845" s="117"/>
      <c r="U845" s="120"/>
      <c r="V845" s="117"/>
      <c r="W845" s="120"/>
      <c r="X845" s="117"/>
      <c r="Y845" s="72"/>
      <c r="AA845" s="188"/>
      <c r="AB845" s="68"/>
    </row>
    <row r="846" spans="8:28" ht="20.100000000000001" customHeight="1" x14ac:dyDescent="0.2">
      <c r="H846" s="68"/>
      <c r="I846" s="61"/>
      <c r="J846" s="62"/>
      <c r="K846" s="61"/>
      <c r="L846" s="61"/>
      <c r="M846" s="80"/>
      <c r="N846" s="61"/>
      <c r="O846" s="111"/>
      <c r="P846" s="117"/>
      <c r="Q846" s="120"/>
      <c r="R846" s="117"/>
      <c r="S846" s="120"/>
      <c r="T846" s="117"/>
      <c r="U846" s="120"/>
      <c r="V846" s="117"/>
      <c r="W846" s="120"/>
      <c r="X846" s="117"/>
      <c r="Y846" s="72"/>
      <c r="AA846" s="188"/>
      <c r="AB846" s="68"/>
    </row>
    <row r="847" spans="8:28" ht="20.100000000000001" customHeight="1" x14ac:dyDescent="0.2">
      <c r="H847" s="68"/>
      <c r="I847" s="61"/>
      <c r="J847" s="62"/>
      <c r="K847" s="61"/>
      <c r="L847" s="61"/>
      <c r="M847" s="80"/>
      <c r="N847" s="61"/>
      <c r="O847" s="111"/>
      <c r="P847" s="117"/>
      <c r="Q847" s="120"/>
      <c r="R847" s="117"/>
      <c r="S847" s="120"/>
      <c r="T847" s="117"/>
      <c r="U847" s="120"/>
      <c r="V847" s="117"/>
      <c r="W847" s="120"/>
      <c r="X847" s="117"/>
      <c r="Y847" s="72"/>
      <c r="AA847" s="188"/>
      <c r="AB847" s="68"/>
    </row>
    <row r="848" spans="8:28" ht="20.100000000000001" customHeight="1" x14ac:dyDescent="0.2">
      <c r="H848" s="68"/>
      <c r="I848" s="61"/>
      <c r="J848" s="62"/>
      <c r="K848" s="61"/>
      <c r="L848" s="61"/>
      <c r="M848" s="80"/>
      <c r="N848" s="61"/>
      <c r="O848" s="111"/>
      <c r="P848" s="117"/>
      <c r="Q848" s="120"/>
      <c r="R848" s="117"/>
      <c r="S848" s="120"/>
      <c r="T848" s="117"/>
      <c r="U848" s="120"/>
      <c r="V848" s="117"/>
      <c r="W848" s="120"/>
      <c r="X848" s="117"/>
      <c r="Y848" s="72"/>
      <c r="AA848" s="188"/>
      <c r="AB848" s="68"/>
    </row>
    <row r="849" spans="8:28" ht="20.100000000000001" customHeight="1" x14ac:dyDescent="0.2">
      <c r="H849" s="68"/>
      <c r="I849" s="61"/>
      <c r="J849" s="62"/>
      <c r="K849" s="61"/>
      <c r="L849" s="61"/>
      <c r="M849" s="80"/>
      <c r="N849" s="61"/>
      <c r="O849" s="111"/>
      <c r="P849" s="117"/>
      <c r="Q849" s="120"/>
      <c r="R849" s="117"/>
      <c r="S849" s="120"/>
      <c r="T849" s="117"/>
      <c r="U849" s="120"/>
      <c r="V849" s="117"/>
      <c r="W849" s="120"/>
      <c r="X849" s="117"/>
      <c r="Y849" s="72"/>
      <c r="AA849" s="188"/>
      <c r="AB849" s="68"/>
    </row>
    <row r="850" spans="8:28" ht="20.100000000000001" customHeight="1" x14ac:dyDescent="0.2">
      <c r="H850" s="68"/>
      <c r="I850" s="61"/>
      <c r="J850" s="62"/>
      <c r="K850" s="61"/>
      <c r="L850" s="61"/>
      <c r="M850" s="80"/>
      <c r="N850" s="61"/>
      <c r="O850" s="111"/>
      <c r="P850" s="117"/>
      <c r="Q850" s="120"/>
      <c r="R850" s="117"/>
      <c r="S850" s="120"/>
      <c r="T850" s="117"/>
      <c r="U850" s="120"/>
      <c r="V850" s="117"/>
      <c r="W850" s="120"/>
      <c r="X850" s="117"/>
      <c r="Y850" s="72"/>
      <c r="AA850" s="188"/>
      <c r="AB850" s="68"/>
    </row>
    <row r="851" spans="8:28" ht="20.100000000000001" customHeight="1" x14ac:dyDescent="0.2">
      <c r="H851" s="68"/>
      <c r="I851" s="61"/>
      <c r="J851" s="62"/>
      <c r="K851" s="61"/>
      <c r="L851" s="61"/>
      <c r="M851" s="80"/>
      <c r="N851" s="61"/>
      <c r="O851" s="111"/>
      <c r="P851" s="117"/>
      <c r="Q851" s="120"/>
      <c r="R851" s="117"/>
      <c r="S851" s="120"/>
      <c r="T851" s="117"/>
      <c r="U851" s="120"/>
      <c r="V851" s="117"/>
      <c r="W851" s="120"/>
      <c r="X851" s="117"/>
      <c r="Y851" s="72"/>
      <c r="AA851" s="188"/>
      <c r="AB851" s="68"/>
    </row>
    <row r="852" spans="8:28" ht="20.100000000000001" customHeight="1" x14ac:dyDescent="0.2">
      <c r="H852" s="68"/>
      <c r="I852" s="61"/>
      <c r="J852" s="62"/>
      <c r="K852" s="61"/>
      <c r="L852" s="61"/>
      <c r="M852" s="80"/>
      <c r="N852" s="61"/>
      <c r="O852" s="111"/>
      <c r="P852" s="117"/>
      <c r="Q852" s="120"/>
      <c r="R852" s="117"/>
      <c r="S852" s="120"/>
      <c r="T852" s="117"/>
      <c r="U852" s="120"/>
      <c r="V852" s="117"/>
      <c r="W852" s="120"/>
      <c r="X852" s="117"/>
      <c r="Y852" s="72"/>
      <c r="AA852" s="188"/>
      <c r="AB852" s="68"/>
    </row>
    <row r="853" spans="8:28" ht="20.100000000000001" customHeight="1" x14ac:dyDescent="0.2">
      <c r="H853" s="68"/>
      <c r="I853" s="61"/>
      <c r="J853" s="62"/>
      <c r="K853" s="61"/>
      <c r="L853" s="61"/>
      <c r="M853" s="80"/>
      <c r="N853" s="61"/>
      <c r="O853" s="111"/>
      <c r="P853" s="117"/>
      <c r="Q853" s="120"/>
      <c r="R853" s="117"/>
      <c r="S853" s="120"/>
      <c r="T853" s="117"/>
      <c r="U853" s="120"/>
      <c r="V853" s="117"/>
      <c r="W853" s="120"/>
      <c r="X853" s="117"/>
      <c r="Y853" s="72"/>
      <c r="AA853" s="188"/>
      <c r="AB853" s="68"/>
    </row>
    <row r="854" spans="8:28" ht="20.100000000000001" customHeight="1" x14ac:dyDescent="0.2">
      <c r="H854" s="68"/>
      <c r="I854" s="61"/>
      <c r="J854" s="62"/>
      <c r="K854" s="61"/>
      <c r="L854" s="61"/>
      <c r="M854" s="80"/>
      <c r="N854" s="61"/>
      <c r="O854" s="111"/>
      <c r="P854" s="117"/>
      <c r="Q854" s="120"/>
      <c r="R854" s="117"/>
      <c r="S854" s="120"/>
      <c r="T854" s="117"/>
      <c r="U854" s="120"/>
      <c r="V854" s="117"/>
      <c r="W854" s="120"/>
      <c r="X854" s="117"/>
      <c r="Y854" s="72"/>
      <c r="AA854" s="188"/>
      <c r="AB854" s="68"/>
    </row>
    <row r="855" spans="8:28" ht="20.100000000000001" customHeight="1" x14ac:dyDescent="0.2">
      <c r="H855" s="68"/>
      <c r="I855" s="61"/>
      <c r="J855" s="62"/>
      <c r="K855" s="61"/>
      <c r="L855" s="61"/>
      <c r="M855" s="80"/>
      <c r="N855" s="61"/>
      <c r="O855" s="111"/>
      <c r="P855" s="117"/>
      <c r="Q855" s="120"/>
      <c r="R855" s="117"/>
      <c r="S855" s="120"/>
      <c r="T855" s="117"/>
      <c r="U855" s="120"/>
      <c r="V855" s="117"/>
      <c r="W855" s="120"/>
      <c r="X855" s="117"/>
      <c r="Y855" s="72"/>
      <c r="AA855" s="188"/>
      <c r="AB855" s="68"/>
    </row>
    <row r="856" spans="8:28" ht="20.100000000000001" customHeight="1" x14ac:dyDescent="0.2">
      <c r="H856" s="68"/>
      <c r="I856" s="61"/>
      <c r="J856" s="62"/>
      <c r="K856" s="61"/>
      <c r="L856" s="61"/>
      <c r="M856" s="80"/>
      <c r="N856" s="61"/>
      <c r="O856" s="111"/>
      <c r="P856" s="117"/>
      <c r="Q856" s="120"/>
      <c r="R856" s="117"/>
      <c r="S856" s="120"/>
      <c r="T856" s="117"/>
      <c r="U856" s="120"/>
      <c r="V856" s="117"/>
      <c r="W856" s="120"/>
      <c r="X856" s="117"/>
      <c r="Y856" s="72"/>
      <c r="AA856" s="188"/>
      <c r="AB856" s="68"/>
    </row>
    <row r="857" spans="8:28" ht="20.100000000000001" customHeight="1" x14ac:dyDescent="0.2">
      <c r="H857" s="68"/>
      <c r="I857" s="61"/>
      <c r="J857" s="62"/>
      <c r="K857" s="61"/>
      <c r="L857" s="61"/>
      <c r="M857" s="80"/>
      <c r="N857" s="61"/>
      <c r="O857" s="111"/>
      <c r="P857" s="117"/>
      <c r="Q857" s="120"/>
      <c r="R857" s="117"/>
      <c r="S857" s="120"/>
      <c r="T857" s="117"/>
      <c r="U857" s="120"/>
      <c r="V857" s="117"/>
      <c r="W857" s="120"/>
      <c r="X857" s="117"/>
      <c r="Y857" s="72"/>
      <c r="AA857" s="188"/>
      <c r="AB857" s="68"/>
    </row>
    <row r="858" spans="8:28" ht="20.100000000000001" customHeight="1" x14ac:dyDescent="0.2">
      <c r="H858" s="68"/>
      <c r="I858" s="61"/>
      <c r="J858" s="62"/>
      <c r="K858" s="61"/>
      <c r="L858" s="61"/>
      <c r="M858" s="80"/>
      <c r="N858" s="61"/>
      <c r="O858" s="111"/>
      <c r="P858" s="117"/>
      <c r="Q858" s="120"/>
      <c r="R858" s="117"/>
      <c r="S858" s="120"/>
      <c r="T858" s="117"/>
      <c r="U858" s="120"/>
      <c r="V858" s="117"/>
      <c r="W858" s="120"/>
      <c r="X858" s="117"/>
      <c r="Y858" s="72"/>
      <c r="AA858" s="188"/>
      <c r="AB858" s="68"/>
    </row>
    <row r="859" spans="8:28" ht="20.100000000000001" customHeight="1" x14ac:dyDescent="0.2">
      <c r="H859" s="68"/>
      <c r="I859" s="61"/>
      <c r="J859" s="62"/>
      <c r="K859" s="61"/>
      <c r="L859" s="61"/>
      <c r="M859" s="80"/>
      <c r="N859" s="61"/>
      <c r="O859" s="111"/>
      <c r="P859" s="117"/>
      <c r="Q859" s="120"/>
      <c r="R859" s="117"/>
      <c r="S859" s="120"/>
      <c r="T859" s="117"/>
      <c r="U859" s="120"/>
      <c r="V859" s="117"/>
      <c r="W859" s="120"/>
      <c r="X859" s="117"/>
      <c r="Y859" s="72"/>
      <c r="AA859" s="188"/>
      <c r="AB859" s="68"/>
    </row>
    <row r="860" spans="8:28" ht="20.100000000000001" customHeight="1" x14ac:dyDescent="0.2">
      <c r="H860" s="68"/>
      <c r="I860" s="61"/>
      <c r="J860" s="62"/>
      <c r="K860" s="61"/>
      <c r="L860" s="61"/>
      <c r="M860" s="80"/>
      <c r="N860" s="61"/>
      <c r="O860" s="111"/>
      <c r="P860" s="117"/>
      <c r="Q860" s="120"/>
      <c r="R860" s="117"/>
      <c r="S860" s="120"/>
      <c r="T860" s="117"/>
      <c r="U860" s="120"/>
      <c r="V860" s="117"/>
      <c r="W860" s="120"/>
      <c r="X860" s="117"/>
      <c r="Y860" s="72"/>
      <c r="AA860" s="188"/>
      <c r="AB860" s="68"/>
    </row>
    <row r="861" spans="8:28" ht="20.100000000000001" customHeight="1" x14ac:dyDescent="0.2">
      <c r="H861" s="68"/>
      <c r="I861" s="61"/>
      <c r="J861" s="62"/>
      <c r="K861" s="61"/>
      <c r="L861" s="61"/>
      <c r="M861" s="80"/>
      <c r="N861" s="61"/>
      <c r="O861" s="111"/>
      <c r="P861" s="117"/>
      <c r="Q861" s="120"/>
      <c r="R861" s="117"/>
      <c r="S861" s="120"/>
      <c r="T861" s="117"/>
      <c r="U861" s="120"/>
      <c r="V861" s="117"/>
      <c r="W861" s="120"/>
      <c r="X861" s="117"/>
      <c r="Y861" s="72"/>
      <c r="AA861" s="188"/>
      <c r="AB861" s="68"/>
    </row>
    <row r="862" spans="8:28" ht="20.100000000000001" customHeight="1" x14ac:dyDescent="0.2">
      <c r="H862" s="68"/>
      <c r="I862" s="61"/>
      <c r="J862" s="62"/>
      <c r="K862" s="61"/>
      <c r="L862" s="61"/>
      <c r="M862" s="80"/>
      <c r="N862" s="61"/>
      <c r="O862" s="111"/>
      <c r="P862" s="117"/>
      <c r="Q862" s="120"/>
      <c r="R862" s="117"/>
      <c r="S862" s="120"/>
      <c r="T862" s="117"/>
      <c r="U862" s="120"/>
      <c r="V862" s="117"/>
      <c r="W862" s="120"/>
      <c r="X862" s="117"/>
      <c r="Y862" s="72"/>
      <c r="AA862" s="188"/>
      <c r="AB862" s="68"/>
    </row>
    <row r="863" spans="8:28" ht="20.100000000000001" customHeight="1" x14ac:dyDescent="0.2">
      <c r="H863" s="68"/>
      <c r="I863" s="61"/>
      <c r="J863" s="62"/>
      <c r="K863" s="61"/>
      <c r="L863" s="61"/>
      <c r="M863" s="80"/>
      <c r="N863" s="61"/>
      <c r="O863" s="111"/>
      <c r="P863" s="117"/>
      <c r="Q863" s="120"/>
      <c r="R863" s="117"/>
      <c r="S863" s="120"/>
      <c r="T863" s="117"/>
      <c r="U863" s="120"/>
      <c r="V863" s="117"/>
      <c r="W863" s="120"/>
      <c r="X863" s="117"/>
      <c r="Y863" s="72"/>
      <c r="AA863" s="188"/>
      <c r="AB863" s="68"/>
    </row>
    <row r="864" spans="8:28" ht="20.100000000000001" customHeight="1" x14ac:dyDescent="0.2">
      <c r="H864" s="68"/>
      <c r="I864" s="61"/>
      <c r="J864" s="62"/>
      <c r="K864" s="61"/>
      <c r="L864" s="61"/>
      <c r="M864" s="80"/>
      <c r="N864" s="61"/>
      <c r="O864" s="111"/>
      <c r="P864" s="117"/>
      <c r="Q864" s="120"/>
      <c r="R864" s="117"/>
      <c r="S864" s="120"/>
      <c r="T864" s="117"/>
      <c r="U864" s="120"/>
      <c r="V864" s="117"/>
      <c r="W864" s="120"/>
      <c r="X864" s="117"/>
      <c r="Y864" s="72"/>
      <c r="AA864" s="188"/>
      <c r="AB864" s="68"/>
    </row>
    <row r="865" spans="8:28" ht="20.100000000000001" customHeight="1" x14ac:dyDescent="0.2">
      <c r="H865" s="68"/>
      <c r="I865" s="61"/>
      <c r="J865" s="62"/>
      <c r="K865" s="61"/>
      <c r="L865" s="61"/>
      <c r="M865" s="80"/>
      <c r="N865" s="61"/>
      <c r="O865" s="111"/>
      <c r="P865" s="117"/>
      <c r="Q865" s="120"/>
      <c r="R865" s="117"/>
      <c r="S865" s="120"/>
      <c r="T865" s="117"/>
      <c r="U865" s="120"/>
      <c r="V865" s="117"/>
      <c r="W865" s="120"/>
      <c r="X865" s="117"/>
      <c r="Y865" s="72"/>
      <c r="AA865" s="188"/>
      <c r="AB865" s="68"/>
    </row>
    <row r="866" spans="8:28" ht="20.100000000000001" customHeight="1" x14ac:dyDescent="0.2">
      <c r="H866" s="68"/>
      <c r="I866" s="61"/>
      <c r="J866" s="62"/>
      <c r="K866" s="61"/>
      <c r="L866" s="61"/>
      <c r="M866" s="80"/>
      <c r="N866" s="61"/>
      <c r="O866" s="111"/>
      <c r="P866" s="117"/>
      <c r="Q866" s="120"/>
      <c r="R866" s="117"/>
      <c r="S866" s="120"/>
      <c r="T866" s="117"/>
      <c r="U866" s="120"/>
      <c r="V866" s="117"/>
      <c r="W866" s="120"/>
      <c r="X866" s="117"/>
      <c r="Y866" s="72"/>
      <c r="AA866" s="188"/>
      <c r="AB866" s="68"/>
    </row>
    <row r="867" spans="8:28" ht="20.100000000000001" customHeight="1" x14ac:dyDescent="0.2">
      <c r="H867" s="68"/>
      <c r="I867" s="61"/>
      <c r="J867" s="62"/>
      <c r="K867" s="61"/>
      <c r="L867" s="61"/>
      <c r="M867" s="80"/>
      <c r="N867" s="61"/>
      <c r="O867" s="111"/>
      <c r="P867" s="117"/>
      <c r="Q867" s="120"/>
      <c r="R867" s="117"/>
      <c r="S867" s="120"/>
      <c r="T867" s="117"/>
      <c r="U867" s="120"/>
      <c r="V867" s="117"/>
      <c r="W867" s="120"/>
      <c r="X867" s="117"/>
      <c r="Y867" s="72"/>
      <c r="AA867" s="188"/>
      <c r="AB867" s="68"/>
    </row>
    <row r="868" spans="8:28" ht="20.100000000000001" customHeight="1" x14ac:dyDescent="0.2">
      <c r="H868" s="68"/>
      <c r="I868" s="61"/>
      <c r="J868" s="62"/>
      <c r="K868" s="61"/>
      <c r="L868" s="61"/>
      <c r="M868" s="80"/>
      <c r="N868" s="61"/>
      <c r="O868" s="111"/>
      <c r="P868" s="117"/>
      <c r="Q868" s="120"/>
      <c r="R868" s="117"/>
      <c r="S868" s="120"/>
      <c r="T868" s="117"/>
      <c r="U868" s="120"/>
      <c r="V868" s="117"/>
      <c r="W868" s="120"/>
      <c r="X868" s="117"/>
      <c r="Y868" s="72"/>
      <c r="AA868" s="188"/>
      <c r="AB868" s="68"/>
    </row>
    <row r="869" spans="8:28" ht="20.100000000000001" customHeight="1" x14ac:dyDescent="0.2">
      <c r="H869" s="68"/>
      <c r="I869" s="61"/>
      <c r="J869" s="62"/>
      <c r="K869" s="61"/>
      <c r="L869" s="61"/>
      <c r="M869" s="80"/>
      <c r="N869" s="61"/>
      <c r="O869" s="111"/>
      <c r="P869" s="117"/>
      <c r="Q869" s="120"/>
      <c r="R869" s="117"/>
      <c r="S869" s="120"/>
      <c r="T869" s="117"/>
      <c r="U869" s="120"/>
      <c r="V869" s="117"/>
      <c r="W869" s="120"/>
      <c r="X869" s="117"/>
      <c r="Y869" s="72"/>
      <c r="AA869" s="188"/>
      <c r="AB869" s="68"/>
    </row>
    <row r="870" spans="8:28" ht="20.100000000000001" customHeight="1" x14ac:dyDescent="0.2">
      <c r="H870" s="68"/>
      <c r="I870" s="61"/>
      <c r="J870" s="62"/>
      <c r="K870" s="61"/>
      <c r="L870" s="61"/>
      <c r="M870" s="80"/>
      <c r="N870" s="61"/>
      <c r="O870" s="111"/>
      <c r="P870" s="117"/>
      <c r="Q870" s="120"/>
      <c r="R870" s="117"/>
      <c r="S870" s="120"/>
      <c r="T870" s="117"/>
      <c r="U870" s="120"/>
      <c r="V870" s="117"/>
      <c r="W870" s="120"/>
      <c r="X870" s="117"/>
      <c r="Y870" s="72"/>
      <c r="AA870" s="188"/>
      <c r="AB870" s="68"/>
    </row>
    <row r="871" spans="8:28" ht="20.100000000000001" customHeight="1" x14ac:dyDescent="0.2">
      <c r="H871" s="68"/>
      <c r="I871" s="61"/>
      <c r="J871" s="62"/>
      <c r="K871" s="61"/>
      <c r="L871" s="61"/>
      <c r="M871" s="80"/>
      <c r="N871" s="61"/>
      <c r="O871" s="111"/>
      <c r="P871" s="117"/>
      <c r="Q871" s="120"/>
      <c r="R871" s="117"/>
      <c r="S871" s="120"/>
      <c r="T871" s="117"/>
      <c r="U871" s="120"/>
      <c r="V871" s="117"/>
      <c r="W871" s="120"/>
      <c r="X871" s="117"/>
      <c r="Y871" s="72"/>
      <c r="AA871" s="188"/>
      <c r="AB871" s="68"/>
    </row>
    <row r="872" spans="8:28" ht="20.100000000000001" customHeight="1" x14ac:dyDescent="0.2">
      <c r="H872" s="68"/>
      <c r="I872" s="61"/>
      <c r="J872" s="62"/>
      <c r="K872" s="61"/>
      <c r="L872" s="61"/>
      <c r="M872" s="80"/>
      <c r="N872" s="61"/>
      <c r="O872" s="111"/>
      <c r="P872" s="117"/>
      <c r="Q872" s="120"/>
      <c r="R872" s="117"/>
      <c r="S872" s="120"/>
      <c r="T872" s="117"/>
      <c r="U872" s="120"/>
      <c r="V872" s="117"/>
      <c r="W872" s="120"/>
      <c r="X872" s="117"/>
      <c r="Y872" s="72"/>
      <c r="AA872" s="188"/>
      <c r="AB872" s="68"/>
    </row>
    <row r="873" spans="8:28" ht="20.100000000000001" customHeight="1" x14ac:dyDescent="0.2">
      <c r="H873" s="68"/>
      <c r="I873" s="61"/>
      <c r="J873" s="62"/>
      <c r="K873" s="61"/>
      <c r="L873" s="61"/>
      <c r="M873" s="80"/>
      <c r="N873" s="61"/>
      <c r="O873" s="111"/>
      <c r="P873" s="117"/>
      <c r="Q873" s="120"/>
      <c r="R873" s="117"/>
      <c r="S873" s="120"/>
      <c r="T873" s="117"/>
      <c r="U873" s="120"/>
      <c r="V873" s="117"/>
      <c r="W873" s="120"/>
      <c r="X873" s="117"/>
      <c r="Y873" s="72"/>
      <c r="AA873" s="188"/>
      <c r="AB873" s="68"/>
    </row>
    <row r="874" spans="8:28" ht="20.100000000000001" customHeight="1" x14ac:dyDescent="0.2">
      <c r="H874" s="68"/>
      <c r="I874" s="61"/>
      <c r="J874" s="62"/>
      <c r="K874" s="61"/>
      <c r="L874" s="61"/>
      <c r="M874" s="80"/>
      <c r="N874" s="61"/>
      <c r="O874" s="111"/>
      <c r="P874" s="117"/>
      <c r="Q874" s="120"/>
      <c r="R874" s="117"/>
      <c r="S874" s="120"/>
      <c r="T874" s="117"/>
      <c r="U874" s="120"/>
      <c r="V874" s="117"/>
      <c r="W874" s="120"/>
      <c r="X874" s="117"/>
      <c r="Y874" s="72"/>
      <c r="AA874" s="188"/>
      <c r="AB874" s="68"/>
    </row>
    <row r="875" spans="8:28" ht="20.100000000000001" customHeight="1" x14ac:dyDescent="0.2">
      <c r="H875" s="68"/>
      <c r="I875" s="61"/>
      <c r="J875" s="62"/>
      <c r="K875" s="61"/>
      <c r="L875" s="61"/>
      <c r="M875" s="80"/>
      <c r="N875" s="61"/>
      <c r="O875" s="111"/>
      <c r="P875" s="117"/>
      <c r="Q875" s="120"/>
      <c r="R875" s="117"/>
      <c r="S875" s="120"/>
      <c r="T875" s="117"/>
      <c r="U875" s="120"/>
      <c r="V875" s="117"/>
      <c r="W875" s="120"/>
      <c r="X875" s="117"/>
      <c r="Y875" s="72"/>
      <c r="AA875" s="188"/>
      <c r="AB875" s="68"/>
    </row>
    <row r="876" spans="8:28" ht="20.100000000000001" customHeight="1" x14ac:dyDescent="0.2">
      <c r="H876" s="68"/>
      <c r="I876" s="61"/>
      <c r="J876" s="62"/>
      <c r="K876" s="61"/>
      <c r="L876" s="61"/>
      <c r="M876" s="80"/>
      <c r="N876" s="61"/>
      <c r="O876" s="111"/>
      <c r="P876" s="117"/>
      <c r="Q876" s="120"/>
      <c r="R876" s="117"/>
      <c r="S876" s="120"/>
      <c r="T876" s="117"/>
      <c r="U876" s="120"/>
      <c r="V876" s="117"/>
      <c r="W876" s="120"/>
      <c r="X876" s="117"/>
      <c r="Y876" s="72"/>
      <c r="AA876" s="188"/>
      <c r="AB876" s="68"/>
    </row>
    <row r="877" spans="8:28" ht="20.100000000000001" customHeight="1" x14ac:dyDescent="0.2">
      <c r="H877" s="68"/>
      <c r="I877" s="61"/>
      <c r="J877" s="62"/>
      <c r="K877" s="61"/>
      <c r="L877" s="61"/>
      <c r="M877" s="80"/>
      <c r="N877" s="61"/>
      <c r="O877" s="111"/>
      <c r="P877" s="117"/>
      <c r="Q877" s="120"/>
      <c r="R877" s="117"/>
      <c r="S877" s="120"/>
      <c r="T877" s="117"/>
      <c r="U877" s="120"/>
      <c r="V877" s="117"/>
      <c r="W877" s="120"/>
      <c r="X877" s="117"/>
      <c r="Y877" s="72"/>
      <c r="AA877" s="188"/>
      <c r="AB877" s="68"/>
    </row>
    <row r="878" spans="8:28" ht="20.100000000000001" customHeight="1" x14ac:dyDescent="0.2">
      <c r="H878" s="68"/>
      <c r="I878" s="61"/>
      <c r="J878" s="62"/>
      <c r="K878" s="61"/>
      <c r="L878" s="61"/>
      <c r="M878" s="80"/>
      <c r="N878" s="61"/>
      <c r="O878" s="111"/>
      <c r="P878" s="117"/>
      <c r="Q878" s="120"/>
      <c r="R878" s="117"/>
      <c r="S878" s="120"/>
      <c r="T878" s="117"/>
      <c r="U878" s="120"/>
      <c r="V878" s="117"/>
      <c r="W878" s="120"/>
      <c r="X878" s="117"/>
      <c r="Y878" s="72"/>
      <c r="AA878" s="188"/>
      <c r="AB878" s="68"/>
    </row>
    <row r="879" spans="8:28" ht="20.100000000000001" customHeight="1" x14ac:dyDescent="0.2">
      <c r="H879" s="68"/>
      <c r="I879" s="61"/>
      <c r="J879" s="62"/>
      <c r="K879" s="61"/>
      <c r="L879" s="61"/>
      <c r="M879" s="80"/>
      <c r="N879" s="61"/>
      <c r="O879" s="111"/>
      <c r="P879" s="117"/>
      <c r="Q879" s="120"/>
      <c r="R879" s="117"/>
      <c r="S879" s="120"/>
      <c r="T879" s="117"/>
      <c r="U879" s="120"/>
      <c r="V879" s="117"/>
      <c r="W879" s="120"/>
      <c r="X879" s="117"/>
      <c r="Y879" s="72"/>
      <c r="AA879" s="188"/>
      <c r="AB879" s="68"/>
    </row>
    <row r="880" spans="8:28" ht="20.100000000000001" customHeight="1" x14ac:dyDescent="0.2">
      <c r="H880" s="68"/>
      <c r="I880" s="61"/>
      <c r="J880" s="62"/>
      <c r="K880" s="61"/>
      <c r="L880" s="61"/>
      <c r="M880" s="80"/>
      <c r="N880" s="61"/>
      <c r="O880" s="111"/>
      <c r="P880" s="117"/>
      <c r="Q880" s="120"/>
      <c r="R880" s="117"/>
      <c r="S880" s="120"/>
      <c r="T880" s="117"/>
      <c r="U880" s="120"/>
      <c r="V880" s="117"/>
      <c r="W880" s="120"/>
      <c r="X880" s="117"/>
      <c r="Y880" s="72"/>
      <c r="AA880" s="188"/>
      <c r="AB880" s="68"/>
    </row>
    <row r="881" spans="8:28" ht="20.100000000000001" customHeight="1" x14ac:dyDescent="0.2">
      <c r="H881" s="68"/>
      <c r="I881" s="61"/>
      <c r="J881" s="62"/>
      <c r="K881" s="61"/>
      <c r="L881" s="61"/>
      <c r="M881" s="80"/>
      <c r="N881" s="61"/>
      <c r="O881" s="111"/>
      <c r="P881" s="117"/>
      <c r="Q881" s="120"/>
      <c r="R881" s="117"/>
      <c r="S881" s="120"/>
      <c r="T881" s="117"/>
      <c r="U881" s="120"/>
      <c r="V881" s="117"/>
      <c r="W881" s="120"/>
      <c r="X881" s="117"/>
      <c r="Y881" s="72"/>
      <c r="AA881" s="188"/>
      <c r="AB881" s="68"/>
    </row>
    <row r="882" spans="8:28" ht="20.100000000000001" customHeight="1" x14ac:dyDescent="0.2">
      <c r="H882" s="68"/>
      <c r="I882" s="61"/>
      <c r="J882" s="62"/>
      <c r="K882" s="61"/>
      <c r="L882" s="61"/>
      <c r="M882" s="80"/>
      <c r="N882" s="61"/>
      <c r="O882" s="111"/>
      <c r="P882" s="117"/>
      <c r="Q882" s="120"/>
      <c r="R882" s="117"/>
      <c r="S882" s="120"/>
      <c r="T882" s="117"/>
      <c r="U882" s="120"/>
      <c r="V882" s="117"/>
      <c r="W882" s="120"/>
      <c r="X882" s="117"/>
      <c r="Y882" s="72"/>
      <c r="AA882" s="188"/>
      <c r="AB882" s="68"/>
    </row>
    <row r="883" spans="8:28" ht="20.100000000000001" customHeight="1" x14ac:dyDescent="0.2">
      <c r="H883" s="68"/>
      <c r="I883" s="61"/>
      <c r="J883" s="62"/>
      <c r="K883" s="61"/>
      <c r="L883" s="61"/>
      <c r="M883" s="80"/>
      <c r="N883" s="61"/>
      <c r="O883" s="111"/>
      <c r="P883" s="117"/>
      <c r="Q883" s="120"/>
      <c r="R883" s="117"/>
      <c r="S883" s="120"/>
      <c r="T883" s="117"/>
      <c r="U883" s="120"/>
      <c r="V883" s="117"/>
      <c r="W883" s="120"/>
      <c r="X883" s="117"/>
      <c r="Y883" s="72"/>
      <c r="AA883" s="188"/>
      <c r="AB883" s="68"/>
    </row>
    <row r="884" spans="8:28" ht="20.100000000000001" customHeight="1" x14ac:dyDescent="0.2">
      <c r="H884" s="68"/>
      <c r="I884" s="61"/>
      <c r="J884" s="62"/>
      <c r="K884" s="61"/>
      <c r="L884" s="61"/>
      <c r="M884" s="80"/>
      <c r="N884" s="61"/>
      <c r="O884" s="111"/>
      <c r="P884" s="117"/>
      <c r="Q884" s="120"/>
      <c r="R884" s="117"/>
      <c r="S884" s="120"/>
      <c r="T884" s="117"/>
      <c r="U884" s="120"/>
      <c r="V884" s="117"/>
      <c r="W884" s="120"/>
      <c r="X884" s="117"/>
      <c r="Y884" s="72"/>
      <c r="AA884" s="188"/>
      <c r="AB884" s="68"/>
    </row>
    <row r="885" spans="8:28" ht="20.100000000000001" customHeight="1" x14ac:dyDescent="0.2">
      <c r="H885" s="68"/>
      <c r="I885" s="61"/>
      <c r="J885" s="62"/>
      <c r="K885" s="61"/>
      <c r="L885" s="61"/>
      <c r="M885" s="80"/>
      <c r="N885" s="61"/>
      <c r="O885" s="111"/>
      <c r="P885" s="117"/>
      <c r="Q885" s="120"/>
      <c r="R885" s="117"/>
      <c r="S885" s="120"/>
      <c r="T885" s="117"/>
      <c r="U885" s="120"/>
      <c r="V885" s="117"/>
      <c r="W885" s="120"/>
      <c r="X885" s="117"/>
      <c r="Y885" s="72"/>
      <c r="AA885" s="188"/>
      <c r="AB885" s="68"/>
    </row>
    <row r="886" spans="8:28" ht="20.100000000000001" customHeight="1" x14ac:dyDescent="0.2">
      <c r="H886" s="68"/>
      <c r="I886" s="61"/>
      <c r="J886" s="62"/>
      <c r="K886" s="61"/>
      <c r="L886" s="61"/>
      <c r="M886" s="80"/>
      <c r="N886" s="61"/>
      <c r="O886" s="111"/>
      <c r="P886" s="117"/>
      <c r="Q886" s="120"/>
      <c r="R886" s="117"/>
      <c r="S886" s="120"/>
      <c r="T886" s="117"/>
      <c r="U886" s="120"/>
      <c r="V886" s="117"/>
      <c r="W886" s="120"/>
      <c r="X886" s="117"/>
      <c r="Y886" s="72"/>
      <c r="AA886" s="188"/>
      <c r="AB886" s="68"/>
    </row>
    <row r="887" spans="8:28" ht="20.100000000000001" customHeight="1" x14ac:dyDescent="0.2">
      <c r="H887" s="68"/>
      <c r="I887" s="61"/>
      <c r="J887" s="62"/>
      <c r="K887" s="61"/>
      <c r="L887" s="61"/>
      <c r="M887" s="80"/>
      <c r="N887" s="61"/>
      <c r="O887" s="111"/>
      <c r="P887" s="117"/>
      <c r="Q887" s="120"/>
      <c r="R887" s="117"/>
      <c r="S887" s="120"/>
      <c r="T887" s="117"/>
      <c r="U887" s="120"/>
      <c r="V887" s="117"/>
      <c r="W887" s="120"/>
      <c r="X887" s="117"/>
      <c r="Y887" s="72"/>
      <c r="AA887" s="188"/>
      <c r="AB887" s="68"/>
    </row>
    <row r="888" spans="8:28" ht="20.100000000000001" customHeight="1" x14ac:dyDescent="0.2">
      <c r="H888" s="68"/>
      <c r="I888" s="61"/>
      <c r="J888" s="62"/>
      <c r="K888" s="61"/>
      <c r="L888" s="61"/>
      <c r="M888" s="80"/>
      <c r="N888" s="61"/>
      <c r="O888" s="111"/>
      <c r="P888" s="117"/>
      <c r="Q888" s="120"/>
      <c r="R888" s="117"/>
      <c r="S888" s="120"/>
      <c r="T888" s="117"/>
      <c r="U888" s="120"/>
      <c r="V888" s="117"/>
      <c r="W888" s="120"/>
      <c r="X888" s="117"/>
      <c r="Y888" s="72"/>
      <c r="AA888" s="188"/>
      <c r="AB888" s="68"/>
    </row>
    <row r="889" spans="8:28" ht="20.100000000000001" customHeight="1" x14ac:dyDescent="0.2">
      <c r="H889" s="68"/>
      <c r="I889" s="61"/>
      <c r="J889" s="62"/>
      <c r="K889" s="61"/>
      <c r="L889" s="61"/>
      <c r="M889" s="80"/>
      <c r="N889" s="61"/>
      <c r="O889" s="111"/>
      <c r="P889" s="117"/>
      <c r="Q889" s="120"/>
      <c r="R889" s="117"/>
      <c r="S889" s="120"/>
      <c r="T889" s="117"/>
      <c r="U889" s="120"/>
      <c r="V889" s="117"/>
      <c r="W889" s="120"/>
      <c r="X889" s="117"/>
      <c r="Y889" s="72"/>
      <c r="AA889" s="188"/>
      <c r="AB889" s="68"/>
    </row>
    <row r="890" spans="8:28" ht="20.100000000000001" customHeight="1" x14ac:dyDescent="0.2">
      <c r="H890" s="68"/>
      <c r="I890" s="61"/>
      <c r="J890" s="62"/>
      <c r="K890" s="61"/>
      <c r="L890" s="61"/>
      <c r="M890" s="80"/>
      <c r="N890" s="61"/>
      <c r="O890" s="111"/>
      <c r="P890" s="117"/>
      <c r="Q890" s="120"/>
      <c r="R890" s="117"/>
      <c r="S890" s="120"/>
      <c r="T890" s="117"/>
      <c r="U890" s="120"/>
      <c r="V890" s="117"/>
      <c r="W890" s="120"/>
      <c r="X890" s="117"/>
      <c r="Y890" s="72"/>
      <c r="AA890" s="188"/>
      <c r="AB890" s="68"/>
    </row>
    <row r="891" spans="8:28" ht="20.100000000000001" customHeight="1" x14ac:dyDescent="0.2">
      <c r="H891" s="68"/>
      <c r="I891" s="61"/>
      <c r="J891" s="62"/>
      <c r="K891" s="61"/>
      <c r="L891" s="61"/>
      <c r="M891" s="80"/>
      <c r="N891" s="61"/>
      <c r="O891" s="111"/>
      <c r="P891" s="117"/>
      <c r="Q891" s="120"/>
      <c r="R891" s="117"/>
      <c r="S891" s="120"/>
      <c r="T891" s="117"/>
      <c r="U891" s="120"/>
      <c r="V891" s="117"/>
      <c r="W891" s="120"/>
      <c r="X891" s="117"/>
      <c r="Y891" s="72"/>
      <c r="AA891" s="188"/>
      <c r="AB891" s="68"/>
    </row>
    <row r="892" spans="8:28" ht="20.100000000000001" customHeight="1" x14ac:dyDescent="0.2">
      <c r="H892" s="68"/>
      <c r="I892" s="61"/>
      <c r="J892" s="62"/>
      <c r="K892" s="61"/>
      <c r="L892" s="61"/>
      <c r="M892" s="80"/>
      <c r="N892" s="61"/>
      <c r="O892" s="111"/>
      <c r="P892" s="117"/>
      <c r="Q892" s="120"/>
      <c r="R892" s="117"/>
      <c r="S892" s="120"/>
      <c r="T892" s="117"/>
      <c r="U892" s="120"/>
      <c r="V892" s="117"/>
      <c r="W892" s="120"/>
      <c r="X892" s="117"/>
      <c r="Y892" s="72"/>
      <c r="AA892" s="188"/>
      <c r="AB892" s="68"/>
    </row>
    <row r="893" spans="8:28" ht="20.100000000000001" customHeight="1" x14ac:dyDescent="0.2">
      <c r="H893" s="68"/>
      <c r="I893" s="61"/>
      <c r="J893" s="62"/>
      <c r="K893" s="61"/>
      <c r="L893" s="61"/>
      <c r="M893" s="80"/>
      <c r="N893" s="61"/>
      <c r="O893" s="111"/>
      <c r="P893" s="117"/>
      <c r="Q893" s="120"/>
      <c r="R893" s="117"/>
      <c r="S893" s="120"/>
      <c r="T893" s="117"/>
      <c r="U893" s="120"/>
      <c r="V893" s="117"/>
      <c r="W893" s="120"/>
      <c r="X893" s="117"/>
      <c r="Y893" s="72"/>
      <c r="AA893" s="188"/>
      <c r="AB893" s="68"/>
    </row>
    <row r="894" spans="8:28" ht="20.100000000000001" customHeight="1" x14ac:dyDescent="0.2">
      <c r="H894" s="68"/>
      <c r="I894" s="61"/>
      <c r="J894" s="62"/>
      <c r="K894" s="61"/>
      <c r="L894" s="61"/>
      <c r="M894" s="80"/>
      <c r="N894" s="61"/>
      <c r="O894" s="111"/>
      <c r="P894" s="117"/>
      <c r="Q894" s="120"/>
      <c r="R894" s="117"/>
      <c r="S894" s="120"/>
      <c r="T894" s="117"/>
      <c r="U894" s="120"/>
      <c r="V894" s="117"/>
      <c r="W894" s="120"/>
      <c r="X894" s="117"/>
      <c r="Y894" s="72"/>
      <c r="AA894" s="188"/>
      <c r="AB894" s="68"/>
    </row>
    <row r="895" spans="8:28" ht="20.100000000000001" customHeight="1" x14ac:dyDescent="0.2">
      <c r="H895" s="68"/>
      <c r="I895" s="61"/>
      <c r="J895" s="62"/>
      <c r="K895" s="61"/>
      <c r="L895" s="61"/>
      <c r="M895" s="80"/>
      <c r="N895" s="61"/>
      <c r="O895" s="111"/>
      <c r="P895" s="117"/>
      <c r="Q895" s="120"/>
      <c r="R895" s="117"/>
      <c r="S895" s="120"/>
      <c r="T895" s="117"/>
      <c r="U895" s="120"/>
      <c r="V895" s="117"/>
      <c r="W895" s="120"/>
      <c r="X895" s="117"/>
      <c r="Y895" s="72"/>
      <c r="AA895" s="188"/>
      <c r="AB895" s="68"/>
    </row>
    <row r="896" spans="8:28" ht="20.100000000000001" customHeight="1" x14ac:dyDescent="0.2">
      <c r="H896" s="68"/>
      <c r="I896" s="61"/>
      <c r="J896" s="62"/>
      <c r="K896" s="61"/>
      <c r="L896" s="61"/>
      <c r="M896" s="80"/>
      <c r="N896" s="61"/>
      <c r="O896" s="111"/>
      <c r="P896" s="117"/>
      <c r="Q896" s="120"/>
      <c r="R896" s="117"/>
      <c r="S896" s="120"/>
      <c r="T896" s="117"/>
      <c r="U896" s="120"/>
      <c r="V896" s="117"/>
      <c r="W896" s="120"/>
      <c r="X896" s="117"/>
      <c r="Y896" s="72"/>
      <c r="AA896" s="188"/>
      <c r="AB896" s="68"/>
    </row>
    <row r="897" spans="8:28" ht="20.100000000000001" customHeight="1" x14ac:dyDescent="0.2">
      <c r="H897" s="68"/>
      <c r="I897" s="61"/>
      <c r="J897" s="62"/>
      <c r="K897" s="61"/>
      <c r="L897" s="61"/>
      <c r="M897" s="80"/>
      <c r="N897" s="61"/>
      <c r="O897" s="111"/>
      <c r="P897" s="117"/>
      <c r="Q897" s="120"/>
      <c r="R897" s="117"/>
      <c r="S897" s="120"/>
      <c r="T897" s="117"/>
      <c r="U897" s="120"/>
      <c r="V897" s="117"/>
      <c r="W897" s="120"/>
      <c r="X897" s="117"/>
      <c r="Y897" s="72"/>
      <c r="AA897" s="188"/>
      <c r="AB897" s="68"/>
    </row>
    <row r="898" spans="8:28" ht="20.100000000000001" customHeight="1" x14ac:dyDescent="0.2">
      <c r="H898" s="68"/>
      <c r="I898" s="61"/>
      <c r="J898" s="62"/>
      <c r="K898" s="61"/>
      <c r="L898" s="61"/>
      <c r="M898" s="80"/>
      <c r="N898" s="61"/>
      <c r="O898" s="111"/>
      <c r="P898" s="117"/>
      <c r="Q898" s="120"/>
      <c r="R898" s="117"/>
      <c r="S898" s="120"/>
      <c r="T898" s="117"/>
      <c r="U898" s="120"/>
      <c r="V898" s="117"/>
      <c r="W898" s="120"/>
      <c r="X898" s="117"/>
      <c r="Y898" s="72"/>
      <c r="AA898" s="188"/>
      <c r="AB898" s="68"/>
    </row>
    <row r="899" spans="8:28" ht="20.100000000000001" customHeight="1" x14ac:dyDescent="0.2">
      <c r="H899" s="68"/>
      <c r="I899" s="61"/>
      <c r="J899" s="62"/>
      <c r="K899" s="61"/>
      <c r="L899" s="61"/>
      <c r="M899" s="80"/>
      <c r="N899" s="61"/>
      <c r="O899" s="111"/>
      <c r="P899" s="117"/>
      <c r="Q899" s="120"/>
      <c r="R899" s="117"/>
      <c r="S899" s="120"/>
      <c r="T899" s="117"/>
      <c r="U899" s="120"/>
      <c r="V899" s="117"/>
      <c r="W899" s="120"/>
      <c r="X899" s="117"/>
      <c r="Y899" s="72"/>
      <c r="AA899" s="188"/>
      <c r="AB899" s="68"/>
    </row>
    <row r="900" spans="8:28" ht="20.100000000000001" customHeight="1" x14ac:dyDescent="0.2">
      <c r="H900" s="68"/>
      <c r="I900" s="61"/>
      <c r="J900" s="62"/>
      <c r="K900" s="61"/>
      <c r="L900" s="61"/>
      <c r="M900" s="80"/>
      <c r="N900" s="61"/>
      <c r="O900" s="111"/>
      <c r="P900" s="117"/>
      <c r="Q900" s="120"/>
      <c r="R900" s="117"/>
      <c r="S900" s="120"/>
      <c r="T900" s="117"/>
      <c r="U900" s="120"/>
      <c r="V900" s="117"/>
      <c r="W900" s="120"/>
      <c r="X900" s="117"/>
      <c r="Y900" s="72"/>
      <c r="AA900" s="188"/>
      <c r="AB900" s="68"/>
    </row>
    <row r="901" spans="8:28" ht="20.100000000000001" customHeight="1" x14ac:dyDescent="0.2">
      <c r="H901" s="68"/>
      <c r="I901" s="61"/>
      <c r="J901" s="62"/>
      <c r="K901" s="61"/>
      <c r="L901" s="61"/>
      <c r="M901" s="80"/>
      <c r="N901" s="61"/>
      <c r="O901" s="111"/>
      <c r="P901" s="117"/>
      <c r="Q901" s="120"/>
      <c r="R901" s="117"/>
      <c r="S901" s="120"/>
      <c r="T901" s="117"/>
      <c r="U901" s="120"/>
      <c r="V901" s="117"/>
      <c r="W901" s="120"/>
      <c r="X901" s="117"/>
      <c r="Y901" s="72"/>
      <c r="AA901" s="188"/>
      <c r="AB901" s="68"/>
    </row>
    <row r="902" spans="8:28" ht="20.100000000000001" customHeight="1" x14ac:dyDescent="0.2">
      <c r="H902" s="68"/>
      <c r="I902" s="61"/>
      <c r="J902" s="62"/>
      <c r="K902" s="61"/>
      <c r="L902" s="61"/>
      <c r="M902" s="80"/>
      <c r="N902" s="61"/>
      <c r="O902" s="111"/>
      <c r="P902" s="117"/>
      <c r="Q902" s="120"/>
      <c r="R902" s="117"/>
      <c r="S902" s="120"/>
      <c r="T902" s="117"/>
      <c r="U902" s="120"/>
      <c r="V902" s="117"/>
      <c r="W902" s="120"/>
      <c r="X902" s="117"/>
      <c r="Y902" s="72"/>
      <c r="AA902" s="188"/>
      <c r="AB902" s="68"/>
    </row>
    <row r="903" spans="8:28" ht="20.100000000000001" customHeight="1" x14ac:dyDescent="0.2">
      <c r="H903" s="68"/>
      <c r="I903" s="61"/>
      <c r="J903" s="62"/>
      <c r="K903" s="61"/>
      <c r="L903" s="61"/>
      <c r="M903" s="80"/>
      <c r="N903" s="61"/>
      <c r="O903" s="111"/>
      <c r="P903" s="117"/>
      <c r="Q903" s="120"/>
      <c r="R903" s="117"/>
      <c r="S903" s="120"/>
      <c r="T903" s="117"/>
      <c r="U903" s="120"/>
      <c r="V903" s="117"/>
      <c r="W903" s="120"/>
      <c r="X903" s="117"/>
      <c r="Y903" s="72"/>
      <c r="AA903" s="188"/>
      <c r="AB903" s="68"/>
    </row>
    <row r="904" spans="8:28" ht="20.100000000000001" customHeight="1" x14ac:dyDescent="0.2">
      <c r="H904" s="68"/>
      <c r="I904" s="61"/>
      <c r="J904" s="62"/>
      <c r="K904" s="61"/>
      <c r="L904" s="61"/>
      <c r="M904" s="80"/>
      <c r="N904" s="61"/>
      <c r="O904" s="111"/>
      <c r="P904" s="117"/>
      <c r="Q904" s="120"/>
      <c r="R904" s="117"/>
      <c r="S904" s="120"/>
      <c r="T904" s="117"/>
      <c r="U904" s="120"/>
      <c r="V904" s="117"/>
      <c r="W904" s="120"/>
      <c r="X904" s="117"/>
      <c r="Y904" s="72"/>
      <c r="AA904" s="188"/>
      <c r="AB904" s="68"/>
    </row>
    <row r="905" spans="8:28" ht="20.100000000000001" customHeight="1" x14ac:dyDescent="0.2">
      <c r="H905" s="68"/>
      <c r="I905" s="61"/>
      <c r="J905" s="62"/>
      <c r="K905" s="61"/>
      <c r="L905" s="61"/>
      <c r="M905" s="80"/>
      <c r="N905" s="61"/>
      <c r="O905" s="111"/>
      <c r="P905" s="117"/>
      <c r="Q905" s="120"/>
      <c r="R905" s="117"/>
      <c r="S905" s="120"/>
      <c r="T905" s="117"/>
      <c r="U905" s="120"/>
      <c r="V905" s="117"/>
      <c r="W905" s="120"/>
      <c r="X905" s="117"/>
      <c r="Y905" s="72"/>
      <c r="AA905" s="188"/>
      <c r="AB905" s="68"/>
    </row>
    <row r="906" spans="8:28" ht="20.100000000000001" customHeight="1" x14ac:dyDescent="0.2">
      <c r="H906" s="68"/>
      <c r="I906" s="61"/>
      <c r="J906" s="62"/>
      <c r="K906" s="61"/>
      <c r="L906" s="61"/>
      <c r="M906" s="80"/>
      <c r="N906" s="61"/>
      <c r="O906" s="111"/>
      <c r="P906" s="117"/>
      <c r="Q906" s="120"/>
      <c r="R906" s="117"/>
      <c r="S906" s="120"/>
      <c r="T906" s="117"/>
      <c r="U906" s="120"/>
      <c r="V906" s="117"/>
      <c r="W906" s="120"/>
      <c r="X906" s="117"/>
      <c r="Y906" s="72"/>
      <c r="AA906" s="188"/>
      <c r="AB906" s="68"/>
    </row>
    <row r="907" spans="8:28" ht="20.100000000000001" customHeight="1" x14ac:dyDescent="0.2">
      <c r="H907" s="68"/>
      <c r="I907" s="61"/>
      <c r="J907" s="62"/>
      <c r="K907" s="61"/>
      <c r="L907" s="61"/>
      <c r="M907" s="80"/>
      <c r="N907" s="61"/>
      <c r="O907" s="111"/>
      <c r="P907" s="117"/>
      <c r="Q907" s="120"/>
      <c r="R907" s="117"/>
      <c r="S907" s="120"/>
      <c r="T907" s="117"/>
      <c r="U907" s="120"/>
      <c r="V907" s="117"/>
      <c r="W907" s="120"/>
      <c r="X907" s="117"/>
      <c r="Y907" s="72"/>
      <c r="AA907" s="188"/>
      <c r="AB907" s="68"/>
    </row>
    <row r="908" spans="8:28" ht="20.100000000000001" customHeight="1" x14ac:dyDescent="0.2">
      <c r="H908" s="68"/>
      <c r="I908" s="61"/>
      <c r="J908" s="62"/>
      <c r="K908" s="61"/>
      <c r="L908" s="61"/>
      <c r="M908" s="80"/>
      <c r="N908" s="61"/>
      <c r="O908" s="111"/>
      <c r="P908" s="117"/>
      <c r="Q908" s="120"/>
      <c r="R908" s="117"/>
      <c r="S908" s="120"/>
      <c r="T908" s="117"/>
      <c r="U908" s="120"/>
      <c r="V908" s="117"/>
      <c r="W908" s="120"/>
      <c r="X908" s="117"/>
      <c r="Y908" s="72"/>
      <c r="AA908" s="188"/>
      <c r="AB908" s="68"/>
    </row>
    <row r="909" spans="8:28" ht="20.100000000000001" customHeight="1" x14ac:dyDescent="0.2">
      <c r="H909" s="68"/>
      <c r="I909" s="61"/>
      <c r="J909" s="62"/>
      <c r="K909" s="61"/>
      <c r="L909" s="61"/>
      <c r="M909" s="80"/>
      <c r="N909" s="61"/>
      <c r="O909" s="111"/>
      <c r="P909" s="117"/>
      <c r="Q909" s="120"/>
      <c r="R909" s="117"/>
      <c r="S909" s="120"/>
      <c r="T909" s="117"/>
      <c r="U909" s="120"/>
      <c r="V909" s="117"/>
      <c r="W909" s="120"/>
      <c r="X909" s="117"/>
      <c r="Y909" s="72"/>
      <c r="AA909" s="188"/>
      <c r="AB909" s="68"/>
    </row>
    <row r="910" spans="8:28" ht="20.100000000000001" customHeight="1" x14ac:dyDescent="0.2">
      <c r="H910" s="68"/>
      <c r="I910" s="61"/>
      <c r="J910" s="62"/>
      <c r="K910" s="61"/>
      <c r="L910" s="61"/>
      <c r="M910" s="80"/>
      <c r="N910" s="61"/>
      <c r="O910" s="111"/>
      <c r="P910" s="117"/>
      <c r="Q910" s="120"/>
      <c r="R910" s="117"/>
      <c r="S910" s="120"/>
      <c r="T910" s="117"/>
      <c r="U910" s="120"/>
      <c r="V910" s="117"/>
      <c r="W910" s="120"/>
      <c r="X910" s="117"/>
      <c r="Y910" s="72"/>
      <c r="AA910" s="188"/>
      <c r="AB910" s="68"/>
    </row>
    <row r="911" spans="8:28" ht="20.100000000000001" customHeight="1" x14ac:dyDescent="0.2">
      <c r="H911" s="68"/>
      <c r="I911" s="61"/>
      <c r="J911" s="62"/>
      <c r="K911" s="61"/>
      <c r="L911" s="61"/>
      <c r="M911" s="80"/>
      <c r="N911" s="61"/>
      <c r="O911" s="111"/>
      <c r="P911" s="117"/>
      <c r="Q911" s="120"/>
      <c r="R911" s="117"/>
      <c r="S911" s="120"/>
      <c r="T911" s="117"/>
      <c r="U911" s="120"/>
      <c r="V911" s="117"/>
      <c r="W911" s="120"/>
      <c r="X911" s="117"/>
      <c r="Y911" s="72"/>
      <c r="AA911" s="188"/>
      <c r="AB911" s="68"/>
    </row>
    <row r="912" spans="8:28" ht="20.100000000000001" customHeight="1" x14ac:dyDescent="0.2">
      <c r="H912" s="68"/>
      <c r="I912" s="61"/>
      <c r="J912" s="62"/>
      <c r="K912" s="61"/>
      <c r="L912" s="61"/>
      <c r="M912" s="80"/>
      <c r="N912" s="61"/>
      <c r="O912" s="111"/>
      <c r="P912" s="117"/>
      <c r="Q912" s="120"/>
      <c r="R912" s="117"/>
      <c r="S912" s="120"/>
      <c r="T912" s="117"/>
      <c r="U912" s="120"/>
      <c r="V912" s="117"/>
      <c r="W912" s="120"/>
      <c r="X912" s="117"/>
      <c r="Y912" s="72"/>
      <c r="AA912" s="188"/>
      <c r="AB912" s="68"/>
    </row>
    <row r="913" spans="8:28" ht="20.100000000000001" customHeight="1" x14ac:dyDescent="0.2">
      <c r="H913" s="68"/>
      <c r="I913" s="61"/>
      <c r="J913" s="62"/>
      <c r="K913" s="61"/>
      <c r="L913" s="61"/>
      <c r="M913" s="80"/>
      <c r="N913" s="61"/>
      <c r="O913" s="111"/>
      <c r="P913" s="117"/>
      <c r="Q913" s="120"/>
      <c r="R913" s="117"/>
      <c r="S913" s="120"/>
      <c r="T913" s="117"/>
      <c r="U913" s="120"/>
      <c r="V913" s="117"/>
      <c r="W913" s="120"/>
      <c r="X913" s="117"/>
      <c r="Y913" s="72"/>
      <c r="AA913" s="188"/>
      <c r="AB913" s="68"/>
    </row>
    <row r="914" spans="8:28" ht="20.100000000000001" customHeight="1" x14ac:dyDescent="0.2">
      <c r="H914" s="68"/>
      <c r="I914" s="61"/>
      <c r="J914" s="62"/>
      <c r="K914" s="61"/>
      <c r="L914" s="61"/>
      <c r="M914" s="80"/>
      <c r="N914" s="61"/>
      <c r="O914" s="111"/>
      <c r="P914" s="117"/>
      <c r="Q914" s="120"/>
      <c r="R914" s="117"/>
      <c r="S914" s="120"/>
      <c r="T914" s="117"/>
      <c r="U914" s="120"/>
      <c r="V914" s="117"/>
      <c r="W914" s="120"/>
      <c r="X914" s="117"/>
      <c r="Y914" s="72"/>
      <c r="AA914" s="188"/>
      <c r="AB914" s="68"/>
    </row>
    <row r="915" spans="8:28" ht="20.100000000000001" customHeight="1" x14ac:dyDescent="0.2">
      <c r="H915" s="68"/>
      <c r="I915" s="61"/>
      <c r="J915" s="62"/>
      <c r="K915" s="61"/>
      <c r="L915" s="61"/>
      <c r="M915" s="80"/>
      <c r="N915" s="61"/>
      <c r="O915" s="111"/>
      <c r="P915" s="117"/>
      <c r="Q915" s="120"/>
      <c r="R915" s="117"/>
      <c r="S915" s="120"/>
      <c r="T915" s="117"/>
      <c r="U915" s="120"/>
      <c r="V915" s="117"/>
      <c r="W915" s="120"/>
      <c r="X915" s="117"/>
      <c r="Y915" s="72"/>
      <c r="AA915" s="188"/>
      <c r="AB915" s="68"/>
    </row>
    <row r="916" spans="8:28" ht="20.100000000000001" customHeight="1" x14ac:dyDescent="0.2">
      <c r="H916" s="68"/>
      <c r="I916" s="61"/>
      <c r="J916" s="62"/>
      <c r="K916" s="61"/>
      <c r="L916" s="61"/>
      <c r="M916" s="80"/>
      <c r="N916" s="61"/>
      <c r="O916" s="111"/>
      <c r="P916" s="117"/>
      <c r="Q916" s="120"/>
      <c r="R916" s="117"/>
      <c r="S916" s="120"/>
      <c r="T916" s="117"/>
      <c r="U916" s="120"/>
      <c r="V916" s="117"/>
      <c r="W916" s="120"/>
      <c r="X916" s="117"/>
      <c r="Y916" s="72"/>
      <c r="AA916" s="188"/>
      <c r="AB916" s="68"/>
    </row>
    <row r="917" spans="8:28" ht="20.100000000000001" customHeight="1" x14ac:dyDescent="0.2">
      <c r="H917" s="68"/>
      <c r="I917" s="61"/>
      <c r="J917" s="62"/>
      <c r="K917" s="61"/>
      <c r="L917" s="61"/>
      <c r="M917" s="80"/>
      <c r="N917" s="61"/>
      <c r="O917" s="111"/>
      <c r="P917" s="117"/>
      <c r="Q917" s="120"/>
      <c r="R917" s="117"/>
      <c r="S917" s="120"/>
      <c r="T917" s="117"/>
      <c r="U917" s="120"/>
      <c r="V917" s="117"/>
      <c r="W917" s="120"/>
      <c r="X917" s="117"/>
      <c r="Y917" s="72"/>
      <c r="AA917" s="188"/>
      <c r="AB917" s="68"/>
    </row>
    <row r="918" spans="8:28" ht="20.100000000000001" customHeight="1" x14ac:dyDescent="0.2">
      <c r="H918" s="68"/>
      <c r="I918" s="61"/>
      <c r="J918" s="62"/>
      <c r="K918" s="61"/>
      <c r="L918" s="61"/>
      <c r="M918" s="80"/>
      <c r="N918" s="61"/>
      <c r="O918" s="111"/>
      <c r="P918" s="117"/>
      <c r="Q918" s="120"/>
      <c r="R918" s="117"/>
      <c r="S918" s="120"/>
      <c r="T918" s="117"/>
      <c r="U918" s="120"/>
      <c r="V918" s="117"/>
      <c r="W918" s="120"/>
      <c r="X918" s="117"/>
      <c r="Y918" s="72"/>
      <c r="AA918" s="188"/>
      <c r="AB918" s="68"/>
    </row>
    <row r="919" spans="8:28" ht="20.100000000000001" customHeight="1" x14ac:dyDescent="0.2">
      <c r="H919" s="68"/>
      <c r="I919" s="61"/>
      <c r="J919" s="62"/>
      <c r="K919" s="61"/>
      <c r="L919" s="61"/>
      <c r="M919" s="80"/>
      <c r="N919" s="61"/>
      <c r="O919" s="111"/>
      <c r="P919" s="117"/>
      <c r="Q919" s="120"/>
      <c r="R919" s="117"/>
      <c r="S919" s="120"/>
      <c r="T919" s="117"/>
      <c r="U919" s="120"/>
      <c r="V919" s="117"/>
      <c r="W919" s="120"/>
      <c r="X919" s="117"/>
      <c r="Y919" s="72"/>
      <c r="AA919" s="188"/>
      <c r="AB919" s="68"/>
    </row>
    <row r="920" spans="8:28" ht="20.100000000000001" customHeight="1" x14ac:dyDescent="0.2">
      <c r="H920" s="68"/>
      <c r="I920" s="61"/>
      <c r="J920" s="62"/>
      <c r="K920" s="61"/>
      <c r="L920" s="61"/>
      <c r="M920" s="80"/>
      <c r="N920" s="61"/>
      <c r="O920" s="111"/>
      <c r="P920" s="117"/>
      <c r="Q920" s="120"/>
      <c r="R920" s="117"/>
      <c r="S920" s="120"/>
      <c r="T920" s="117"/>
      <c r="U920" s="120"/>
      <c r="V920" s="117"/>
      <c r="W920" s="120"/>
      <c r="X920" s="117"/>
      <c r="Y920" s="72"/>
      <c r="AA920" s="188"/>
      <c r="AB920" s="68"/>
    </row>
    <row r="921" spans="8:28" ht="20.100000000000001" customHeight="1" x14ac:dyDescent="0.2">
      <c r="H921" s="68"/>
      <c r="I921" s="61"/>
      <c r="J921" s="62"/>
      <c r="K921" s="61"/>
      <c r="L921" s="61"/>
      <c r="M921" s="80"/>
      <c r="N921" s="61"/>
      <c r="O921" s="111"/>
      <c r="P921" s="117"/>
      <c r="Q921" s="120"/>
      <c r="R921" s="117"/>
      <c r="S921" s="120"/>
      <c r="T921" s="117"/>
      <c r="U921" s="120"/>
      <c r="V921" s="117"/>
      <c r="W921" s="120"/>
      <c r="X921" s="117"/>
      <c r="Y921" s="72"/>
      <c r="AA921" s="188"/>
      <c r="AB921" s="68"/>
    </row>
    <row r="922" spans="8:28" ht="20.100000000000001" customHeight="1" x14ac:dyDescent="0.2">
      <c r="H922" s="68"/>
      <c r="I922" s="61"/>
      <c r="J922" s="62"/>
      <c r="K922" s="61"/>
      <c r="L922" s="61"/>
      <c r="M922" s="80"/>
      <c r="N922" s="61"/>
      <c r="O922" s="111"/>
      <c r="P922" s="117"/>
      <c r="Q922" s="120"/>
      <c r="R922" s="117"/>
      <c r="S922" s="120"/>
      <c r="T922" s="117"/>
      <c r="U922" s="120"/>
      <c r="V922" s="117"/>
      <c r="W922" s="120"/>
      <c r="X922" s="117"/>
      <c r="Y922" s="72"/>
      <c r="AA922" s="188"/>
      <c r="AB922" s="68"/>
    </row>
    <row r="923" spans="8:28" ht="20.100000000000001" customHeight="1" x14ac:dyDescent="0.2">
      <c r="H923" s="68"/>
      <c r="I923" s="61"/>
      <c r="J923" s="62"/>
      <c r="K923" s="61"/>
      <c r="L923" s="61"/>
      <c r="M923" s="80"/>
      <c r="N923" s="61"/>
      <c r="O923" s="111"/>
      <c r="P923" s="117"/>
      <c r="Q923" s="120"/>
      <c r="R923" s="117"/>
      <c r="S923" s="120"/>
      <c r="T923" s="117"/>
      <c r="U923" s="120"/>
      <c r="V923" s="117"/>
      <c r="W923" s="120"/>
      <c r="X923" s="117"/>
      <c r="Y923" s="72"/>
      <c r="AA923" s="188"/>
      <c r="AB923" s="68"/>
    </row>
    <row r="924" spans="8:28" ht="20.100000000000001" customHeight="1" x14ac:dyDescent="0.2">
      <c r="H924" s="68"/>
      <c r="I924" s="61"/>
      <c r="J924" s="62"/>
      <c r="K924" s="61"/>
      <c r="L924" s="61"/>
      <c r="M924" s="80"/>
      <c r="N924" s="61"/>
      <c r="O924" s="111"/>
      <c r="P924" s="117"/>
      <c r="Q924" s="120"/>
      <c r="R924" s="117"/>
      <c r="S924" s="120"/>
      <c r="T924" s="117"/>
      <c r="U924" s="120"/>
      <c r="V924" s="117"/>
      <c r="W924" s="120"/>
      <c r="X924" s="117"/>
      <c r="Y924" s="72"/>
      <c r="AA924" s="188"/>
      <c r="AB924" s="68"/>
    </row>
    <row r="925" spans="8:28" ht="20.100000000000001" customHeight="1" x14ac:dyDescent="0.2">
      <c r="H925" s="68"/>
      <c r="I925" s="61"/>
      <c r="J925" s="62"/>
      <c r="K925" s="61"/>
      <c r="L925" s="61"/>
      <c r="M925" s="80"/>
      <c r="N925" s="61"/>
      <c r="O925" s="111"/>
      <c r="P925" s="117"/>
      <c r="Q925" s="120"/>
      <c r="R925" s="117"/>
      <c r="S925" s="120"/>
      <c r="T925" s="117"/>
      <c r="U925" s="120"/>
      <c r="V925" s="117"/>
      <c r="W925" s="120"/>
      <c r="X925" s="117"/>
      <c r="Y925" s="72"/>
      <c r="AA925" s="188"/>
      <c r="AB925" s="68"/>
    </row>
    <row r="926" spans="8:28" ht="20.100000000000001" customHeight="1" x14ac:dyDescent="0.2">
      <c r="H926" s="68"/>
      <c r="I926" s="61"/>
      <c r="J926" s="62"/>
      <c r="K926" s="61"/>
      <c r="L926" s="61"/>
      <c r="M926" s="80"/>
      <c r="N926" s="61"/>
      <c r="O926" s="111"/>
      <c r="P926" s="117"/>
      <c r="Q926" s="120"/>
      <c r="R926" s="117"/>
      <c r="S926" s="120"/>
      <c r="T926" s="117"/>
      <c r="U926" s="120"/>
      <c r="V926" s="117"/>
      <c r="W926" s="120"/>
      <c r="X926" s="117"/>
      <c r="Y926" s="72"/>
      <c r="AA926" s="188"/>
      <c r="AB926" s="68"/>
    </row>
    <row r="927" spans="8:28" ht="20.100000000000001" customHeight="1" x14ac:dyDescent="0.2">
      <c r="H927" s="68"/>
      <c r="I927" s="61"/>
      <c r="J927" s="62"/>
      <c r="K927" s="61"/>
      <c r="L927" s="61"/>
      <c r="M927" s="80"/>
      <c r="N927" s="61"/>
      <c r="O927" s="111"/>
      <c r="P927" s="117"/>
      <c r="Q927" s="120"/>
      <c r="R927" s="117"/>
      <c r="S927" s="120"/>
      <c r="T927" s="117"/>
      <c r="U927" s="120"/>
      <c r="V927" s="117"/>
      <c r="W927" s="120"/>
      <c r="X927" s="117"/>
      <c r="Y927" s="72"/>
      <c r="AA927" s="188"/>
      <c r="AB927" s="68"/>
    </row>
    <row r="928" spans="8:28" ht="20.100000000000001" customHeight="1" x14ac:dyDescent="0.2">
      <c r="H928" s="68"/>
      <c r="I928" s="61"/>
      <c r="J928" s="62"/>
      <c r="K928" s="61"/>
      <c r="L928" s="61"/>
      <c r="M928" s="80"/>
      <c r="N928" s="61"/>
      <c r="O928" s="111"/>
      <c r="P928" s="117"/>
      <c r="Q928" s="120"/>
      <c r="R928" s="117"/>
      <c r="S928" s="120"/>
      <c r="T928" s="117"/>
      <c r="U928" s="120"/>
      <c r="V928" s="117"/>
      <c r="W928" s="120"/>
      <c r="X928" s="117"/>
      <c r="Y928" s="72"/>
      <c r="AA928" s="188"/>
      <c r="AB928" s="68"/>
    </row>
    <row r="929" spans="8:28" ht="20.100000000000001" customHeight="1" x14ac:dyDescent="0.2">
      <c r="H929" s="68"/>
      <c r="I929" s="61"/>
      <c r="J929" s="62"/>
      <c r="K929" s="61"/>
      <c r="L929" s="61"/>
      <c r="M929" s="80"/>
      <c r="N929" s="61"/>
      <c r="O929" s="111"/>
      <c r="P929" s="117"/>
      <c r="Q929" s="120"/>
      <c r="R929" s="117"/>
      <c r="S929" s="120"/>
      <c r="T929" s="117"/>
      <c r="U929" s="120"/>
      <c r="V929" s="117"/>
      <c r="W929" s="120"/>
      <c r="X929" s="117"/>
      <c r="Y929" s="72"/>
      <c r="AA929" s="188"/>
      <c r="AB929" s="68"/>
    </row>
    <row r="930" spans="8:28" ht="20.100000000000001" customHeight="1" x14ac:dyDescent="0.2">
      <c r="H930" s="68"/>
      <c r="I930" s="61"/>
      <c r="J930" s="62"/>
      <c r="K930" s="61"/>
      <c r="L930" s="61"/>
      <c r="M930" s="80"/>
      <c r="N930" s="61"/>
      <c r="O930" s="111"/>
      <c r="P930" s="117"/>
      <c r="Q930" s="120"/>
      <c r="R930" s="117"/>
      <c r="S930" s="120"/>
      <c r="T930" s="117"/>
      <c r="U930" s="120"/>
      <c r="V930" s="117"/>
      <c r="W930" s="120"/>
      <c r="X930" s="117"/>
      <c r="Y930" s="72"/>
      <c r="AA930" s="188"/>
      <c r="AB930" s="68"/>
    </row>
    <row r="931" spans="8:28" ht="20.100000000000001" customHeight="1" x14ac:dyDescent="0.2">
      <c r="H931" s="68"/>
      <c r="I931" s="61"/>
      <c r="J931" s="62"/>
      <c r="K931" s="61"/>
      <c r="L931" s="61"/>
      <c r="M931" s="80"/>
      <c r="N931" s="61"/>
      <c r="O931" s="111"/>
      <c r="P931" s="117"/>
      <c r="Q931" s="120"/>
      <c r="R931" s="117"/>
      <c r="S931" s="120"/>
      <c r="T931" s="117"/>
      <c r="U931" s="120"/>
      <c r="V931" s="117"/>
      <c r="W931" s="120"/>
      <c r="X931" s="117"/>
      <c r="Y931" s="72"/>
      <c r="AA931" s="188"/>
      <c r="AB931" s="68"/>
    </row>
    <row r="932" spans="8:28" ht="20.100000000000001" customHeight="1" x14ac:dyDescent="0.2">
      <c r="H932" s="68"/>
      <c r="I932" s="61"/>
      <c r="J932" s="62"/>
      <c r="K932" s="61"/>
      <c r="L932" s="61"/>
      <c r="M932" s="80"/>
      <c r="N932" s="61"/>
      <c r="O932" s="111"/>
      <c r="P932" s="117"/>
      <c r="Q932" s="120"/>
      <c r="R932" s="117"/>
      <c r="S932" s="120"/>
      <c r="T932" s="117"/>
      <c r="U932" s="120"/>
      <c r="V932" s="117"/>
      <c r="W932" s="120"/>
      <c r="X932" s="117"/>
      <c r="Y932" s="72"/>
      <c r="AA932" s="188"/>
      <c r="AB932" s="68"/>
    </row>
    <row r="933" spans="8:28" ht="20.100000000000001" customHeight="1" x14ac:dyDescent="0.2">
      <c r="H933" s="68"/>
      <c r="I933" s="61"/>
      <c r="J933" s="62"/>
      <c r="K933" s="61"/>
      <c r="L933" s="61"/>
      <c r="M933" s="80"/>
      <c r="N933" s="61"/>
      <c r="O933" s="111"/>
      <c r="P933" s="117"/>
      <c r="Q933" s="120"/>
      <c r="R933" s="117"/>
      <c r="S933" s="120"/>
      <c r="T933" s="117"/>
      <c r="U933" s="120"/>
      <c r="V933" s="117"/>
      <c r="W933" s="120"/>
      <c r="X933" s="117"/>
      <c r="Y933" s="72"/>
      <c r="AA933" s="188"/>
      <c r="AB933" s="68"/>
    </row>
    <row r="934" spans="8:28" ht="20.100000000000001" customHeight="1" x14ac:dyDescent="0.2">
      <c r="H934" s="68"/>
      <c r="I934" s="61"/>
      <c r="J934" s="62"/>
      <c r="K934" s="61"/>
      <c r="L934" s="61"/>
      <c r="M934" s="80"/>
      <c r="N934" s="61"/>
      <c r="O934" s="111"/>
      <c r="P934" s="117"/>
      <c r="Q934" s="120"/>
      <c r="R934" s="117"/>
      <c r="S934" s="120"/>
      <c r="T934" s="117"/>
      <c r="U934" s="120"/>
      <c r="V934" s="117"/>
      <c r="W934" s="120"/>
      <c r="X934" s="117"/>
      <c r="Y934" s="72"/>
      <c r="AA934" s="188"/>
      <c r="AB934" s="68"/>
    </row>
    <row r="935" spans="8:28" ht="20.100000000000001" customHeight="1" x14ac:dyDescent="0.2">
      <c r="H935" s="68"/>
      <c r="I935" s="61"/>
      <c r="J935" s="62"/>
      <c r="K935" s="61"/>
      <c r="L935" s="61"/>
      <c r="M935" s="80"/>
      <c r="N935" s="61"/>
      <c r="O935" s="111"/>
      <c r="P935" s="117"/>
      <c r="Q935" s="120"/>
      <c r="R935" s="117"/>
      <c r="S935" s="120"/>
      <c r="T935" s="117"/>
      <c r="U935" s="120"/>
      <c r="V935" s="117"/>
      <c r="W935" s="120"/>
      <c r="X935" s="117"/>
      <c r="Y935" s="72"/>
      <c r="AA935" s="188"/>
      <c r="AB935" s="68"/>
    </row>
    <row r="936" spans="8:28" ht="20.100000000000001" customHeight="1" x14ac:dyDescent="0.2">
      <c r="H936" s="68"/>
      <c r="I936" s="61"/>
      <c r="J936" s="62"/>
      <c r="K936" s="61"/>
      <c r="L936" s="61"/>
      <c r="M936" s="80"/>
      <c r="N936" s="61"/>
      <c r="O936" s="111"/>
      <c r="P936" s="117"/>
      <c r="Q936" s="120"/>
      <c r="R936" s="117"/>
      <c r="S936" s="120"/>
      <c r="T936" s="117"/>
      <c r="U936" s="120"/>
      <c r="V936" s="117"/>
      <c r="W936" s="120"/>
      <c r="X936" s="117"/>
      <c r="Y936" s="72"/>
      <c r="AA936" s="188"/>
      <c r="AB936" s="68"/>
    </row>
    <row r="937" spans="8:28" ht="20.100000000000001" customHeight="1" x14ac:dyDescent="0.2">
      <c r="H937" s="68"/>
      <c r="I937" s="61"/>
      <c r="J937" s="62"/>
      <c r="K937" s="61"/>
      <c r="L937" s="61"/>
      <c r="M937" s="80"/>
      <c r="N937" s="61"/>
      <c r="O937" s="111"/>
      <c r="P937" s="117"/>
      <c r="Q937" s="120"/>
      <c r="R937" s="117"/>
      <c r="S937" s="120"/>
      <c r="T937" s="117"/>
      <c r="U937" s="120"/>
      <c r="V937" s="117"/>
      <c r="W937" s="120"/>
      <c r="X937" s="117"/>
      <c r="Y937" s="72"/>
      <c r="AA937" s="188"/>
      <c r="AB937" s="68"/>
    </row>
    <row r="938" spans="8:28" ht="20.100000000000001" customHeight="1" x14ac:dyDescent="0.2">
      <c r="H938" s="68"/>
      <c r="I938" s="61"/>
      <c r="J938" s="62"/>
      <c r="K938" s="61"/>
      <c r="L938" s="61"/>
      <c r="M938" s="80"/>
      <c r="N938" s="61"/>
      <c r="O938" s="111"/>
      <c r="P938" s="117"/>
      <c r="Q938" s="120"/>
      <c r="R938" s="117"/>
      <c r="S938" s="120"/>
      <c r="T938" s="117"/>
      <c r="U938" s="120"/>
      <c r="V938" s="117"/>
      <c r="W938" s="120"/>
      <c r="X938" s="117"/>
      <c r="Y938" s="72"/>
      <c r="AA938" s="188"/>
      <c r="AB938" s="68"/>
    </row>
    <row r="939" spans="8:28" ht="20.100000000000001" customHeight="1" x14ac:dyDescent="0.2">
      <c r="H939" s="68"/>
      <c r="I939" s="61"/>
      <c r="J939" s="62"/>
      <c r="K939" s="61"/>
      <c r="L939" s="61"/>
      <c r="M939" s="80"/>
      <c r="N939" s="61"/>
      <c r="O939" s="111"/>
      <c r="P939" s="117"/>
      <c r="Q939" s="120"/>
      <c r="R939" s="117"/>
      <c r="S939" s="120"/>
      <c r="T939" s="117"/>
      <c r="U939" s="120"/>
      <c r="V939" s="117"/>
      <c r="W939" s="120"/>
      <c r="X939" s="117"/>
      <c r="Y939" s="72"/>
      <c r="AA939" s="188"/>
      <c r="AB939" s="68"/>
    </row>
    <row r="940" spans="8:28" ht="20.100000000000001" customHeight="1" x14ac:dyDescent="0.2">
      <c r="H940" s="68"/>
      <c r="I940" s="61"/>
      <c r="J940" s="62"/>
      <c r="K940" s="61"/>
      <c r="L940" s="61"/>
      <c r="M940" s="80"/>
      <c r="N940" s="61"/>
      <c r="O940" s="111"/>
      <c r="P940" s="117"/>
      <c r="Q940" s="120"/>
      <c r="R940" s="117"/>
      <c r="S940" s="120"/>
      <c r="T940" s="117"/>
      <c r="U940" s="120"/>
      <c r="V940" s="117"/>
      <c r="W940" s="120"/>
      <c r="X940" s="117"/>
      <c r="Y940" s="72"/>
      <c r="AA940" s="188"/>
      <c r="AB940" s="68"/>
    </row>
    <row r="941" spans="8:28" ht="20.100000000000001" customHeight="1" x14ac:dyDescent="0.2">
      <c r="H941" s="68"/>
      <c r="I941" s="61"/>
      <c r="J941" s="62"/>
      <c r="K941" s="61"/>
      <c r="L941" s="61"/>
      <c r="M941" s="80"/>
      <c r="N941" s="61"/>
      <c r="O941" s="111"/>
      <c r="P941" s="117"/>
      <c r="Q941" s="120"/>
      <c r="R941" s="117"/>
      <c r="S941" s="120"/>
      <c r="T941" s="117"/>
      <c r="U941" s="120"/>
      <c r="V941" s="117"/>
      <c r="W941" s="120"/>
      <c r="X941" s="117"/>
      <c r="Y941" s="72"/>
      <c r="AA941" s="188"/>
      <c r="AB941" s="68"/>
    </row>
    <row r="942" spans="8:28" ht="20.100000000000001" customHeight="1" x14ac:dyDescent="0.2">
      <c r="H942" s="68"/>
      <c r="I942" s="61"/>
      <c r="J942" s="62"/>
      <c r="K942" s="61"/>
      <c r="L942" s="61"/>
      <c r="M942" s="80"/>
      <c r="N942" s="61"/>
      <c r="O942" s="111"/>
      <c r="P942" s="117"/>
      <c r="Q942" s="120"/>
      <c r="R942" s="117"/>
      <c r="S942" s="120"/>
      <c r="T942" s="117"/>
      <c r="U942" s="120"/>
      <c r="V942" s="117"/>
      <c r="W942" s="120"/>
      <c r="X942" s="117"/>
      <c r="Y942" s="72"/>
      <c r="AA942" s="188"/>
      <c r="AB942" s="68"/>
    </row>
    <row r="943" spans="8:28" ht="20.100000000000001" customHeight="1" x14ac:dyDescent="0.2">
      <c r="H943" s="68"/>
      <c r="I943" s="61"/>
      <c r="J943" s="62"/>
      <c r="K943" s="61"/>
      <c r="L943" s="61"/>
      <c r="M943" s="80"/>
      <c r="N943" s="61"/>
      <c r="O943" s="111"/>
      <c r="P943" s="117"/>
      <c r="Q943" s="120"/>
      <c r="R943" s="117"/>
      <c r="S943" s="120"/>
      <c r="T943" s="117"/>
      <c r="U943" s="120"/>
      <c r="V943" s="117"/>
      <c r="W943" s="120"/>
      <c r="X943" s="117"/>
      <c r="Y943" s="72"/>
      <c r="AA943" s="188"/>
      <c r="AB943" s="68"/>
    </row>
    <row r="944" spans="8:28" ht="20.100000000000001" customHeight="1" x14ac:dyDescent="0.2">
      <c r="H944" s="68"/>
      <c r="I944" s="61"/>
      <c r="J944" s="62"/>
      <c r="K944" s="61"/>
      <c r="L944" s="61"/>
      <c r="M944" s="80"/>
      <c r="N944" s="61"/>
      <c r="O944" s="111"/>
      <c r="P944" s="117"/>
      <c r="Q944" s="120"/>
      <c r="R944" s="117"/>
      <c r="S944" s="120"/>
      <c r="T944" s="117"/>
      <c r="U944" s="120"/>
      <c r="V944" s="117"/>
      <c r="W944" s="120"/>
      <c r="X944" s="117"/>
      <c r="Y944" s="72"/>
      <c r="AA944" s="188"/>
      <c r="AB944" s="68"/>
    </row>
    <row r="945" spans="8:28" ht="20.100000000000001" customHeight="1" x14ac:dyDescent="0.2">
      <c r="H945" s="68"/>
      <c r="I945" s="61"/>
      <c r="J945" s="62"/>
      <c r="K945" s="61"/>
      <c r="L945" s="61"/>
      <c r="M945" s="80"/>
      <c r="N945" s="61"/>
      <c r="O945" s="111"/>
      <c r="P945" s="117"/>
      <c r="Q945" s="120"/>
      <c r="R945" s="117"/>
      <c r="S945" s="120"/>
      <c r="T945" s="117"/>
      <c r="U945" s="120"/>
      <c r="V945" s="117"/>
      <c r="W945" s="120"/>
      <c r="X945" s="117"/>
      <c r="Y945" s="72"/>
      <c r="AA945" s="188"/>
      <c r="AB945" s="68"/>
    </row>
    <row r="946" spans="8:28" ht="20.100000000000001" customHeight="1" x14ac:dyDescent="0.2">
      <c r="H946" s="68"/>
      <c r="I946" s="61"/>
      <c r="J946" s="62"/>
      <c r="K946" s="61"/>
      <c r="L946" s="61"/>
      <c r="M946" s="80"/>
      <c r="N946" s="61"/>
      <c r="O946" s="111"/>
      <c r="P946" s="117"/>
      <c r="Q946" s="120"/>
      <c r="R946" s="117"/>
      <c r="S946" s="120"/>
      <c r="T946" s="117"/>
      <c r="U946" s="120"/>
      <c r="V946" s="117"/>
      <c r="W946" s="120"/>
      <c r="X946" s="117"/>
      <c r="Y946" s="72"/>
      <c r="AA946" s="188"/>
      <c r="AB946" s="68"/>
    </row>
    <row r="947" spans="8:28" ht="20.100000000000001" customHeight="1" x14ac:dyDescent="0.2">
      <c r="H947" s="68"/>
      <c r="I947" s="61"/>
      <c r="J947" s="62"/>
      <c r="K947" s="61"/>
      <c r="L947" s="61"/>
      <c r="M947" s="80"/>
      <c r="N947" s="61"/>
      <c r="O947" s="111"/>
      <c r="P947" s="117"/>
      <c r="Q947" s="120"/>
      <c r="R947" s="117"/>
      <c r="S947" s="120"/>
      <c r="T947" s="117"/>
      <c r="U947" s="120"/>
      <c r="V947" s="117"/>
      <c r="W947" s="120"/>
      <c r="X947" s="117"/>
      <c r="Y947" s="72"/>
      <c r="AA947" s="188"/>
      <c r="AB947" s="68"/>
    </row>
    <row r="948" spans="8:28" ht="20.100000000000001" customHeight="1" x14ac:dyDescent="0.2">
      <c r="H948" s="68"/>
      <c r="I948" s="61"/>
      <c r="J948" s="62"/>
      <c r="K948" s="61"/>
      <c r="L948" s="61"/>
      <c r="M948" s="80"/>
      <c r="N948" s="61"/>
      <c r="O948" s="111"/>
      <c r="P948" s="117"/>
      <c r="Q948" s="120"/>
      <c r="R948" s="117"/>
      <c r="S948" s="120"/>
      <c r="T948" s="117"/>
      <c r="U948" s="120"/>
      <c r="V948" s="117"/>
      <c r="W948" s="120"/>
      <c r="X948" s="117"/>
      <c r="Y948" s="72"/>
      <c r="AA948" s="188"/>
      <c r="AB948" s="68"/>
    </row>
    <row r="949" spans="8:28" ht="20.100000000000001" customHeight="1" x14ac:dyDescent="0.2">
      <c r="H949" s="68"/>
      <c r="I949" s="61"/>
      <c r="J949" s="62"/>
      <c r="K949" s="61"/>
      <c r="L949" s="61"/>
      <c r="M949" s="80"/>
      <c r="N949" s="61"/>
      <c r="O949" s="111"/>
      <c r="P949" s="117"/>
      <c r="Q949" s="120"/>
      <c r="R949" s="117"/>
      <c r="S949" s="120"/>
      <c r="T949" s="117"/>
      <c r="U949" s="120"/>
      <c r="V949" s="117"/>
      <c r="W949" s="120"/>
      <c r="X949" s="117"/>
      <c r="Y949" s="72"/>
      <c r="AA949" s="188"/>
      <c r="AB949" s="68"/>
    </row>
    <row r="950" spans="8:28" ht="20.100000000000001" customHeight="1" x14ac:dyDescent="0.2">
      <c r="H950" s="68"/>
      <c r="I950" s="61"/>
      <c r="J950" s="62"/>
      <c r="K950" s="61"/>
      <c r="L950" s="61"/>
      <c r="M950" s="80"/>
      <c r="N950" s="61"/>
      <c r="O950" s="111"/>
      <c r="P950" s="117"/>
      <c r="Q950" s="120"/>
      <c r="R950" s="117"/>
      <c r="S950" s="120"/>
      <c r="T950" s="117"/>
      <c r="U950" s="120"/>
      <c r="V950" s="117"/>
      <c r="W950" s="120"/>
      <c r="X950" s="117"/>
      <c r="Y950" s="72"/>
      <c r="AA950" s="188"/>
      <c r="AB950" s="68"/>
    </row>
    <row r="951" spans="8:28" ht="20.100000000000001" customHeight="1" x14ac:dyDescent="0.2">
      <c r="H951" s="68"/>
      <c r="I951" s="61"/>
      <c r="J951" s="62"/>
      <c r="K951" s="61"/>
      <c r="L951" s="61"/>
      <c r="M951" s="80"/>
      <c r="N951" s="61"/>
      <c r="O951" s="111"/>
      <c r="P951" s="117"/>
      <c r="Q951" s="120"/>
      <c r="R951" s="117"/>
      <c r="S951" s="120"/>
      <c r="T951" s="117"/>
      <c r="U951" s="120"/>
      <c r="V951" s="117"/>
      <c r="W951" s="120"/>
      <c r="X951" s="117"/>
      <c r="Y951" s="72"/>
      <c r="AA951" s="188"/>
      <c r="AB951" s="68"/>
    </row>
    <row r="952" spans="8:28" ht="20.100000000000001" customHeight="1" x14ac:dyDescent="0.2">
      <c r="H952" s="68"/>
      <c r="I952" s="61"/>
      <c r="J952" s="62"/>
      <c r="K952" s="61"/>
      <c r="L952" s="61"/>
      <c r="M952" s="80"/>
      <c r="N952" s="61"/>
      <c r="O952" s="111"/>
      <c r="P952" s="117"/>
      <c r="Q952" s="120"/>
      <c r="R952" s="117"/>
      <c r="S952" s="120"/>
      <c r="T952" s="117"/>
      <c r="U952" s="120"/>
      <c r="V952" s="117"/>
      <c r="W952" s="120"/>
      <c r="X952" s="117"/>
      <c r="Y952" s="72"/>
      <c r="AA952" s="188"/>
      <c r="AB952" s="68"/>
    </row>
    <row r="953" spans="8:28" ht="20.100000000000001" customHeight="1" x14ac:dyDescent="0.2">
      <c r="H953" s="68"/>
      <c r="I953" s="61"/>
      <c r="J953" s="62"/>
      <c r="K953" s="61"/>
      <c r="L953" s="61"/>
      <c r="M953" s="80"/>
      <c r="N953" s="61"/>
      <c r="O953" s="111"/>
      <c r="P953" s="117"/>
      <c r="Q953" s="120"/>
      <c r="R953" s="117"/>
      <c r="S953" s="120"/>
      <c r="T953" s="117"/>
      <c r="U953" s="120"/>
      <c r="V953" s="117"/>
      <c r="W953" s="120"/>
      <c r="X953" s="117"/>
      <c r="Y953" s="72"/>
      <c r="AA953" s="188"/>
      <c r="AB953" s="68"/>
    </row>
    <row r="954" spans="8:28" ht="20.100000000000001" customHeight="1" x14ac:dyDescent="0.2">
      <c r="H954" s="68"/>
      <c r="I954" s="61"/>
      <c r="J954" s="62"/>
      <c r="K954" s="61"/>
      <c r="L954" s="61"/>
      <c r="M954" s="80"/>
      <c r="N954" s="61"/>
      <c r="O954" s="111"/>
      <c r="P954" s="117"/>
      <c r="Q954" s="120"/>
      <c r="R954" s="117"/>
      <c r="S954" s="120"/>
      <c r="T954" s="117"/>
      <c r="U954" s="120"/>
      <c r="V954" s="117"/>
      <c r="W954" s="120"/>
      <c r="X954" s="117"/>
      <c r="Y954" s="72"/>
      <c r="AA954" s="188"/>
      <c r="AB954" s="68"/>
    </row>
    <row r="955" spans="8:28" ht="20.100000000000001" customHeight="1" x14ac:dyDescent="0.2">
      <c r="H955" s="68"/>
      <c r="I955" s="61"/>
      <c r="J955" s="62"/>
      <c r="K955" s="61"/>
      <c r="L955" s="61"/>
      <c r="M955" s="80"/>
      <c r="N955" s="61"/>
      <c r="O955" s="111"/>
      <c r="P955" s="117"/>
      <c r="Q955" s="120"/>
      <c r="R955" s="117"/>
      <c r="S955" s="120"/>
      <c r="T955" s="117"/>
      <c r="U955" s="120"/>
      <c r="V955" s="117"/>
      <c r="W955" s="120"/>
      <c r="X955" s="117"/>
      <c r="Y955" s="72"/>
      <c r="AA955" s="188"/>
      <c r="AB955" s="68"/>
    </row>
    <row r="956" spans="8:28" ht="20.100000000000001" customHeight="1" x14ac:dyDescent="0.2">
      <c r="H956" s="68"/>
      <c r="I956" s="61"/>
      <c r="J956" s="62"/>
      <c r="K956" s="61"/>
      <c r="L956" s="61"/>
      <c r="M956" s="80"/>
      <c r="N956" s="61"/>
      <c r="O956" s="111"/>
      <c r="P956" s="117"/>
      <c r="Q956" s="120"/>
      <c r="R956" s="117"/>
      <c r="S956" s="120"/>
      <c r="T956" s="117"/>
      <c r="U956" s="120"/>
      <c r="V956" s="117"/>
      <c r="W956" s="120"/>
      <c r="X956" s="117"/>
      <c r="Y956" s="72"/>
      <c r="AA956" s="188"/>
      <c r="AB956" s="68"/>
    </row>
    <row r="957" spans="8:28" ht="20.100000000000001" customHeight="1" x14ac:dyDescent="0.2">
      <c r="H957" s="68"/>
      <c r="I957" s="61"/>
      <c r="J957" s="62"/>
      <c r="K957" s="61"/>
      <c r="L957" s="61"/>
      <c r="M957" s="80"/>
      <c r="N957" s="61"/>
      <c r="O957" s="111"/>
      <c r="P957" s="117"/>
      <c r="Q957" s="120"/>
      <c r="R957" s="117"/>
      <c r="S957" s="120"/>
      <c r="T957" s="117"/>
      <c r="U957" s="120"/>
      <c r="V957" s="117"/>
      <c r="W957" s="120"/>
      <c r="X957" s="117"/>
      <c r="Y957" s="72"/>
      <c r="AA957" s="188"/>
      <c r="AB957" s="68"/>
    </row>
    <row r="958" spans="8:28" ht="20.100000000000001" customHeight="1" x14ac:dyDescent="0.2">
      <c r="H958" s="68"/>
      <c r="I958" s="61"/>
      <c r="J958" s="62"/>
      <c r="K958" s="61"/>
      <c r="L958" s="61"/>
      <c r="M958" s="80"/>
      <c r="N958" s="61"/>
      <c r="O958" s="111"/>
      <c r="P958" s="117"/>
      <c r="Q958" s="120"/>
      <c r="R958" s="117"/>
      <c r="S958" s="120"/>
      <c r="T958" s="117"/>
      <c r="U958" s="120"/>
      <c r="V958" s="117"/>
      <c r="W958" s="120"/>
      <c r="X958" s="117"/>
      <c r="Y958" s="72"/>
      <c r="AA958" s="188"/>
      <c r="AB958" s="68"/>
    </row>
    <row r="959" spans="8:28" ht="20.100000000000001" customHeight="1" x14ac:dyDescent="0.2">
      <c r="H959" s="68"/>
      <c r="I959" s="61"/>
      <c r="J959" s="62"/>
      <c r="K959" s="61"/>
      <c r="L959" s="61"/>
      <c r="M959" s="80"/>
      <c r="N959" s="61"/>
      <c r="O959" s="111"/>
      <c r="P959" s="117"/>
      <c r="Q959" s="120"/>
      <c r="R959" s="117"/>
      <c r="S959" s="120"/>
      <c r="T959" s="117"/>
      <c r="U959" s="120"/>
      <c r="V959" s="117"/>
      <c r="W959" s="120"/>
      <c r="X959" s="117"/>
      <c r="Y959" s="72"/>
      <c r="AA959" s="188"/>
      <c r="AB959" s="68"/>
    </row>
    <row r="960" spans="8:28" ht="20.100000000000001" customHeight="1" x14ac:dyDescent="0.2">
      <c r="H960" s="68"/>
      <c r="I960" s="61"/>
      <c r="J960" s="62"/>
      <c r="K960" s="61"/>
      <c r="L960" s="61"/>
      <c r="M960" s="80"/>
      <c r="N960" s="61"/>
      <c r="O960" s="111"/>
      <c r="P960" s="117"/>
      <c r="Q960" s="120"/>
      <c r="R960" s="117"/>
      <c r="S960" s="120"/>
      <c r="T960" s="117"/>
      <c r="U960" s="120"/>
      <c r="V960" s="117"/>
      <c r="W960" s="120"/>
      <c r="X960" s="117"/>
      <c r="Y960" s="72"/>
      <c r="AA960" s="188"/>
      <c r="AB960" s="68"/>
    </row>
    <row r="961" spans="8:28" ht="20.100000000000001" customHeight="1" x14ac:dyDescent="0.2">
      <c r="H961" s="68"/>
      <c r="I961" s="61"/>
      <c r="J961" s="62"/>
      <c r="K961" s="61"/>
      <c r="L961" s="61"/>
      <c r="M961" s="80"/>
      <c r="N961" s="61"/>
      <c r="O961" s="111"/>
      <c r="P961" s="117"/>
      <c r="Q961" s="120"/>
      <c r="R961" s="117"/>
      <c r="S961" s="120"/>
      <c r="T961" s="117"/>
      <c r="U961" s="120"/>
      <c r="V961" s="117"/>
      <c r="W961" s="120"/>
      <c r="X961" s="117"/>
      <c r="Y961" s="72"/>
      <c r="AA961" s="188"/>
      <c r="AB961" s="68"/>
    </row>
    <row r="962" spans="8:28" ht="20.100000000000001" customHeight="1" x14ac:dyDescent="0.2">
      <c r="H962" s="68"/>
      <c r="I962" s="61"/>
      <c r="J962" s="62"/>
      <c r="K962" s="61"/>
      <c r="L962" s="61"/>
      <c r="M962" s="80"/>
      <c r="N962" s="61"/>
      <c r="O962" s="111"/>
      <c r="P962" s="117"/>
      <c r="Q962" s="120"/>
      <c r="R962" s="117"/>
      <c r="S962" s="120"/>
      <c r="T962" s="117"/>
      <c r="U962" s="120"/>
      <c r="V962" s="117"/>
      <c r="W962" s="120"/>
      <c r="X962" s="117"/>
      <c r="Y962" s="72"/>
      <c r="AA962" s="188"/>
      <c r="AB962" s="68"/>
    </row>
    <row r="963" spans="8:28" ht="20.100000000000001" customHeight="1" x14ac:dyDescent="0.2">
      <c r="H963" s="68"/>
      <c r="I963" s="61"/>
      <c r="J963" s="62"/>
      <c r="K963" s="61"/>
      <c r="L963" s="61"/>
      <c r="M963" s="80"/>
      <c r="N963" s="61"/>
      <c r="O963" s="111"/>
      <c r="P963" s="117"/>
      <c r="Q963" s="120"/>
      <c r="R963" s="117"/>
      <c r="S963" s="120"/>
      <c r="T963" s="117"/>
      <c r="U963" s="120"/>
      <c r="V963" s="117"/>
      <c r="W963" s="120"/>
      <c r="X963" s="117"/>
      <c r="Y963" s="72"/>
      <c r="AA963" s="188"/>
      <c r="AB963" s="68"/>
    </row>
    <row r="964" spans="8:28" ht="20.100000000000001" customHeight="1" x14ac:dyDescent="0.2">
      <c r="H964" s="68"/>
      <c r="I964" s="61"/>
      <c r="J964" s="62"/>
      <c r="K964" s="61"/>
      <c r="L964" s="61"/>
      <c r="M964" s="80"/>
      <c r="N964" s="61"/>
      <c r="O964" s="111"/>
      <c r="P964" s="117"/>
      <c r="Q964" s="120"/>
      <c r="R964" s="117"/>
      <c r="S964" s="120"/>
      <c r="T964" s="117"/>
      <c r="U964" s="120"/>
      <c r="V964" s="117"/>
      <c r="W964" s="120"/>
      <c r="X964" s="117"/>
      <c r="Y964" s="72"/>
      <c r="AA964" s="188"/>
      <c r="AB964" s="68"/>
    </row>
    <row r="965" spans="8:28" ht="20.100000000000001" customHeight="1" x14ac:dyDescent="0.2">
      <c r="H965" s="68"/>
      <c r="I965" s="61"/>
      <c r="J965" s="62"/>
      <c r="K965" s="61"/>
      <c r="L965" s="61"/>
      <c r="M965" s="80"/>
      <c r="N965" s="61"/>
      <c r="O965" s="111"/>
      <c r="P965" s="117"/>
      <c r="Q965" s="120"/>
      <c r="R965" s="117"/>
      <c r="S965" s="120"/>
      <c r="T965" s="117"/>
      <c r="U965" s="120"/>
      <c r="V965" s="117"/>
      <c r="W965" s="120"/>
      <c r="X965" s="117"/>
      <c r="Y965" s="72"/>
      <c r="AA965" s="188"/>
      <c r="AB965" s="68"/>
    </row>
    <row r="966" spans="8:28" ht="20.100000000000001" customHeight="1" x14ac:dyDescent="0.2">
      <c r="H966" s="68"/>
      <c r="I966" s="61"/>
      <c r="J966" s="62"/>
      <c r="K966" s="61"/>
      <c r="L966" s="61"/>
      <c r="M966" s="80"/>
      <c r="N966" s="61"/>
      <c r="O966" s="111"/>
      <c r="P966" s="117"/>
      <c r="Q966" s="120"/>
      <c r="R966" s="117"/>
      <c r="S966" s="120"/>
      <c r="T966" s="117"/>
      <c r="U966" s="120"/>
      <c r="V966" s="117"/>
      <c r="W966" s="120"/>
      <c r="X966" s="117"/>
      <c r="Y966" s="72"/>
      <c r="AA966" s="188"/>
      <c r="AB966" s="68"/>
    </row>
    <row r="967" spans="8:28" ht="20.100000000000001" customHeight="1" x14ac:dyDescent="0.2">
      <c r="H967" s="68"/>
      <c r="I967" s="61"/>
      <c r="J967" s="62"/>
      <c r="K967" s="61"/>
      <c r="L967" s="61"/>
      <c r="M967" s="80"/>
      <c r="N967" s="61"/>
      <c r="O967" s="111"/>
      <c r="P967" s="117"/>
      <c r="Q967" s="120"/>
      <c r="R967" s="117"/>
      <c r="S967" s="120"/>
      <c r="T967" s="117"/>
      <c r="U967" s="120"/>
      <c r="V967" s="117"/>
      <c r="W967" s="120"/>
      <c r="X967" s="117"/>
      <c r="Y967" s="72"/>
      <c r="AA967" s="188"/>
      <c r="AB967" s="68"/>
    </row>
    <row r="968" spans="8:28" ht="20.100000000000001" customHeight="1" x14ac:dyDescent="0.2">
      <c r="H968" s="68"/>
      <c r="I968" s="61"/>
      <c r="J968" s="62"/>
      <c r="K968" s="61"/>
      <c r="L968" s="61"/>
      <c r="M968" s="80"/>
      <c r="N968" s="61"/>
      <c r="O968" s="111"/>
      <c r="P968" s="117"/>
      <c r="Q968" s="120"/>
      <c r="R968" s="117"/>
      <c r="S968" s="120"/>
      <c r="T968" s="117"/>
      <c r="U968" s="120"/>
      <c r="V968" s="117"/>
      <c r="W968" s="120"/>
      <c r="X968" s="117"/>
      <c r="Y968" s="72"/>
      <c r="AA968" s="188"/>
      <c r="AB968" s="68"/>
    </row>
    <row r="969" spans="8:28" ht="20.100000000000001" customHeight="1" x14ac:dyDescent="0.2">
      <c r="H969" s="68"/>
      <c r="I969" s="61"/>
      <c r="J969" s="62"/>
      <c r="K969" s="61"/>
      <c r="L969" s="61"/>
      <c r="M969" s="80"/>
      <c r="N969" s="61"/>
      <c r="O969" s="111"/>
      <c r="P969" s="117"/>
      <c r="Q969" s="120"/>
      <c r="R969" s="117"/>
      <c r="S969" s="120"/>
      <c r="T969" s="117"/>
      <c r="U969" s="120"/>
      <c r="V969" s="117"/>
      <c r="W969" s="120"/>
      <c r="X969" s="117"/>
      <c r="Y969" s="72"/>
      <c r="AA969" s="188"/>
      <c r="AB969" s="68"/>
    </row>
    <row r="970" spans="8:28" ht="20.100000000000001" customHeight="1" x14ac:dyDescent="0.2">
      <c r="H970" s="68"/>
      <c r="I970" s="61"/>
      <c r="J970" s="62"/>
      <c r="K970" s="61"/>
      <c r="L970" s="61"/>
      <c r="M970" s="80"/>
      <c r="N970" s="61"/>
      <c r="O970" s="111"/>
      <c r="P970" s="117"/>
      <c r="Q970" s="120"/>
      <c r="R970" s="117"/>
      <c r="S970" s="120"/>
      <c r="T970" s="117"/>
      <c r="U970" s="120"/>
      <c r="V970" s="117"/>
      <c r="W970" s="120"/>
      <c r="X970" s="117"/>
      <c r="Y970" s="72"/>
      <c r="AA970" s="188"/>
      <c r="AB970" s="68"/>
    </row>
    <row r="971" spans="8:28" ht="20.100000000000001" customHeight="1" x14ac:dyDescent="0.2">
      <c r="H971" s="68"/>
      <c r="I971" s="61"/>
      <c r="J971" s="62"/>
      <c r="K971" s="61"/>
      <c r="L971" s="61"/>
      <c r="M971" s="80"/>
      <c r="N971" s="61"/>
      <c r="O971" s="111"/>
      <c r="P971" s="117"/>
      <c r="Q971" s="120"/>
      <c r="R971" s="117"/>
      <c r="S971" s="120"/>
      <c r="T971" s="117"/>
      <c r="U971" s="120"/>
      <c r="V971" s="117"/>
      <c r="W971" s="120"/>
      <c r="X971" s="117"/>
      <c r="Y971" s="72"/>
      <c r="AA971" s="188"/>
      <c r="AB971" s="68"/>
    </row>
    <row r="972" spans="8:28" ht="20.100000000000001" customHeight="1" x14ac:dyDescent="0.2">
      <c r="H972" s="68"/>
      <c r="I972" s="61"/>
      <c r="J972" s="62"/>
      <c r="K972" s="61"/>
      <c r="L972" s="61"/>
      <c r="M972" s="80"/>
      <c r="N972" s="61"/>
      <c r="O972" s="111"/>
      <c r="P972" s="117"/>
      <c r="Q972" s="120"/>
      <c r="R972" s="117"/>
      <c r="S972" s="120"/>
      <c r="T972" s="117"/>
      <c r="U972" s="120"/>
      <c r="V972" s="117"/>
      <c r="W972" s="120"/>
      <c r="X972" s="117"/>
      <c r="Y972" s="72"/>
      <c r="AA972" s="188"/>
      <c r="AB972" s="68"/>
    </row>
    <row r="973" spans="8:28" ht="20.100000000000001" customHeight="1" x14ac:dyDescent="0.2">
      <c r="H973" s="68"/>
      <c r="I973" s="61"/>
      <c r="J973" s="62"/>
      <c r="K973" s="61"/>
      <c r="L973" s="61"/>
      <c r="M973" s="80"/>
      <c r="N973" s="61"/>
      <c r="O973" s="111"/>
      <c r="P973" s="117"/>
      <c r="Q973" s="120"/>
      <c r="R973" s="117"/>
      <c r="S973" s="120"/>
      <c r="T973" s="117"/>
      <c r="U973" s="120"/>
      <c r="V973" s="117"/>
      <c r="W973" s="120"/>
      <c r="X973" s="117"/>
      <c r="Y973" s="72"/>
      <c r="AA973" s="188"/>
      <c r="AB973" s="68"/>
    </row>
    <row r="974" spans="8:28" ht="20.100000000000001" customHeight="1" x14ac:dyDescent="0.2">
      <c r="H974" s="68"/>
      <c r="I974" s="61"/>
      <c r="J974" s="62"/>
      <c r="K974" s="61"/>
      <c r="L974" s="61"/>
      <c r="M974" s="80"/>
      <c r="N974" s="61"/>
      <c r="O974" s="111"/>
      <c r="P974" s="117"/>
      <c r="Q974" s="120"/>
      <c r="R974" s="117"/>
      <c r="S974" s="120"/>
      <c r="T974" s="117"/>
      <c r="U974" s="120"/>
      <c r="V974" s="117"/>
      <c r="W974" s="120"/>
      <c r="X974" s="117"/>
      <c r="Y974" s="72"/>
      <c r="AA974" s="188"/>
      <c r="AB974" s="68"/>
    </row>
    <row r="975" spans="8:28" ht="20.100000000000001" customHeight="1" x14ac:dyDescent="0.2">
      <c r="H975" s="68"/>
      <c r="I975" s="61"/>
      <c r="J975" s="62"/>
      <c r="K975" s="61"/>
      <c r="L975" s="61"/>
      <c r="M975" s="80"/>
      <c r="N975" s="61"/>
      <c r="O975" s="111"/>
      <c r="P975" s="117"/>
      <c r="Q975" s="120"/>
      <c r="R975" s="117"/>
      <c r="S975" s="120"/>
      <c r="T975" s="117"/>
      <c r="U975" s="120"/>
      <c r="V975" s="117"/>
      <c r="W975" s="120"/>
      <c r="X975" s="117"/>
      <c r="Y975" s="72"/>
      <c r="AA975" s="188"/>
      <c r="AB975" s="68"/>
    </row>
    <row r="976" spans="8:28" ht="20.100000000000001" customHeight="1" x14ac:dyDescent="0.2">
      <c r="H976" s="68"/>
      <c r="I976" s="61"/>
      <c r="J976" s="62"/>
      <c r="K976" s="61"/>
      <c r="L976" s="61"/>
      <c r="M976" s="80"/>
      <c r="N976" s="61"/>
      <c r="O976" s="111"/>
      <c r="P976" s="117"/>
      <c r="Q976" s="120"/>
      <c r="R976" s="117"/>
      <c r="S976" s="120"/>
      <c r="T976" s="117"/>
      <c r="U976" s="120"/>
      <c r="V976" s="117"/>
      <c r="W976" s="120"/>
      <c r="X976" s="117"/>
      <c r="Y976" s="72"/>
      <c r="AA976" s="188"/>
      <c r="AB976" s="68"/>
    </row>
    <row r="977" spans="8:28" ht="20.100000000000001" customHeight="1" x14ac:dyDescent="0.2">
      <c r="H977" s="68"/>
      <c r="I977" s="61"/>
      <c r="J977" s="62"/>
      <c r="K977" s="61"/>
      <c r="L977" s="61"/>
      <c r="M977" s="80"/>
      <c r="N977" s="61"/>
      <c r="O977" s="111"/>
      <c r="P977" s="117"/>
      <c r="Q977" s="120"/>
      <c r="R977" s="117"/>
      <c r="S977" s="120"/>
      <c r="T977" s="117"/>
      <c r="U977" s="120"/>
      <c r="V977" s="117"/>
      <c r="W977" s="120"/>
      <c r="X977" s="117"/>
      <c r="Y977" s="72"/>
      <c r="AA977" s="188"/>
      <c r="AB977" s="68"/>
    </row>
    <row r="978" spans="8:28" ht="20.100000000000001" customHeight="1" x14ac:dyDescent="0.2">
      <c r="H978" s="68"/>
      <c r="I978" s="61"/>
      <c r="J978" s="62"/>
      <c r="K978" s="61"/>
      <c r="L978" s="61"/>
      <c r="M978" s="80"/>
      <c r="N978" s="61"/>
      <c r="O978" s="111"/>
      <c r="P978" s="117"/>
      <c r="Q978" s="120"/>
      <c r="R978" s="117"/>
      <c r="S978" s="120"/>
      <c r="T978" s="117"/>
      <c r="U978" s="120"/>
      <c r="V978" s="117"/>
      <c r="W978" s="120"/>
      <c r="X978" s="117"/>
      <c r="Y978" s="72"/>
      <c r="AA978" s="188"/>
      <c r="AB978" s="68"/>
    </row>
    <row r="979" spans="8:28" ht="20.100000000000001" customHeight="1" x14ac:dyDescent="0.2">
      <c r="H979" s="68"/>
      <c r="I979" s="61"/>
      <c r="J979" s="62"/>
      <c r="K979" s="61"/>
      <c r="L979" s="61"/>
      <c r="M979" s="80"/>
      <c r="N979" s="61"/>
      <c r="O979" s="111"/>
      <c r="P979" s="117"/>
      <c r="Q979" s="120"/>
      <c r="R979" s="117"/>
      <c r="S979" s="120"/>
      <c r="T979" s="117"/>
      <c r="U979" s="120"/>
      <c r="V979" s="117"/>
      <c r="W979" s="120"/>
      <c r="X979" s="117"/>
      <c r="Y979" s="72"/>
      <c r="AA979" s="188"/>
      <c r="AB979" s="68"/>
    </row>
    <row r="980" spans="8:28" ht="20.100000000000001" customHeight="1" x14ac:dyDescent="0.2">
      <c r="H980" s="68"/>
      <c r="I980" s="61"/>
      <c r="J980" s="62"/>
      <c r="K980" s="61"/>
      <c r="L980" s="61"/>
      <c r="M980" s="80"/>
      <c r="N980" s="61"/>
      <c r="O980" s="111"/>
      <c r="P980" s="117"/>
      <c r="Q980" s="120"/>
      <c r="R980" s="117"/>
      <c r="S980" s="120"/>
      <c r="T980" s="117"/>
      <c r="U980" s="120"/>
      <c r="V980" s="117"/>
      <c r="W980" s="120"/>
      <c r="X980" s="117"/>
      <c r="Y980" s="72"/>
      <c r="AA980" s="188"/>
      <c r="AB980" s="68"/>
    </row>
    <row r="981" spans="8:28" ht="20.100000000000001" customHeight="1" x14ac:dyDescent="0.2">
      <c r="H981" s="68"/>
      <c r="I981" s="61"/>
      <c r="J981" s="62"/>
      <c r="K981" s="61"/>
      <c r="L981" s="61"/>
      <c r="M981" s="80"/>
      <c r="N981" s="61"/>
      <c r="O981" s="111"/>
      <c r="P981" s="117"/>
      <c r="Q981" s="120"/>
      <c r="R981" s="117"/>
      <c r="S981" s="120"/>
      <c r="T981" s="117"/>
      <c r="U981" s="120"/>
      <c r="V981" s="117"/>
      <c r="W981" s="120"/>
      <c r="X981" s="117"/>
      <c r="Y981" s="72"/>
      <c r="AA981" s="188"/>
      <c r="AB981" s="68"/>
    </row>
    <row r="982" spans="8:28" ht="20.100000000000001" customHeight="1" x14ac:dyDescent="0.2">
      <c r="H982" s="68"/>
      <c r="I982" s="61"/>
      <c r="J982" s="62"/>
      <c r="K982" s="61"/>
      <c r="L982" s="61"/>
      <c r="M982" s="80"/>
      <c r="N982" s="61"/>
      <c r="O982" s="111"/>
      <c r="P982" s="117"/>
      <c r="Q982" s="120"/>
      <c r="R982" s="117"/>
      <c r="S982" s="120"/>
      <c r="T982" s="117"/>
      <c r="U982" s="120"/>
      <c r="V982" s="117"/>
      <c r="W982" s="120"/>
      <c r="X982" s="117"/>
      <c r="Y982" s="72"/>
      <c r="AA982" s="188"/>
      <c r="AB982" s="68"/>
    </row>
    <row r="983" spans="8:28" ht="20.100000000000001" customHeight="1" x14ac:dyDescent="0.2">
      <c r="H983" s="68"/>
      <c r="I983" s="61"/>
      <c r="J983" s="62"/>
      <c r="K983" s="61"/>
      <c r="L983" s="61"/>
      <c r="M983" s="80"/>
      <c r="N983" s="61"/>
      <c r="O983" s="111"/>
      <c r="P983" s="117"/>
      <c r="Q983" s="120"/>
      <c r="R983" s="117"/>
      <c r="S983" s="120"/>
      <c r="T983" s="117"/>
      <c r="U983" s="120"/>
      <c r="V983" s="117"/>
      <c r="W983" s="120"/>
      <c r="X983" s="117"/>
      <c r="Y983" s="72"/>
      <c r="AA983" s="188"/>
      <c r="AB983" s="68"/>
    </row>
    <row r="984" spans="8:28" ht="20.100000000000001" customHeight="1" x14ac:dyDescent="0.2">
      <c r="H984" s="68"/>
      <c r="I984" s="61"/>
      <c r="J984" s="62"/>
      <c r="K984" s="61"/>
      <c r="L984" s="61"/>
      <c r="M984" s="80"/>
      <c r="N984" s="61"/>
      <c r="O984" s="111"/>
      <c r="P984" s="117"/>
      <c r="Q984" s="120"/>
      <c r="R984" s="117"/>
      <c r="S984" s="120"/>
      <c r="T984" s="117"/>
      <c r="U984" s="120"/>
      <c r="V984" s="117"/>
      <c r="W984" s="120"/>
      <c r="X984" s="117"/>
      <c r="Y984" s="72"/>
      <c r="AA984" s="188"/>
      <c r="AB984" s="68"/>
    </row>
    <row r="985" spans="8:28" ht="20.100000000000001" customHeight="1" x14ac:dyDescent="0.2">
      <c r="H985" s="68"/>
      <c r="I985" s="61"/>
      <c r="J985" s="62"/>
      <c r="K985" s="61"/>
      <c r="L985" s="61"/>
      <c r="M985" s="80"/>
      <c r="N985" s="61"/>
      <c r="O985" s="111"/>
      <c r="P985" s="117"/>
      <c r="Q985" s="120"/>
      <c r="R985" s="117"/>
      <c r="S985" s="120"/>
      <c r="T985" s="117"/>
      <c r="U985" s="120"/>
      <c r="V985" s="117"/>
      <c r="W985" s="120"/>
      <c r="X985" s="117"/>
      <c r="Y985" s="72"/>
      <c r="AA985" s="188"/>
      <c r="AB985" s="68"/>
    </row>
    <row r="986" spans="8:28" ht="20.100000000000001" customHeight="1" x14ac:dyDescent="0.2">
      <c r="H986" s="68"/>
      <c r="I986" s="61"/>
      <c r="J986" s="62"/>
      <c r="K986" s="61"/>
      <c r="L986" s="61"/>
      <c r="M986" s="80"/>
      <c r="N986" s="61"/>
      <c r="O986" s="111"/>
      <c r="P986" s="117"/>
      <c r="Q986" s="120"/>
      <c r="R986" s="117"/>
      <c r="S986" s="120"/>
      <c r="T986" s="117"/>
      <c r="U986" s="120"/>
      <c r="V986" s="117"/>
      <c r="W986" s="120"/>
      <c r="X986" s="117"/>
      <c r="Y986" s="72"/>
      <c r="AA986" s="188"/>
      <c r="AB986" s="68"/>
    </row>
    <row r="987" spans="8:28" ht="20.100000000000001" customHeight="1" x14ac:dyDescent="0.2">
      <c r="H987" s="68"/>
      <c r="I987" s="61"/>
      <c r="J987" s="62"/>
      <c r="K987" s="61"/>
      <c r="L987" s="61"/>
      <c r="M987" s="80"/>
      <c r="N987" s="61"/>
      <c r="O987" s="111"/>
      <c r="P987" s="117"/>
      <c r="Q987" s="120"/>
      <c r="R987" s="117"/>
      <c r="S987" s="120"/>
      <c r="T987" s="117"/>
      <c r="U987" s="120"/>
      <c r="V987" s="117"/>
      <c r="W987" s="120"/>
      <c r="X987" s="117"/>
      <c r="Y987" s="72"/>
      <c r="AA987" s="188"/>
      <c r="AB987" s="68"/>
    </row>
    <row r="988" spans="8:28" ht="20.100000000000001" customHeight="1" x14ac:dyDescent="0.2">
      <c r="H988" s="68"/>
      <c r="I988" s="61"/>
      <c r="J988" s="62"/>
      <c r="K988" s="61"/>
      <c r="L988" s="61"/>
      <c r="M988" s="80"/>
      <c r="N988" s="61"/>
      <c r="O988" s="111"/>
      <c r="P988" s="117"/>
      <c r="Q988" s="120"/>
      <c r="R988" s="117"/>
      <c r="S988" s="120"/>
      <c r="T988" s="117"/>
      <c r="U988" s="120"/>
      <c r="V988" s="117"/>
      <c r="W988" s="120"/>
      <c r="X988" s="117"/>
      <c r="Y988" s="72"/>
      <c r="AA988" s="188"/>
      <c r="AB988" s="68"/>
    </row>
    <row r="989" spans="8:28" ht="20.100000000000001" customHeight="1" x14ac:dyDescent="0.2">
      <c r="H989" s="68"/>
      <c r="I989" s="61"/>
      <c r="J989" s="62"/>
      <c r="K989" s="61"/>
      <c r="L989" s="61"/>
      <c r="M989" s="80"/>
      <c r="N989" s="61"/>
      <c r="O989" s="111"/>
      <c r="P989" s="117"/>
      <c r="Q989" s="120"/>
      <c r="R989" s="117"/>
      <c r="S989" s="120"/>
      <c r="T989" s="117"/>
      <c r="U989" s="120"/>
      <c r="V989" s="117"/>
      <c r="W989" s="120"/>
      <c r="X989" s="117"/>
      <c r="Y989" s="72"/>
      <c r="AA989" s="188"/>
      <c r="AB989" s="68"/>
    </row>
    <row r="990" spans="8:28" ht="20.100000000000001" customHeight="1" x14ac:dyDescent="0.2">
      <c r="H990" s="68"/>
      <c r="I990" s="61"/>
      <c r="J990" s="62"/>
      <c r="K990" s="61"/>
      <c r="L990" s="61"/>
      <c r="M990" s="80"/>
      <c r="N990" s="61"/>
      <c r="O990" s="111"/>
      <c r="P990" s="117"/>
      <c r="Q990" s="120"/>
      <c r="R990" s="117"/>
      <c r="S990" s="120"/>
      <c r="T990" s="117"/>
      <c r="U990" s="120"/>
      <c r="V990" s="117"/>
      <c r="W990" s="120"/>
      <c r="X990" s="117"/>
      <c r="Y990" s="72"/>
      <c r="AA990" s="188"/>
      <c r="AB990" s="68"/>
    </row>
    <row r="991" spans="8:28" ht="20.100000000000001" customHeight="1" x14ac:dyDescent="0.2">
      <c r="H991" s="68"/>
      <c r="I991" s="61"/>
      <c r="J991" s="62"/>
      <c r="K991" s="61"/>
      <c r="L991" s="61"/>
      <c r="M991" s="80"/>
      <c r="N991" s="61"/>
      <c r="O991" s="111"/>
      <c r="P991" s="117"/>
      <c r="Q991" s="120"/>
      <c r="R991" s="117"/>
      <c r="S991" s="120"/>
      <c r="T991" s="117"/>
      <c r="U991" s="120"/>
      <c r="V991" s="117"/>
      <c r="W991" s="120"/>
      <c r="X991" s="117"/>
      <c r="Y991" s="72"/>
      <c r="AA991" s="188"/>
      <c r="AB991" s="68"/>
    </row>
    <row r="992" spans="8:28" ht="20.100000000000001" customHeight="1" x14ac:dyDescent="0.2">
      <c r="H992" s="68"/>
      <c r="I992" s="61"/>
      <c r="J992" s="62"/>
      <c r="K992" s="61"/>
      <c r="L992" s="61"/>
      <c r="M992" s="80"/>
      <c r="N992" s="61"/>
      <c r="O992" s="111"/>
      <c r="P992" s="117"/>
      <c r="Q992" s="120"/>
      <c r="R992" s="117"/>
      <c r="S992" s="120"/>
      <c r="T992" s="117"/>
      <c r="U992" s="120"/>
      <c r="V992" s="117"/>
      <c r="W992" s="120"/>
      <c r="X992" s="117"/>
      <c r="Y992" s="72"/>
      <c r="AA992" s="188"/>
      <c r="AB992" s="68"/>
    </row>
    <row r="993" spans="8:28" ht="20.100000000000001" customHeight="1" x14ac:dyDescent="0.2">
      <c r="H993" s="68"/>
      <c r="I993" s="61"/>
      <c r="J993" s="62"/>
      <c r="K993" s="61"/>
      <c r="L993" s="61"/>
      <c r="M993" s="80"/>
      <c r="N993" s="61"/>
      <c r="O993" s="111"/>
      <c r="P993" s="117"/>
      <c r="Q993" s="120"/>
      <c r="R993" s="117"/>
      <c r="S993" s="120"/>
      <c r="T993" s="117"/>
      <c r="U993" s="120"/>
      <c r="V993" s="117"/>
      <c r="W993" s="120"/>
      <c r="X993" s="117"/>
      <c r="Y993" s="72"/>
      <c r="AA993" s="188"/>
      <c r="AB993" s="68"/>
    </row>
    <row r="994" spans="8:28" ht="20.100000000000001" customHeight="1" x14ac:dyDescent="0.2">
      <c r="H994" s="68"/>
      <c r="I994" s="61"/>
      <c r="J994" s="62"/>
      <c r="K994" s="61"/>
      <c r="L994" s="61"/>
      <c r="M994" s="80"/>
      <c r="N994" s="61"/>
      <c r="O994" s="111"/>
      <c r="P994" s="117"/>
      <c r="Q994" s="120"/>
      <c r="R994" s="117"/>
      <c r="S994" s="120"/>
      <c r="T994" s="117"/>
      <c r="U994" s="120"/>
      <c r="V994" s="117"/>
      <c r="W994" s="120"/>
      <c r="X994" s="117"/>
      <c r="Y994" s="72"/>
      <c r="AA994" s="188"/>
      <c r="AB994" s="68"/>
    </row>
    <row r="995" spans="8:28" ht="20.100000000000001" customHeight="1" x14ac:dyDescent="0.2">
      <c r="H995" s="68"/>
      <c r="I995" s="61"/>
      <c r="J995" s="62"/>
      <c r="K995" s="61"/>
      <c r="L995" s="61"/>
      <c r="M995" s="80"/>
      <c r="N995" s="61"/>
      <c r="O995" s="111"/>
      <c r="P995" s="117"/>
      <c r="Q995" s="120"/>
      <c r="R995" s="117"/>
      <c r="S995" s="120"/>
      <c r="T995" s="117"/>
      <c r="U995" s="120"/>
      <c r="V995" s="117"/>
      <c r="W995" s="120"/>
      <c r="X995" s="117"/>
      <c r="Y995" s="72"/>
      <c r="AA995" s="188"/>
      <c r="AB995" s="68"/>
    </row>
    <row r="996" spans="8:28" ht="20.100000000000001" customHeight="1" x14ac:dyDescent="0.2">
      <c r="H996" s="68"/>
      <c r="I996" s="61"/>
      <c r="J996" s="62"/>
      <c r="K996" s="61"/>
      <c r="L996" s="61"/>
      <c r="M996" s="80"/>
      <c r="N996" s="61"/>
      <c r="O996" s="111"/>
      <c r="P996" s="117"/>
      <c r="Q996" s="120"/>
      <c r="R996" s="117"/>
      <c r="S996" s="120"/>
      <c r="T996" s="117"/>
      <c r="U996" s="120"/>
      <c r="V996" s="117"/>
      <c r="W996" s="120"/>
      <c r="X996" s="117"/>
      <c r="Y996" s="72"/>
      <c r="AA996" s="188"/>
      <c r="AB996" s="68"/>
    </row>
    <row r="997" spans="8:28" ht="20.100000000000001" customHeight="1" x14ac:dyDescent="0.2">
      <c r="H997" s="68"/>
      <c r="I997" s="61"/>
      <c r="J997" s="62"/>
      <c r="K997" s="61"/>
      <c r="L997" s="61"/>
      <c r="M997" s="80"/>
      <c r="N997" s="61"/>
      <c r="O997" s="111"/>
      <c r="P997" s="117"/>
      <c r="Q997" s="120"/>
      <c r="R997" s="117"/>
      <c r="S997" s="120"/>
      <c r="T997" s="117"/>
      <c r="U997" s="120"/>
      <c r="V997" s="117"/>
      <c r="W997" s="120"/>
      <c r="X997" s="117"/>
      <c r="Y997" s="72"/>
      <c r="AA997" s="188"/>
      <c r="AB997" s="68"/>
    </row>
    <row r="998" spans="8:28" ht="20.100000000000001" customHeight="1" x14ac:dyDescent="0.2">
      <c r="H998" s="68"/>
      <c r="I998" s="61"/>
      <c r="J998" s="62"/>
      <c r="K998" s="61"/>
      <c r="L998" s="61"/>
      <c r="M998" s="80"/>
      <c r="N998" s="61"/>
      <c r="O998" s="111"/>
      <c r="P998" s="117"/>
      <c r="Q998" s="120"/>
      <c r="R998" s="117"/>
      <c r="S998" s="120"/>
      <c r="T998" s="117"/>
      <c r="U998" s="120"/>
      <c r="V998" s="117"/>
      <c r="W998" s="120"/>
      <c r="X998" s="117"/>
      <c r="Y998" s="72"/>
      <c r="AA998" s="188"/>
      <c r="AB998" s="68"/>
    </row>
    <row r="999" spans="8:28" ht="20.100000000000001" customHeight="1" x14ac:dyDescent="0.2">
      <c r="H999" s="68"/>
      <c r="I999" s="61"/>
      <c r="J999" s="62"/>
      <c r="K999" s="61"/>
      <c r="L999" s="61"/>
      <c r="M999" s="80"/>
      <c r="N999" s="61"/>
      <c r="O999" s="111"/>
      <c r="P999" s="117"/>
      <c r="Q999" s="120"/>
      <c r="R999" s="117"/>
      <c r="S999" s="120"/>
      <c r="T999" s="117"/>
      <c r="U999" s="120"/>
      <c r="V999" s="117"/>
      <c r="W999" s="120"/>
      <c r="X999" s="117"/>
      <c r="Y999" s="72"/>
      <c r="AA999" s="188"/>
      <c r="AB999" s="68"/>
    </row>
    <row r="1000" spans="8:28" ht="20.100000000000001" customHeight="1" x14ac:dyDescent="0.2">
      <c r="H1000" s="68"/>
      <c r="I1000" s="61"/>
      <c r="J1000" s="62"/>
      <c r="K1000" s="61"/>
      <c r="L1000" s="61"/>
      <c r="M1000" s="80"/>
      <c r="N1000" s="61"/>
      <c r="O1000" s="111"/>
      <c r="P1000" s="117"/>
      <c r="Q1000" s="120"/>
      <c r="R1000" s="117"/>
      <c r="S1000" s="120"/>
      <c r="T1000" s="117"/>
      <c r="U1000" s="120"/>
      <c r="V1000" s="117"/>
      <c r="W1000" s="120"/>
      <c r="X1000" s="117"/>
      <c r="Y1000" s="72"/>
      <c r="AA1000" s="188"/>
      <c r="AB1000" s="68"/>
    </row>
    <row r="1001" spans="8:28" ht="20.100000000000001" customHeight="1" x14ac:dyDescent="0.2">
      <c r="H1001" s="68"/>
      <c r="I1001" s="61"/>
      <c r="J1001" s="62"/>
      <c r="K1001" s="61"/>
      <c r="L1001" s="61"/>
      <c r="M1001" s="80"/>
      <c r="N1001" s="61"/>
      <c r="O1001" s="111"/>
      <c r="P1001" s="117"/>
      <c r="Q1001" s="120"/>
      <c r="R1001" s="117"/>
      <c r="S1001" s="120"/>
      <c r="T1001" s="117"/>
      <c r="U1001" s="120"/>
      <c r="V1001" s="117"/>
      <c r="W1001" s="120"/>
      <c r="X1001" s="117"/>
      <c r="Y1001" s="72"/>
      <c r="AA1001" s="188"/>
      <c r="AB1001" s="68"/>
    </row>
    <row r="1002" spans="8:28" ht="20.100000000000001" customHeight="1" x14ac:dyDescent="0.2">
      <c r="H1002" s="68"/>
      <c r="I1002" s="61"/>
      <c r="J1002" s="62"/>
      <c r="K1002" s="61"/>
      <c r="L1002" s="61"/>
      <c r="M1002" s="80"/>
      <c r="N1002" s="61"/>
      <c r="O1002" s="111"/>
      <c r="P1002" s="117"/>
      <c r="Q1002" s="120"/>
      <c r="R1002" s="117"/>
      <c r="S1002" s="120"/>
      <c r="T1002" s="117"/>
      <c r="U1002" s="120"/>
      <c r="V1002" s="117"/>
      <c r="W1002" s="120"/>
      <c r="X1002" s="117"/>
      <c r="Y1002" s="72"/>
      <c r="AA1002" s="188"/>
      <c r="AB1002" s="68"/>
    </row>
    <row r="1003" spans="8:28" ht="20.100000000000001" customHeight="1" x14ac:dyDescent="0.2">
      <c r="H1003" s="68"/>
      <c r="I1003" s="61"/>
      <c r="J1003" s="62"/>
      <c r="K1003" s="61"/>
      <c r="L1003" s="61"/>
      <c r="M1003" s="80"/>
      <c r="N1003" s="61"/>
      <c r="O1003" s="111"/>
      <c r="P1003" s="117"/>
      <c r="Q1003" s="120"/>
      <c r="R1003" s="117"/>
      <c r="S1003" s="120"/>
      <c r="T1003" s="117"/>
      <c r="U1003" s="120"/>
      <c r="V1003" s="117"/>
      <c r="W1003" s="120"/>
      <c r="X1003" s="117"/>
      <c r="Y1003" s="72"/>
      <c r="AA1003" s="188"/>
      <c r="AB1003" s="68"/>
    </row>
    <row r="1004" spans="8:28" ht="20.100000000000001" customHeight="1" x14ac:dyDescent="0.2">
      <c r="H1004" s="68"/>
      <c r="I1004" s="61"/>
      <c r="J1004" s="62"/>
      <c r="K1004" s="61"/>
      <c r="L1004" s="61"/>
      <c r="M1004" s="80"/>
      <c r="N1004" s="61"/>
      <c r="O1004" s="111"/>
      <c r="P1004" s="117"/>
      <c r="Q1004" s="120"/>
      <c r="R1004" s="117"/>
      <c r="S1004" s="120"/>
      <c r="T1004" s="117"/>
      <c r="U1004" s="120"/>
      <c r="V1004" s="117"/>
      <c r="W1004" s="120"/>
      <c r="X1004" s="117"/>
      <c r="Y1004" s="72"/>
      <c r="AA1004" s="188"/>
      <c r="AB1004" s="68"/>
    </row>
    <row r="1005" spans="8:28" ht="20.100000000000001" customHeight="1" x14ac:dyDescent="0.2">
      <c r="H1005" s="68"/>
      <c r="I1005" s="61"/>
      <c r="J1005" s="62"/>
      <c r="K1005" s="61"/>
      <c r="L1005" s="61"/>
      <c r="M1005" s="80"/>
      <c r="N1005" s="61"/>
      <c r="O1005" s="111"/>
      <c r="P1005" s="117"/>
      <c r="Q1005" s="120"/>
      <c r="R1005" s="117"/>
      <c r="S1005" s="120"/>
      <c r="T1005" s="117"/>
      <c r="U1005" s="120"/>
      <c r="V1005" s="117"/>
      <c r="W1005" s="120"/>
      <c r="X1005" s="117"/>
      <c r="Y1005" s="72"/>
      <c r="AA1005" s="188"/>
      <c r="AB1005" s="68"/>
    </row>
    <row r="1006" spans="8:28" ht="20.100000000000001" customHeight="1" x14ac:dyDescent="0.2">
      <c r="H1006" s="68"/>
      <c r="I1006" s="61"/>
      <c r="J1006" s="62"/>
      <c r="K1006" s="61"/>
      <c r="L1006" s="61"/>
      <c r="M1006" s="80"/>
      <c r="N1006" s="61"/>
      <c r="O1006" s="111"/>
      <c r="P1006" s="117"/>
      <c r="Q1006" s="120"/>
      <c r="R1006" s="117"/>
      <c r="S1006" s="120"/>
      <c r="T1006" s="117"/>
      <c r="U1006" s="120"/>
      <c r="V1006" s="117"/>
      <c r="W1006" s="120"/>
      <c r="X1006" s="117"/>
      <c r="Y1006" s="72"/>
      <c r="AA1006" s="188"/>
      <c r="AB1006" s="68"/>
    </row>
    <row r="1007" spans="8:28" ht="20.100000000000001" customHeight="1" x14ac:dyDescent="0.2">
      <c r="H1007" s="68"/>
      <c r="I1007" s="61"/>
      <c r="J1007" s="62"/>
      <c r="K1007" s="61"/>
      <c r="L1007" s="61"/>
      <c r="M1007" s="80"/>
      <c r="N1007" s="61"/>
      <c r="O1007" s="111"/>
      <c r="P1007" s="117"/>
      <c r="Q1007" s="120"/>
      <c r="R1007" s="117"/>
      <c r="S1007" s="120"/>
      <c r="T1007" s="117"/>
      <c r="U1007" s="120"/>
      <c r="V1007" s="117"/>
      <c r="W1007" s="120"/>
      <c r="X1007" s="117"/>
      <c r="Y1007" s="72"/>
      <c r="AA1007" s="188"/>
      <c r="AB1007" s="68"/>
    </row>
    <row r="1008" spans="8:28" ht="20.100000000000001" customHeight="1" x14ac:dyDescent="0.2">
      <c r="H1008" s="68"/>
      <c r="I1008" s="61"/>
      <c r="J1008" s="62"/>
      <c r="K1008" s="61"/>
      <c r="L1008" s="61"/>
      <c r="M1008" s="80"/>
      <c r="N1008" s="61"/>
      <c r="O1008" s="111"/>
      <c r="P1008" s="117"/>
      <c r="Q1008" s="120"/>
      <c r="R1008" s="117"/>
      <c r="S1008" s="120"/>
      <c r="T1008" s="117"/>
      <c r="U1008" s="120"/>
      <c r="V1008" s="117"/>
      <c r="W1008" s="120"/>
      <c r="X1008" s="117"/>
      <c r="Y1008" s="72"/>
      <c r="AA1008" s="188"/>
      <c r="AB1008" s="68"/>
    </row>
    <row r="1009" spans="8:28" ht="20.100000000000001" customHeight="1" x14ac:dyDescent="0.2">
      <c r="H1009" s="68"/>
      <c r="I1009" s="61"/>
      <c r="J1009" s="62"/>
      <c r="K1009" s="61"/>
      <c r="L1009" s="61"/>
      <c r="M1009" s="80"/>
      <c r="N1009" s="61"/>
      <c r="O1009" s="111"/>
      <c r="P1009" s="117"/>
      <c r="Q1009" s="120"/>
      <c r="R1009" s="117"/>
      <c r="S1009" s="120"/>
      <c r="T1009" s="117"/>
      <c r="U1009" s="120"/>
      <c r="V1009" s="117"/>
      <c r="W1009" s="120"/>
      <c r="X1009" s="117"/>
      <c r="Y1009" s="72"/>
      <c r="AA1009" s="188"/>
      <c r="AB1009" s="68"/>
    </row>
    <row r="1010" spans="8:28" ht="20.100000000000001" customHeight="1" x14ac:dyDescent="0.2">
      <c r="H1010" s="68"/>
      <c r="I1010" s="61"/>
      <c r="J1010" s="62"/>
      <c r="K1010" s="61"/>
      <c r="L1010" s="61"/>
      <c r="M1010" s="80"/>
      <c r="N1010" s="61"/>
      <c r="O1010" s="111"/>
      <c r="P1010" s="117"/>
      <c r="Q1010" s="120"/>
      <c r="R1010" s="117"/>
      <c r="S1010" s="120"/>
      <c r="T1010" s="117"/>
      <c r="U1010" s="120"/>
      <c r="V1010" s="117"/>
      <c r="W1010" s="120"/>
      <c r="X1010" s="117"/>
      <c r="Y1010" s="72"/>
      <c r="AA1010" s="188"/>
      <c r="AB1010" s="68"/>
    </row>
    <row r="1011" spans="8:28" ht="20.100000000000001" customHeight="1" x14ac:dyDescent="0.2">
      <c r="H1011" s="68"/>
      <c r="I1011" s="61"/>
      <c r="J1011" s="62"/>
      <c r="K1011" s="61"/>
      <c r="L1011" s="61"/>
      <c r="M1011" s="80"/>
      <c r="N1011" s="61"/>
      <c r="O1011" s="111"/>
      <c r="P1011" s="117"/>
      <c r="Q1011" s="120"/>
      <c r="R1011" s="117"/>
      <c r="S1011" s="120"/>
      <c r="T1011" s="117"/>
      <c r="U1011" s="120"/>
      <c r="V1011" s="117"/>
      <c r="W1011" s="120"/>
      <c r="X1011" s="117"/>
      <c r="Y1011" s="72"/>
      <c r="AA1011" s="188"/>
      <c r="AB1011" s="68"/>
    </row>
    <row r="1012" spans="8:28" ht="20.100000000000001" customHeight="1" x14ac:dyDescent="0.2">
      <c r="H1012" s="68"/>
      <c r="I1012" s="61"/>
      <c r="J1012" s="62"/>
      <c r="K1012" s="61"/>
      <c r="L1012" s="61"/>
      <c r="M1012" s="80"/>
      <c r="N1012" s="61"/>
      <c r="O1012" s="111"/>
      <c r="P1012" s="117"/>
      <c r="Q1012" s="120"/>
      <c r="R1012" s="117"/>
      <c r="S1012" s="120"/>
      <c r="T1012" s="117"/>
      <c r="U1012" s="120"/>
      <c r="V1012" s="117"/>
      <c r="W1012" s="120"/>
      <c r="X1012" s="117"/>
      <c r="Y1012" s="72"/>
      <c r="AA1012" s="188"/>
      <c r="AB1012" s="68"/>
    </row>
    <row r="1013" spans="8:28" ht="20.100000000000001" customHeight="1" x14ac:dyDescent="0.2">
      <c r="H1013" s="68"/>
      <c r="I1013" s="61"/>
      <c r="J1013" s="62"/>
      <c r="K1013" s="61"/>
      <c r="L1013" s="61"/>
      <c r="M1013" s="80"/>
      <c r="N1013" s="61"/>
      <c r="O1013" s="111"/>
      <c r="P1013" s="117"/>
      <c r="Q1013" s="120"/>
      <c r="R1013" s="117"/>
      <c r="S1013" s="120"/>
      <c r="T1013" s="117"/>
      <c r="U1013" s="120"/>
      <c r="V1013" s="117"/>
      <c r="W1013" s="120"/>
      <c r="X1013" s="117"/>
      <c r="Y1013" s="72"/>
      <c r="AA1013" s="188"/>
      <c r="AB1013" s="68"/>
    </row>
    <row r="1014" spans="8:28" ht="20.100000000000001" customHeight="1" x14ac:dyDescent="0.2">
      <c r="H1014" s="68"/>
      <c r="I1014" s="61"/>
      <c r="J1014" s="62"/>
      <c r="K1014" s="61"/>
      <c r="L1014" s="61"/>
      <c r="M1014" s="80"/>
      <c r="N1014" s="61"/>
      <c r="O1014" s="111"/>
      <c r="P1014" s="117"/>
      <c r="Q1014" s="120"/>
      <c r="R1014" s="117"/>
      <c r="S1014" s="120"/>
      <c r="T1014" s="117"/>
      <c r="U1014" s="120"/>
      <c r="V1014" s="117"/>
      <c r="W1014" s="120"/>
      <c r="X1014" s="117"/>
      <c r="Y1014" s="72"/>
      <c r="AA1014" s="188"/>
      <c r="AB1014" s="68"/>
    </row>
    <row r="1015" spans="8:28" ht="20.100000000000001" customHeight="1" x14ac:dyDescent="0.2">
      <c r="H1015" s="68"/>
      <c r="I1015" s="61"/>
      <c r="J1015" s="62"/>
      <c r="K1015" s="61"/>
      <c r="L1015" s="61"/>
      <c r="M1015" s="80"/>
      <c r="N1015" s="61"/>
      <c r="O1015" s="111"/>
      <c r="P1015" s="117"/>
      <c r="Q1015" s="120"/>
      <c r="R1015" s="117"/>
      <c r="S1015" s="120"/>
      <c r="T1015" s="117"/>
      <c r="U1015" s="120"/>
      <c r="V1015" s="117"/>
      <c r="W1015" s="120"/>
      <c r="X1015" s="117"/>
      <c r="Y1015" s="72"/>
      <c r="AA1015" s="188"/>
      <c r="AB1015" s="68"/>
    </row>
    <row r="1016" spans="8:28" ht="20.100000000000001" customHeight="1" x14ac:dyDescent="0.2">
      <c r="H1016" s="68"/>
      <c r="I1016" s="61"/>
      <c r="J1016" s="62"/>
      <c r="K1016" s="61"/>
      <c r="L1016" s="61"/>
      <c r="M1016" s="80"/>
      <c r="N1016" s="61"/>
      <c r="O1016" s="111"/>
      <c r="P1016" s="117"/>
      <c r="Q1016" s="120"/>
      <c r="R1016" s="117"/>
      <c r="S1016" s="120"/>
      <c r="T1016" s="117"/>
      <c r="U1016" s="120"/>
      <c r="V1016" s="117"/>
      <c r="W1016" s="120"/>
      <c r="X1016" s="117"/>
      <c r="Y1016" s="72"/>
      <c r="AA1016" s="188"/>
      <c r="AB1016" s="68"/>
    </row>
    <row r="1017" spans="8:28" ht="20.100000000000001" customHeight="1" x14ac:dyDescent="0.2">
      <c r="H1017" s="68"/>
      <c r="I1017" s="61"/>
      <c r="J1017" s="62"/>
      <c r="K1017" s="61"/>
      <c r="L1017" s="61"/>
      <c r="M1017" s="80"/>
      <c r="N1017" s="61"/>
      <c r="O1017" s="111"/>
      <c r="P1017" s="117"/>
      <c r="Q1017" s="120"/>
      <c r="R1017" s="117"/>
      <c r="S1017" s="120"/>
      <c r="T1017" s="117"/>
      <c r="U1017" s="120"/>
      <c r="V1017" s="117"/>
      <c r="W1017" s="120"/>
      <c r="X1017" s="117"/>
      <c r="Y1017" s="72"/>
      <c r="AA1017" s="188"/>
      <c r="AB1017" s="68"/>
    </row>
    <row r="1018" spans="8:28" ht="20.100000000000001" customHeight="1" x14ac:dyDescent="0.2">
      <c r="H1018" s="68"/>
      <c r="I1018" s="61"/>
      <c r="J1018" s="62"/>
      <c r="K1018" s="61"/>
      <c r="L1018" s="61"/>
      <c r="M1018" s="80"/>
      <c r="N1018" s="61"/>
      <c r="O1018" s="111"/>
      <c r="P1018" s="117"/>
      <c r="Q1018" s="120"/>
      <c r="R1018" s="117"/>
      <c r="S1018" s="120"/>
      <c r="T1018" s="117"/>
      <c r="U1018" s="120"/>
      <c r="V1018" s="117"/>
      <c r="W1018" s="120"/>
      <c r="X1018" s="117"/>
      <c r="Y1018" s="72"/>
      <c r="AA1018" s="188"/>
      <c r="AB1018" s="68"/>
    </row>
    <row r="1019" spans="8:28" ht="20.100000000000001" customHeight="1" x14ac:dyDescent="0.2">
      <c r="H1019" s="68"/>
      <c r="I1019" s="61"/>
      <c r="J1019" s="62"/>
      <c r="K1019" s="61"/>
      <c r="L1019" s="61"/>
      <c r="M1019" s="80"/>
      <c r="N1019" s="61"/>
      <c r="O1019" s="111"/>
      <c r="P1019" s="117"/>
      <c r="Q1019" s="120"/>
      <c r="R1019" s="117"/>
      <c r="S1019" s="120"/>
      <c r="T1019" s="117"/>
      <c r="U1019" s="120"/>
      <c r="V1019" s="117"/>
      <c r="W1019" s="120"/>
      <c r="X1019" s="117"/>
      <c r="Y1019" s="72"/>
      <c r="AA1019" s="188"/>
      <c r="AB1019" s="68"/>
    </row>
    <row r="1020" spans="8:28" ht="20.100000000000001" customHeight="1" x14ac:dyDescent="0.2">
      <c r="H1020" s="68"/>
      <c r="I1020" s="61"/>
      <c r="J1020" s="62"/>
      <c r="K1020" s="61"/>
      <c r="L1020" s="61"/>
      <c r="M1020" s="80"/>
      <c r="N1020" s="61"/>
      <c r="O1020" s="111"/>
      <c r="P1020" s="117"/>
      <c r="Q1020" s="120"/>
      <c r="R1020" s="117"/>
      <c r="S1020" s="120"/>
      <c r="T1020" s="117"/>
      <c r="U1020" s="120"/>
      <c r="V1020" s="117"/>
      <c r="W1020" s="120"/>
      <c r="X1020" s="117"/>
      <c r="Y1020" s="72"/>
      <c r="AA1020" s="188"/>
      <c r="AB1020" s="68"/>
    </row>
    <row r="1021" spans="8:28" ht="20.100000000000001" customHeight="1" x14ac:dyDescent="0.2">
      <c r="H1021" s="68"/>
      <c r="I1021" s="61"/>
      <c r="J1021" s="62"/>
      <c r="K1021" s="61"/>
      <c r="L1021" s="61"/>
      <c r="M1021" s="80"/>
      <c r="N1021" s="61"/>
      <c r="O1021" s="111"/>
      <c r="P1021" s="117"/>
      <c r="Q1021" s="120"/>
      <c r="R1021" s="117"/>
      <c r="S1021" s="120"/>
      <c r="T1021" s="117"/>
      <c r="U1021" s="120"/>
      <c r="V1021" s="117"/>
      <c r="W1021" s="120"/>
      <c r="X1021" s="117"/>
      <c r="Y1021" s="72"/>
      <c r="AA1021" s="188"/>
      <c r="AB1021" s="68"/>
    </row>
    <row r="1022" spans="8:28" ht="20.100000000000001" customHeight="1" x14ac:dyDescent="0.2">
      <c r="H1022" s="68"/>
      <c r="I1022" s="61"/>
      <c r="J1022" s="62"/>
      <c r="K1022" s="61"/>
      <c r="L1022" s="61"/>
      <c r="M1022" s="80"/>
      <c r="N1022" s="61"/>
      <c r="O1022" s="111"/>
      <c r="P1022" s="117"/>
      <c r="Q1022" s="120"/>
      <c r="R1022" s="117"/>
      <c r="S1022" s="120"/>
      <c r="T1022" s="117"/>
      <c r="U1022" s="120"/>
      <c r="V1022" s="117"/>
      <c r="W1022" s="120"/>
      <c r="X1022" s="117"/>
      <c r="Y1022" s="72"/>
      <c r="AA1022" s="188"/>
      <c r="AB1022" s="68"/>
    </row>
    <row r="1023" spans="8:28" ht="20.100000000000001" customHeight="1" x14ac:dyDescent="0.2">
      <c r="H1023" s="68"/>
      <c r="I1023" s="61"/>
      <c r="J1023" s="62"/>
      <c r="K1023" s="61"/>
      <c r="L1023" s="61"/>
      <c r="M1023" s="80"/>
      <c r="N1023" s="61"/>
      <c r="O1023" s="111"/>
      <c r="P1023" s="117"/>
      <c r="Q1023" s="120"/>
      <c r="R1023" s="117"/>
      <c r="S1023" s="120"/>
      <c r="T1023" s="117"/>
      <c r="U1023" s="120"/>
      <c r="V1023" s="117"/>
      <c r="W1023" s="120"/>
      <c r="X1023" s="117"/>
      <c r="Y1023" s="72"/>
      <c r="AA1023" s="188"/>
      <c r="AB1023" s="68"/>
    </row>
    <row r="1024" spans="8:28" ht="20.100000000000001" customHeight="1" x14ac:dyDescent="0.2">
      <c r="H1024" s="68"/>
      <c r="I1024" s="61"/>
      <c r="J1024" s="62"/>
      <c r="K1024" s="61"/>
      <c r="L1024" s="61"/>
      <c r="M1024" s="80"/>
      <c r="N1024" s="61"/>
      <c r="O1024" s="111"/>
      <c r="P1024" s="117"/>
      <c r="Q1024" s="120"/>
      <c r="R1024" s="117"/>
      <c r="S1024" s="120"/>
      <c r="T1024" s="117"/>
      <c r="U1024" s="120"/>
      <c r="V1024" s="117"/>
      <c r="W1024" s="120"/>
      <c r="X1024" s="117"/>
      <c r="Y1024" s="72"/>
      <c r="AA1024" s="188"/>
      <c r="AB1024" s="68"/>
    </row>
    <row r="1025" spans="8:28" ht="20.100000000000001" customHeight="1" x14ac:dyDescent="0.2">
      <c r="H1025" s="68"/>
      <c r="I1025" s="61"/>
      <c r="J1025" s="62"/>
      <c r="K1025" s="61"/>
      <c r="L1025" s="61"/>
      <c r="M1025" s="80"/>
      <c r="N1025" s="61"/>
      <c r="O1025" s="111"/>
      <c r="P1025" s="117"/>
      <c r="Q1025" s="120"/>
      <c r="R1025" s="117"/>
      <c r="S1025" s="120"/>
      <c r="T1025" s="117"/>
      <c r="U1025" s="120"/>
      <c r="V1025" s="117"/>
      <c r="W1025" s="120"/>
      <c r="X1025" s="117"/>
      <c r="Y1025" s="72"/>
      <c r="AA1025" s="188"/>
      <c r="AB1025" s="68"/>
    </row>
    <row r="1026" spans="8:28" ht="20.100000000000001" customHeight="1" x14ac:dyDescent="0.2">
      <c r="H1026" s="68"/>
      <c r="I1026" s="61"/>
      <c r="J1026" s="62"/>
      <c r="K1026" s="61"/>
      <c r="L1026" s="61"/>
      <c r="M1026" s="80"/>
      <c r="N1026" s="61"/>
      <c r="O1026" s="111"/>
      <c r="P1026" s="117"/>
      <c r="Q1026" s="120"/>
      <c r="R1026" s="117"/>
      <c r="S1026" s="120"/>
      <c r="T1026" s="117"/>
      <c r="U1026" s="120"/>
      <c r="V1026" s="117"/>
      <c r="W1026" s="120"/>
      <c r="X1026" s="117"/>
      <c r="Y1026" s="72"/>
      <c r="AA1026" s="188"/>
      <c r="AB1026" s="68"/>
    </row>
    <row r="1027" spans="8:28" ht="20.100000000000001" customHeight="1" x14ac:dyDescent="0.2">
      <c r="H1027" s="68"/>
      <c r="I1027" s="61"/>
      <c r="J1027" s="62"/>
      <c r="K1027" s="61"/>
      <c r="L1027" s="61"/>
      <c r="M1027" s="80"/>
      <c r="N1027" s="61"/>
      <c r="O1027" s="111"/>
      <c r="P1027" s="117"/>
      <c r="Q1027" s="120"/>
      <c r="R1027" s="117"/>
      <c r="S1027" s="120"/>
      <c r="T1027" s="117"/>
      <c r="U1027" s="120"/>
      <c r="V1027" s="117"/>
      <c r="W1027" s="120"/>
      <c r="X1027" s="117"/>
      <c r="Y1027" s="72"/>
      <c r="AA1027" s="188"/>
      <c r="AB1027" s="68"/>
    </row>
    <row r="1028" spans="8:28" ht="20.100000000000001" customHeight="1" x14ac:dyDescent="0.2">
      <c r="H1028" s="68"/>
      <c r="I1028" s="61"/>
      <c r="J1028" s="62"/>
      <c r="K1028" s="61"/>
      <c r="L1028" s="61"/>
      <c r="M1028" s="80"/>
      <c r="N1028" s="61"/>
      <c r="O1028" s="111"/>
      <c r="P1028" s="117"/>
      <c r="Q1028" s="120"/>
      <c r="R1028" s="117"/>
      <c r="S1028" s="120"/>
      <c r="T1028" s="117"/>
      <c r="U1028" s="120"/>
      <c r="V1028" s="117"/>
      <c r="W1028" s="120"/>
      <c r="X1028" s="117"/>
      <c r="Y1028" s="72"/>
      <c r="AA1028" s="188"/>
      <c r="AB1028" s="68"/>
    </row>
    <row r="1029" spans="8:28" ht="20.100000000000001" customHeight="1" x14ac:dyDescent="0.2">
      <c r="H1029" s="68"/>
      <c r="I1029" s="61"/>
      <c r="J1029" s="62"/>
      <c r="K1029" s="61"/>
      <c r="L1029" s="61"/>
      <c r="M1029" s="80"/>
      <c r="N1029" s="61"/>
      <c r="O1029" s="111"/>
      <c r="P1029" s="117"/>
      <c r="Q1029" s="120"/>
      <c r="R1029" s="117"/>
      <c r="S1029" s="120"/>
      <c r="T1029" s="117"/>
      <c r="U1029" s="120"/>
      <c r="V1029" s="117"/>
      <c r="W1029" s="120"/>
      <c r="X1029" s="117"/>
      <c r="Y1029" s="72"/>
      <c r="AA1029" s="188"/>
      <c r="AB1029" s="68"/>
    </row>
    <row r="1030" spans="8:28" ht="20.100000000000001" customHeight="1" x14ac:dyDescent="0.2">
      <c r="H1030" s="68"/>
      <c r="I1030" s="61"/>
      <c r="J1030" s="62"/>
      <c r="K1030" s="61"/>
      <c r="L1030" s="61"/>
      <c r="M1030" s="80"/>
      <c r="N1030" s="61"/>
      <c r="O1030" s="111"/>
      <c r="P1030" s="117"/>
      <c r="Q1030" s="120"/>
      <c r="R1030" s="117"/>
      <c r="S1030" s="120"/>
      <c r="T1030" s="117"/>
      <c r="U1030" s="120"/>
      <c r="V1030" s="117"/>
      <c r="W1030" s="120"/>
      <c r="X1030" s="117"/>
      <c r="Y1030" s="72"/>
      <c r="AA1030" s="188"/>
      <c r="AB1030" s="68"/>
    </row>
    <row r="1031" spans="8:28" ht="20.100000000000001" customHeight="1" x14ac:dyDescent="0.2">
      <c r="H1031" s="68"/>
      <c r="I1031" s="61"/>
      <c r="J1031" s="62"/>
      <c r="K1031" s="61"/>
      <c r="L1031" s="61"/>
      <c r="M1031" s="80"/>
      <c r="N1031" s="61"/>
      <c r="O1031" s="111"/>
      <c r="P1031" s="117"/>
      <c r="Q1031" s="120"/>
      <c r="R1031" s="117"/>
      <c r="S1031" s="120"/>
      <c r="T1031" s="117"/>
      <c r="U1031" s="120"/>
      <c r="V1031" s="117"/>
      <c r="W1031" s="120"/>
      <c r="X1031" s="117"/>
      <c r="Y1031" s="72"/>
      <c r="AA1031" s="188"/>
      <c r="AB1031" s="68"/>
    </row>
    <row r="1032" spans="8:28" ht="20.100000000000001" customHeight="1" x14ac:dyDescent="0.2">
      <c r="H1032" s="68"/>
      <c r="I1032" s="61"/>
      <c r="J1032" s="62"/>
      <c r="K1032" s="61"/>
      <c r="L1032" s="61"/>
      <c r="M1032" s="80"/>
      <c r="N1032" s="61"/>
      <c r="O1032" s="111"/>
      <c r="P1032" s="117"/>
      <c r="Q1032" s="120"/>
      <c r="R1032" s="117"/>
      <c r="S1032" s="120"/>
      <c r="T1032" s="117"/>
      <c r="U1032" s="120"/>
      <c r="V1032" s="117"/>
      <c r="W1032" s="120"/>
      <c r="X1032" s="117"/>
      <c r="Y1032" s="72"/>
      <c r="AA1032" s="188"/>
      <c r="AB1032" s="68"/>
    </row>
    <row r="1033" spans="8:28" ht="20.100000000000001" customHeight="1" x14ac:dyDescent="0.2">
      <c r="H1033" s="68"/>
      <c r="I1033" s="61"/>
      <c r="J1033" s="62"/>
      <c r="K1033" s="61"/>
      <c r="L1033" s="61"/>
      <c r="M1033" s="80"/>
      <c r="N1033" s="61"/>
      <c r="O1033" s="111"/>
      <c r="P1033" s="117"/>
      <c r="Q1033" s="120"/>
      <c r="R1033" s="117"/>
      <c r="S1033" s="120"/>
      <c r="T1033" s="117"/>
      <c r="U1033" s="120"/>
      <c r="V1033" s="117"/>
      <c r="W1033" s="120"/>
      <c r="X1033" s="117"/>
      <c r="Y1033" s="72"/>
      <c r="AA1033" s="188"/>
      <c r="AB1033" s="68"/>
    </row>
    <row r="1034" spans="8:28" ht="20.100000000000001" customHeight="1" x14ac:dyDescent="0.2">
      <c r="H1034" s="68"/>
      <c r="I1034" s="61"/>
      <c r="J1034" s="62"/>
      <c r="K1034" s="61"/>
      <c r="L1034" s="61"/>
      <c r="M1034" s="80"/>
      <c r="N1034" s="61"/>
      <c r="O1034" s="111"/>
      <c r="P1034" s="117"/>
      <c r="Q1034" s="120"/>
      <c r="R1034" s="117"/>
      <c r="S1034" s="120"/>
      <c r="T1034" s="117"/>
      <c r="U1034" s="120"/>
      <c r="V1034" s="117"/>
      <c r="W1034" s="120"/>
      <c r="X1034" s="117"/>
      <c r="Y1034" s="72"/>
      <c r="AA1034" s="188"/>
      <c r="AB1034" s="68"/>
    </row>
    <row r="1035" spans="8:28" ht="20.100000000000001" customHeight="1" x14ac:dyDescent="0.2">
      <c r="H1035" s="68"/>
      <c r="I1035" s="61"/>
      <c r="J1035" s="62"/>
      <c r="K1035" s="61"/>
      <c r="L1035" s="61"/>
      <c r="M1035" s="80"/>
      <c r="N1035" s="61"/>
      <c r="O1035" s="111"/>
      <c r="P1035" s="117"/>
      <c r="Q1035" s="120"/>
      <c r="R1035" s="117"/>
      <c r="S1035" s="120"/>
      <c r="T1035" s="117"/>
      <c r="U1035" s="120"/>
      <c r="V1035" s="117"/>
      <c r="W1035" s="120"/>
      <c r="X1035" s="117"/>
      <c r="Y1035" s="72"/>
      <c r="AA1035" s="188"/>
      <c r="AB1035" s="68"/>
    </row>
    <row r="1036" spans="8:28" ht="20.100000000000001" customHeight="1" x14ac:dyDescent="0.2">
      <c r="H1036" s="68"/>
      <c r="I1036" s="61"/>
      <c r="J1036" s="62"/>
      <c r="K1036" s="61"/>
      <c r="L1036" s="61"/>
      <c r="M1036" s="80"/>
      <c r="N1036" s="61"/>
      <c r="O1036" s="111"/>
      <c r="P1036" s="117"/>
      <c r="Q1036" s="120"/>
      <c r="R1036" s="117"/>
      <c r="S1036" s="120"/>
      <c r="T1036" s="117"/>
      <c r="U1036" s="120"/>
      <c r="V1036" s="117"/>
      <c r="W1036" s="120"/>
      <c r="X1036" s="117"/>
      <c r="Y1036" s="72"/>
      <c r="AA1036" s="188"/>
      <c r="AB1036" s="68"/>
    </row>
    <row r="1037" spans="8:28" ht="20.100000000000001" customHeight="1" x14ac:dyDescent="0.2">
      <c r="H1037" s="68"/>
      <c r="I1037" s="61"/>
      <c r="J1037" s="62"/>
      <c r="K1037" s="61"/>
      <c r="L1037" s="61"/>
      <c r="M1037" s="80"/>
      <c r="N1037" s="61"/>
      <c r="O1037" s="111"/>
      <c r="P1037" s="117"/>
      <c r="Q1037" s="120"/>
      <c r="R1037" s="117"/>
      <c r="S1037" s="120"/>
      <c r="T1037" s="117"/>
      <c r="U1037" s="120"/>
      <c r="V1037" s="117"/>
      <c r="W1037" s="120"/>
      <c r="X1037" s="117"/>
      <c r="Y1037" s="72"/>
      <c r="AA1037" s="188"/>
      <c r="AB1037" s="68"/>
    </row>
    <row r="1038" spans="8:28" ht="20.100000000000001" customHeight="1" x14ac:dyDescent="0.2">
      <c r="H1038" s="68"/>
      <c r="I1038" s="61"/>
      <c r="J1038" s="62"/>
      <c r="K1038" s="61"/>
      <c r="L1038" s="61"/>
      <c r="M1038" s="80"/>
      <c r="N1038" s="61"/>
      <c r="O1038" s="111"/>
      <c r="P1038" s="117"/>
      <c r="Q1038" s="120"/>
      <c r="R1038" s="117"/>
      <c r="S1038" s="120"/>
      <c r="T1038" s="117"/>
      <c r="U1038" s="120"/>
      <c r="V1038" s="117"/>
      <c r="W1038" s="120"/>
      <c r="X1038" s="117"/>
      <c r="Y1038" s="72"/>
      <c r="AA1038" s="188"/>
      <c r="AB1038" s="68"/>
    </row>
    <row r="1039" spans="8:28" ht="20.100000000000001" customHeight="1" x14ac:dyDescent="0.2">
      <c r="H1039" s="68"/>
      <c r="I1039" s="61"/>
      <c r="J1039" s="62"/>
      <c r="K1039" s="61"/>
      <c r="L1039" s="61"/>
      <c r="M1039" s="80"/>
      <c r="N1039" s="61"/>
      <c r="O1039" s="111"/>
      <c r="P1039" s="117"/>
      <c r="Q1039" s="120"/>
      <c r="R1039" s="117"/>
      <c r="S1039" s="120"/>
      <c r="T1039" s="117"/>
      <c r="U1039" s="120"/>
      <c r="V1039" s="117"/>
      <c r="W1039" s="120"/>
      <c r="X1039" s="117"/>
      <c r="Y1039" s="72"/>
      <c r="AA1039" s="188"/>
      <c r="AB1039" s="68"/>
    </row>
    <row r="1040" spans="8:28" ht="20.100000000000001" customHeight="1" x14ac:dyDescent="0.2">
      <c r="H1040" s="68"/>
      <c r="I1040" s="61"/>
      <c r="J1040" s="62"/>
      <c r="K1040" s="61"/>
      <c r="L1040" s="61"/>
      <c r="M1040" s="80"/>
      <c r="N1040" s="61"/>
      <c r="O1040" s="111"/>
      <c r="P1040" s="117"/>
      <c r="Q1040" s="120"/>
      <c r="R1040" s="117"/>
      <c r="S1040" s="120"/>
      <c r="T1040" s="117"/>
      <c r="U1040" s="120"/>
      <c r="V1040" s="117"/>
      <c r="W1040" s="120"/>
      <c r="X1040" s="117"/>
      <c r="Y1040" s="72"/>
      <c r="AA1040" s="188"/>
      <c r="AB1040" s="68"/>
    </row>
    <row r="1041" spans="8:28" ht="20.100000000000001" customHeight="1" x14ac:dyDescent="0.2">
      <c r="H1041" s="68"/>
      <c r="I1041" s="61"/>
      <c r="J1041" s="62"/>
      <c r="K1041" s="61"/>
      <c r="L1041" s="61"/>
      <c r="M1041" s="80"/>
      <c r="N1041" s="61"/>
      <c r="O1041" s="111"/>
      <c r="P1041" s="117"/>
      <c r="Q1041" s="120"/>
      <c r="R1041" s="117"/>
      <c r="S1041" s="120"/>
      <c r="T1041" s="117"/>
      <c r="U1041" s="120"/>
      <c r="V1041" s="117"/>
      <c r="W1041" s="120"/>
      <c r="X1041" s="117"/>
      <c r="Y1041" s="72"/>
      <c r="AA1041" s="188"/>
      <c r="AB1041" s="68"/>
    </row>
    <row r="1042" spans="8:28" ht="20.100000000000001" customHeight="1" x14ac:dyDescent="0.2">
      <c r="H1042" s="68"/>
      <c r="I1042" s="61"/>
      <c r="J1042" s="62"/>
      <c r="K1042" s="61"/>
      <c r="L1042" s="61"/>
      <c r="M1042" s="80"/>
      <c r="N1042" s="61"/>
      <c r="O1042" s="111"/>
      <c r="P1042" s="117"/>
      <c r="Q1042" s="120"/>
      <c r="R1042" s="117"/>
      <c r="S1042" s="120"/>
      <c r="T1042" s="117"/>
      <c r="U1042" s="120"/>
      <c r="V1042" s="117"/>
      <c r="W1042" s="120"/>
      <c r="X1042" s="117"/>
      <c r="Y1042" s="72"/>
      <c r="AA1042" s="188"/>
      <c r="AB1042" s="68"/>
    </row>
    <row r="1043" spans="8:28" ht="20.100000000000001" customHeight="1" x14ac:dyDescent="0.2">
      <c r="H1043" s="68"/>
      <c r="I1043" s="61"/>
      <c r="J1043" s="62"/>
      <c r="K1043" s="61"/>
      <c r="L1043" s="61"/>
      <c r="M1043" s="80"/>
      <c r="N1043" s="61"/>
      <c r="O1043" s="111"/>
      <c r="P1043" s="117"/>
      <c r="Q1043" s="120"/>
      <c r="R1043" s="117"/>
      <c r="S1043" s="120"/>
      <c r="T1043" s="117"/>
      <c r="U1043" s="120"/>
      <c r="V1043" s="117"/>
      <c r="W1043" s="120"/>
      <c r="X1043" s="117"/>
      <c r="Y1043" s="72"/>
      <c r="AA1043" s="188"/>
      <c r="AB1043" s="68"/>
    </row>
    <row r="1044" spans="8:28" ht="20.100000000000001" customHeight="1" x14ac:dyDescent="0.2">
      <c r="H1044" s="68"/>
      <c r="I1044" s="61"/>
      <c r="J1044" s="62"/>
      <c r="K1044" s="61"/>
      <c r="L1044" s="61"/>
      <c r="M1044" s="80"/>
      <c r="N1044" s="61"/>
      <c r="O1044" s="111"/>
      <c r="P1044" s="117"/>
      <c r="Q1044" s="120"/>
      <c r="R1044" s="117"/>
      <c r="S1044" s="120"/>
      <c r="T1044" s="117"/>
      <c r="U1044" s="120"/>
      <c r="V1044" s="117"/>
      <c r="W1044" s="120"/>
      <c r="X1044" s="117"/>
      <c r="Y1044" s="72"/>
      <c r="AA1044" s="188"/>
      <c r="AB1044" s="68"/>
    </row>
    <row r="1045" spans="8:28" ht="20.100000000000001" customHeight="1" x14ac:dyDescent="0.2">
      <c r="H1045" s="68"/>
      <c r="I1045" s="61"/>
      <c r="J1045" s="62"/>
      <c r="K1045" s="61"/>
      <c r="L1045" s="61"/>
      <c r="M1045" s="80"/>
      <c r="N1045" s="61"/>
      <c r="O1045" s="111"/>
      <c r="P1045" s="117"/>
      <c r="Q1045" s="120"/>
      <c r="R1045" s="117"/>
      <c r="S1045" s="120"/>
      <c r="T1045" s="117"/>
      <c r="U1045" s="120"/>
      <c r="V1045" s="117"/>
      <c r="W1045" s="120"/>
      <c r="X1045" s="117"/>
      <c r="Y1045" s="72"/>
      <c r="AA1045" s="188"/>
      <c r="AB1045" s="68"/>
    </row>
    <row r="1046" spans="8:28" ht="20.100000000000001" customHeight="1" x14ac:dyDescent="0.2">
      <c r="H1046" s="68"/>
      <c r="I1046" s="61"/>
      <c r="J1046" s="62"/>
      <c r="K1046" s="61"/>
      <c r="L1046" s="61"/>
      <c r="M1046" s="80"/>
      <c r="N1046" s="61"/>
      <c r="O1046" s="111"/>
      <c r="P1046" s="117"/>
      <c r="Q1046" s="120"/>
      <c r="R1046" s="117"/>
      <c r="S1046" s="120"/>
      <c r="T1046" s="117"/>
      <c r="U1046" s="120"/>
      <c r="V1046" s="117"/>
      <c r="W1046" s="120"/>
      <c r="X1046" s="117"/>
      <c r="Y1046" s="72"/>
      <c r="AA1046" s="188"/>
      <c r="AB1046" s="68"/>
    </row>
    <row r="1047" spans="8:28" ht="20.100000000000001" customHeight="1" x14ac:dyDescent="0.2">
      <c r="H1047" s="68"/>
      <c r="I1047" s="61"/>
      <c r="J1047" s="62"/>
      <c r="K1047" s="61"/>
      <c r="L1047" s="61"/>
      <c r="M1047" s="80"/>
      <c r="N1047" s="61"/>
      <c r="O1047" s="111"/>
      <c r="P1047" s="117"/>
      <c r="Q1047" s="120"/>
      <c r="R1047" s="117"/>
      <c r="S1047" s="120"/>
      <c r="T1047" s="117"/>
      <c r="U1047" s="120"/>
      <c r="V1047" s="117"/>
      <c r="W1047" s="120"/>
      <c r="X1047" s="117"/>
      <c r="Y1047" s="72"/>
      <c r="AA1047" s="188"/>
      <c r="AB1047" s="68"/>
    </row>
    <row r="1048" spans="8:28" ht="20.100000000000001" customHeight="1" x14ac:dyDescent="0.2">
      <c r="H1048" s="68"/>
      <c r="I1048" s="61"/>
      <c r="J1048" s="62"/>
      <c r="K1048" s="61"/>
      <c r="L1048" s="61"/>
      <c r="M1048" s="80"/>
      <c r="N1048" s="61"/>
      <c r="O1048" s="111"/>
      <c r="P1048" s="117"/>
      <c r="Q1048" s="120"/>
      <c r="R1048" s="117"/>
      <c r="S1048" s="120"/>
      <c r="T1048" s="117"/>
      <c r="U1048" s="120"/>
      <c r="V1048" s="117"/>
      <c r="W1048" s="120"/>
      <c r="X1048" s="117"/>
      <c r="Y1048" s="72"/>
      <c r="AA1048" s="188"/>
      <c r="AB1048" s="68"/>
    </row>
    <row r="1049" spans="8:28" ht="20.100000000000001" customHeight="1" x14ac:dyDescent="0.2">
      <c r="H1049" s="68"/>
      <c r="I1049" s="61"/>
      <c r="J1049" s="62"/>
      <c r="K1049" s="61"/>
      <c r="L1049" s="61"/>
      <c r="M1049" s="80"/>
      <c r="N1049" s="61"/>
      <c r="O1049" s="111"/>
      <c r="P1049" s="117"/>
      <c r="Q1049" s="120"/>
      <c r="R1049" s="117"/>
      <c r="S1049" s="120"/>
      <c r="T1049" s="117"/>
      <c r="U1049" s="120"/>
      <c r="V1049" s="117"/>
      <c r="W1049" s="120"/>
      <c r="X1049" s="117"/>
      <c r="Y1049" s="72"/>
      <c r="AA1049" s="188"/>
      <c r="AB1049" s="68"/>
    </row>
    <row r="1050" spans="8:28" ht="20.100000000000001" customHeight="1" x14ac:dyDescent="0.2">
      <c r="H1050" s="68"/>
      <c r="I1050" s="61"/>
      <c r="J1050" s="62"/>
      <c r="K1050" s="61"/>
      <c r="L1050" s="61"/>
      <c r="M1050" s="80"/>
      <c r="N1050" s="61"/>
      <c r="O1050" s="111"/>
      <c r="P1050" s="117"/>
      <c r="Q1050" s="120"/>
      <c r="R1050" s="117"/>
      <c r="S1050" s="120"/>
      <c r="T1050" s="117"/>
      <c r="U1050" s="120"/>
      <c r="V1050" s="117"/>
      <c r="W1050" s="120"/>
      <c r="X1050" s="117"/>
      <c r="Y1050" s="72"/>
      <c r="AA1050" s="188"/>
      <c r="AB1050" s="68"/>
    </row>
    <row r="1051" spans="8:28" ht="20.100000000000001" customHeight="1" x14ac:dyDescent="0.2">
      <c r="H1051" s="68"/>
      <c r="I1051" s="61"/>
      <c r="J1051" s="62"/>
      <c r="K1051" s="61"/>
      <c r="L1051" s="61"/>
      <c r="M1051" s="80"/>
      <c r="N1051" s="61"/>
      <c r="O1051" s="111"/>
      <c r="P1051" s="117"/>
      <c r="Q1051" s="120"/>
      <c r="R1051" s="117"/>
      <c r="S1051" s="120"/>
      <c r="T1051" s="117"/>
      <c r="U1051" s="120"/>
      <c r="V1051" s="117"/>
      <c r="W1051" s="120"/>
      <c r="X1051" s="117"/>
      <c r="Y1051" s="72"/>
      <c r="AA1051" s="188"/>
      <c r="AB1051" s="68"/>
    </row>
    <row r="1052" spans="8:28" ht="20.100000000000001" customHeight="1" x14ac:dyDescent="0.2">
      <c r="H1052" s="68"/>
      <c r="I1052" s="61"/>
      <c r="J1052" s="62"/>
      <c r="K1052" s="61"/>
      <c r="L1052" s="61"/>
      <c r="M1052" s="80"/>
      <c r="N1052" s="61"/>
      <c r="O1052" s="111"/>
      <c r="P1052" s="117"/>
      <c r="Q1052" s="120"/>
      <c r="R1052" s="117"/>
      <c r="S1052" s="120"/>
      <c r="T1052" s="117"/>
      <c r="U1052" s="120"/>
      <c r="V1052" s="117"/>
      <c r="W1052" s="120"/>
      <c r="X1052" s="117"/>
      <c r="Y1052" s="72"/>
      <c r="AA1052" s="188"/>
      <c r="AB1052" s="68"/>
    </row>
    <row r="1053" spans="8:28" ht="20.100000000000001" customHeight="1" x14ac:dyDescent="0.2">
      <c r="H1053" s="68"/>
      <c r="I1053" s="61"/>
      <c r="J1053" s="62"/>
      <c r="K1053" s="61"/>
      <c r="L1053" s="61"/>
      <c r="M1053" s="80"/>
      <c r="N1053" s="61"/>
      <c r="O1053" s="111"/>
      <c r="P1053" s="117"/>
      <c r="Q1053" s="120"/>
      <c r="R1053" s="117"/>
      <c r="S1053" s="120"/>
      <c r="T1053" s="117"/>
      <c r="U1053" s="120"/>
      <c r="V1053" s="117"/>
      <c r="W1053" s="120"/>
      <c r="X1053" s="117"/>
      <c r="Y1053" s="72"/>
      <c r="AA1053" s="188"/>
      <c r="AB1053" s="68"/>
    </row>
    <row r="1054" spans="8:28" ht="20.100000000000001" customHeight="1" x14ac:dyDescent="0.2">
      <c r="H1054" s="68"/>
      <c r="I1054" s="61"/>
      <c r="J1054" s="62"/>
      <c r="K1054" s="61"/>
      <c r="L1054" s="61"/>
      <c r="M1054" s="80"/>
      <c r="N1054" s="61"/>
      <c r="O1054" s="111"/>
      <c r="P1054" s="117"/>
      <c r="Q1054" s="120"/>
      <c r="R1054" s="117"/>
      <c r="S1054" s="120"/>
      <c r="T1054" s="117"/>
      <c r="U1054" s="120"/>
      <c r="V1054" s="117"/>
      <c r="W1054" s="120"/>
      <c r="X1054" s="117"/>
      <c r="Y1054" s="72"/>
      <c r="AA1054" s="188"/>
      <c r="AB1054" s="68"/>
    </row>
    <row r="1055" spans="8:28" ht="20.100000000000001" customHeight="1" x14ac:dyDescent="0.2">
      <c r="H1055" s="68"/>
      <c r="I1055" s="61"/>
      <c r="J1055" s="62"/>
      <c r="K1055" s="61"/>
      <c r="L1055" s="61"/>
      <c r="M1055" s="80"/>
      <c r="N1055" s="61"/>
      <c r="O1055" s="111"/>
      <c r="P1055" s="117"/>
      <c r="Q1055" s="120"/>
      <c r="R1055" s="117"/>
      <c r="S1055" s="120"/>
      <c r="T1055" s="117"/>
      <c r="U1055" s="120"/>
      <c r="V1055" s="117"/>
      <c r="W1055" s="120"/>
      <c r="X1055" s="117"/>
      <c r="Y1055" s="72"/>
      <c r="AA1055" s="188"/>
      <c r="AB1055" s="68"/>
    </row>
    <row r="1056" spans="8:28" ht="20.100000000000001" customHeight="1" x14ac:dyDescent="0.2">
      <c r="H1056" s="68"/>
      <c r="I1056" s="61"/>
      <c r="J1056" s="62"/>
      <c r="K1056" s="61"/>
      <c r="L1056" s="61"/>
      <c r="M1056" s="80"/>
      <c r="N1056" s="61"/>
      <c r="O1056" s="111"/>
      <c r="P1056" s="117"/>
      <c r="Q1056" s="120"/>
      <c r="R1056" s="117"/>
      <c r="S1056" s="120"/>
      <c r="T1056" s="117"/>
      <c r="U1056" s="120"/>
      <c r="V1056" s="117"/>
      <c r="W1056" s="120"/>
      <c r="X1056" s="117"/>
      <c r="Y1056" s="72"/>
      <c r="AA1056" s="188"/>
      <c r="AB1056" s="68"/>
    </row>
    <row r="1057" spans="8:28" ht="20.100000000000001" customHeight="1" x14ac:dyDescent="0.2">
      <c r="H1057" s="68"/>
      <c r="I1057" s="61"/>
      <c r="J1057" s="62"/>
      <c r="K1057" s="61"/>
      <c r="L1057" s="61"/>
      <c r="M1057" s="80"/>
      <c r="N1057" s="61"/>
      <c r="O1057" s="111"/>
      <c r="P1057" s="117"/>
      <c r="Q1057" s="120"/>
      <c r="R1057" s="117"/>
      <c r="S1057" s="120"/>
      <c r="T1057" s="117"/>
      <c r="U1057" s="120"/>
      <c r="V1057" s="117"/>
      <c r="W1057" s="120"/>
      <c r="X1057" s="117"/>
      <c r="Y1057" s="72"/>
      <c r="AA1057" s="188"/>
      <c r="AB1057" s="68"/>
    </row>
    <row r="1058" spans="8:28" ht="20.100000000000001" customHeight="1" x14ac:dyDescent="0.2">
      <c r="H1058" s="68"/>
      <c r="I1058" s="61"/>
      <c r="J1058" s="62"/>
      <c r="K1058" s="61"/>
      <c r="L1058" s="61"/>
      <c r="M1058" s="80"/>
      <c r="N1058" s="61"/>
      <c r="O1058" s="111"/>
      <c r="P1058" s="117"/>
      <c r="Q1058" s="120"/>
      <c r="R1058" s="117"/>
      <c r="S1058" s="120"/>
      <c r="T1058" s="117"/>
      <c r="U1058" s="120"/>
      <c r="V1058" s="117"/>
      <c r="W1058" s="120"/>
      <c r="X1058" s="117"/>
      <c r="Y1058" s="72"/>
      <c r="AA1058" s="188"/>
      <c r="AB1058" s="68"/>
    </row>
    <row r="1059" spans="8:28" ht="20.100000000000001" customHeight="1" x14ac:dyDescent="0.2">
      <c r="H1059" s="68"/>
      <c r="I1059" s="61"/>
      <c r="J1059" s="62"/>
      <c r="K1059" s="61"/>
      <c r="L1059" s="61"/>
      <c r="M1059" s="80"/>
      <c r="N1059" s="61"/>
      <c r="O1059" s="111"/>
      <c r="P1059" s="117"/>
      <c r="Q1059" s="120"/>
      <c r="R1059" s="117"/>
      <c r="S1059" s="120"/>
      <c r="T1059" s="117"/>
      <c r="U1059" s="120"/>
      <c r="V1059" s="117"/>
      <c r="W1059" s="120"/>
      <c r="X1059" s="117"/>
      <c r="Y1059" s="72"/>
      <c r="AA1059" s="188"/>
      <c r="AB1059" s="68"/>
    </row>
    <row r="1060" spans="8:28" ht="20.100000000000001" customHeight="1" x14ac:dyDescent="0.2">
      <c r="H1060" s="68"/>
      <c r="I1060" s="61"/>
      <c r="J1060" s="62"/>
      <c r="K1060" s="61"/>
      <c r="L1060" s="61"/>
      <c r="M1060" s="80"/>
      <c r="N1060" s="61"/>
      <c r="O1060" s="111"/>
      <c r="P1060" s="117"/>
      <c r="Q1060" s="120"/>
      <c r="R1060" s="117"/>
      <c r="S1060" s="120"/>
      <c r="T1060" s="117"/>
      <c r="U1060" s="120"/>
      <c r="V1060" s="117"/>
      <c r="W1060" s="120"/>
      <c r="X1060" s="117"/>
      <c r="Y1060" s="72"/>
      <c r="AA1060" s="188"/>
      <c r="AB1060" s="68"/>
    </row>
    <row r="1061" spans="8:28" ht="20.100000000000001" customHeight="1" x14ac:dyDescent="0.2">
      <c r="H1061" s="68"/>
      <c r="I1061" s="61"/>
      <c r="J1061" s="62"/>
      <c r="K1061" s="61"/>
      <c r="L1061" s="61"/>
      <c r="M1061" s="80"/>
      <c r="N1061" s="61"/>
      <c r="O1061" s="111"/>
      <c r="P1061" s="117"/>
      <c r="Q1061" s="120"/>
      <c r="R1061" s="117"/>
      <c r="S1061" s="120"/>
      <c r="T1061" s="117"/>
      <c r="U1061" s="120"/>
      <c r="V1061" s="117"/>
      <c r="W1061" s="120"/>
      <c r="X1061" s="117"/>
      <c r="Y1061" s="72"/>
      <c r="AA1061" s="188"/>
      <c r="AB1061" s="68"/>
    </row>
    <row r="1062" spans="8:28" ht="20.100000000000001" customHeight="1" x14ac:dyDescent="0.2">
      <c r="H1062" s="68"/>
      <c r="I1062" s="61"/>
      <c r="J1062" s="62"/>
      <c r="K1062" s="61"/>
      <c r="L1062" s="61"/>
      <c r="M1062" s="80"/>
      <c r="N1062" s="61"/>
      <c r="O1062" s="111"/>
      <c r="P1062" s="117"/>
      <c r="Q1062" s="120"/>
      <c r="R1062" s="117"/>
      <c r="S1062" s="120"/>
      <c r="T1062" s="117"/>
      <c r="U1062" s="120"/>
      <c r="V1062" s="117"/>
      <c r="W1062" s="120"/>
      <c r="X1062" s="117"/>
      <c r="Y1062" s="72"/>
      <c r="AA1062" s="188"/>
      <c r="AB1062" s="68"/>
    </row>
    <row r="1063" spans="8:28" ht="20.100000000000001" customHeight="1" x14ac:dyDescent="0.2">
      <c r="H1063" s="68"/>
      <c r="I1063" s="61"/>
      <c r="J1063" s="62"/>
      <c r="K1063" s="61"/>
      <c r="L1063" s="61"/>
      <c r="M1063" s="80"/>
      <c r="N1063" s="61"/>
      <c r="O1063" s="111"/>
      <c r="P1063" s="117"/>
      <c r="Q1063" s="120"/>
      <c r="R1063" s="117"/>
      <c r="S1063" s="120"/>
      <c r="T1063" s="117"/>
      <c r="U1063" s="120"/>
      <c r="V1063" s="117"/>
      <c r="W1063" s="120"/>
      <c r="X1063" s="117"/>
      <c r="Y1063" s="72"/>
      <c r="AA1063" s="188"/>
      <c r="AB1063" s="68"/>
    </row>
    <row r="1064" spans="8:28" ht="20.100000000000001" customHeight="1" x14ac:dyDescent="0.2">
      <c r="H1064" s="68"/>
      <c r="I1064" s="61"/>
      <c r="J1064" s="62"/>
      <c r="K1064" s="61"/>
      <c r="L1064" s="61"/>
      <c r="M1064" s="80"/>
      <c r="N1064" s="61"/>
      <c r="O1064" s="111"/>
      <c r="P1064" s="117"/>
      <c r="Q1064" s="120"/>
      <c r="R1064" s="117"/>
      <c r="S1064" s="120"/>
      <c r="T1064" s="117"/>
      <c r="U1064" s="120"/>
      <c r="V1064" s="117"/>
      <c r="W1064" s="120"/>
      <c r="X1064" s="117"/>
      <c r="Y1064" s="72"/>
      <c r="AA1064" s="188"/>
      <c r="AB1064" s="68"/>
    </row>
    <row r="1065" spans="8:28" ht="20.100000000000001" customHeight="1" x14ac:dyDescent="0.2">
      <c r="H1065" s="68"/>
      <c r="I1065" s="61"/>
      <c r="J1065" s="62"/>
      <c r="K1065" s="61"/>
      <c r="L1065" s="61"/>
      <c r="M1065" s="80"/>
      <c r="N1065" s="61"/>
      <c r="O1065" s="111"/>
      <c r="P1065" s="117"/>
      <c r="Q1065" s="120"/>
      <c r="R1065" s="117"/>
      <c r="S1065" s="120"/>
      <c r="T1065" s="117"/>
      <c r="U1065" s="120"/>
      <c r="V1065" s="117"/>
      <c r="W1065" s="120"/>
      <c r="X1065" s="117"/>
      <c r="Y1065" s="72"/>
      <c r="AA1065" s="188"/>
      <c r="AB1065" s="68"/>
    </row>
    <row r="1066" spans="8:28" ht="20.100000000000001" customHeight="1" x14ac:dyDescent="0.2">
      <c r="H1066" s="68"/>
      <c r="I1066" s="61"/>
      <c r="J1066" s="62"/>
      <c r="K1066" s="61"/>
      <c r="L1066" s="61"/>
      <c r="M1066" s="80"/>
      <c r="N1066" s="61"/>
      <c r="O1066" s="111"/>
      <c r="P1066" s="117"/>
      <c r="Q1066" s="120"/>
      <c r="R1066" s="117"/>
      <c r="S1066" s="120"/>
      <c r="T1066" s="117"/>
      <c r="U1066" s="120"/>
      <c r="V1066" s="117"/>
      <c r="W1066" s="120"/>
      <c r="X1066" s="117"/>
      <c r="Y1066" s="72"/>
      <c r="AA1066" s="188"/>
      <c r="AB1066" s="68"/>
    </row>
    <row r="1067" spans="8:28" ht="20.100000000000001" customHeight="1" x14ac:dyDescent="0.2">
      <c r="H1067" s="68"/>
      <c r="I1067" s="61"/>
      <c r="J1067" s="62"/>
      <c r="K1067" s="61"/>
      <c r="L1067" s="61"/>
      <c r="M1067" s="80"/>
      <c r="N1067" s="61"/>
      <c r="O1067" s="111"/>
      <c r="P1067" s="117"/>
      <c r="Q1067" s="120"/>
      <c r="R1067" s="117"/>
      <c r="S1067" s="120"/>
      <c r="T1067" s="117"/>
      <c r="U1067" s="120"/>
      <c r="V1067" s="117"/>
      <c r="W1067" s="120"/>
      <c r="X1067" s="117"/>
      <c r="Y1067" s="72"/>
      <c r="AA1067" s="188"/>
      <c r="AB1067" s="68"/>
    </row>
    <row r="1068" spans="8:28" ht="20.100000000000001" customHeight="1" x14ac:dyDescent="0.2">
      <c r="H1068" s="68"/>
      <c r="I1068" s="61"/>
      <c r="J1068" s="62"/>
      <c r="K1068" s="61"/>
      <c r="L1068" s="61"/>
      <c r="M1068" s="80"/>
      <c r="N1068" s="61"/>
      <c r="O1068" s="111"/>
      <c r="P1068" s="117"/>
      <c r="Q1068" s="120"/>
      <c r="R1068" s="117"/>
      <c r="S1068" s="120"/>
      <c r="T1068" s="117"/>
      <c r="U1068" s="120"/>
      <c r="V1068" s="117"/>
      <c r="W1068" s="120"/>
      <c r="X1068" s="117"/>
      <c r="Y1068" s="72"/>
      <c r="AA1068" s="188"/>
      <c r="AB1068" s="68"/>
    </row>
    <row r="1069" spans="8:28" ht="20.100000000000001" customHeight="1" x14ac:dyDescent="0.2">
      <c r="H1069" s="68"/>
      <c r="I1069" s="61"/>
      <c r="J1069" s="62"/>
      <c r="K1069" s="61"/>
      <c r="L1069" s="61"/>
      <c r="M1069" s="80"/>
      <c r="N1069" s="61"/>
      <c r="O1069" s="111"/>
      <c r="P1069" s="117"/>
      <c r="Q1069" s="120"/>
      <c r="R1069" s="117"/>
      <c r="S1069" s="120"/>
      <c r="T1069" s="117"/>
      <c r="U1069" s="120"/>
      <c r="V1069" s="117"/>
      <c r="W1069" s="120"/>
      <c r="X1069" s="117"/>
      <c r="Y1069" s="72"/>
      <c r="AA1069" s="188"/>
      <c r="AB1069" s="68"/>
    </row>
    <row r="1070" spans="8:28" ht="20.100000000000001" customHeight="1" x14ac:dyDescent="0.2">
      <c r="H1070" s="68"/>
      <c r="I1070" s="61"/>
      <c r="J1070" s="62"/>
      <c r="K1070" s="61"/>
      <c r="L1070" s="61"/>
      <c r="M1070" s="80"/>
      <c r="N1070" s="61"/>
      <c r="O1070" s="111"/>
      <c r="P1070" s="117"/>
      <c r="Q1070" s="120"/>
      <c r="R1070" s="117"/>
      <c r="S1070" s="120"/>
      <c r="T1070" s="117"/>
      <c r="U1070" s="120"/>
      <c r="V1070" s="117"/>
      <c r="W1070" s="120"/>
      <c r="X1070" s="117"/>
      <c r="Y1070" s="72"/>
      <c r="AA1070" s="188"/>
      <c r="AB1070" s="68"/>
    </row>
    <row r="1071" spans="8:28" ht="20.100000000000001" customHeight="1" x14ac:dyDescent="0.2">
      <c r="H1071" s="68"/>
      <c r="I1071" s="61"/>
      <c r="J1071" s="62"/>
      <c r="K1071" s="61"/>
      <c r="L1071" s="61"/>
      <c r="M1071" s="80"/>
      <c r="N1071" s="61"/>
      <c r="O1071" s="111"/>
      <c r="P1071" s="117"/>
      <c r="Q1071" s="120"/>
      <c r="R1071" s="117"/>
      <c r="S1071" s="120"/>
      <c r="T1071" s="117"/>
      <c r="U1071" s="120"/>
      <c r="V1071" s="117"/>
      <c r="W1071" s="120"/>
      <c r="X1071" s="117"/>
      <c r="Y1071" s="72"/>
      <c r="AA1071" s="188"/>
      <c r="AB1071" s="68"/>
    </row>
    <row r="1072" spans="8:28" ht="20.100000000000001" customHeight="1" x14ac:dyDescent="0.2">
      <c r="H1072" s="68"/>
      <c r="I1072" s="61"/>
      <c r="J1072" s="62"/>
      <c r="K1072" s="61"/>
      <c r="L1072" s="61"/>
      <c r="M1072" s="80"/>
      <c r="N1072" s="61"/>
      <c r="O1072" s="111"/>
      <c r="P1072" s="117"/>
      <c r="Q1072" s="120"/>
      <c r="R1072" s="117"/>
      <c r="S1072" s="120"/>
      <c r="T1072" s="117"/>
      <c r="U1072" s="120"/>
      <c r="V1072" s="117"/>
      <c r="W1072" s="120"/>
      <c r="X1072" s="117"/>
      <c r="Y1072" s="72"/>
      <c r="AA1072" s="188"/>
      <c r="AB1072" s="68"/>
    </row>
    <row r="1073" spans="8:28" ht="20.100000000000001" customHeight="1" x14ac:dyDescent="0.2">
      <c r="H1073" s="68"/>
      <c r="I1073" s="61"/>
      <c r="J1073" s="62"/>
      <c r="K1073" s="61"/>
      <c r="L1073" s="61"/>
      <c r="M1073" s="80"/>
      <c r="N1073" s="61"/>
      <c r="O1073" s="111"/>
      <c r="P1073" s="117"/>
      <c r="Q1073" s="120"/>
      <c r="R1073" s="117"/>
      <c r="S1073" s="120"/>
      <c r="T1073" s="117"/>
      <c r="U1073" s="120"/>
      <c r="V1073" s="117"/>
      <c r="W1073" s="120"/>
      <c r="X1073" s="117"/>
      <c r="Y1073" s="72"/>
      <c r="AA1073" s="188"/>
      <c r="AB1073" s="68"/>
    </row>
    <row r="1074" spans="8:28" ht="20.100000000000001" customHeight="1" x14ac:dyDescent="0.2">
      <c r="H1074" s="68"/>
      <c r="I1074" s="61"/>
      <c r="J1074" s="62"/>
      <c r="K1074" s="61"/>
      <c r="L1074" s="61"/>
      <c r="M1074" s="80"/>
      <c r="N1074" s="61"/>
      <c r="O1074" s="111"/>
      <c r="P1074" s="117"/>
      <c r="Q1074" s="120"/>
      <c r="R1074" s="117"/>
      <c r="S1074" s="120"/>
      <c r="T1074" s="117"/>
      <c r="U1074" s="120"/>
      <c r="V1074" s="117"/>
      <c r="W1074" s="120"/>
      <c r="X1074" s="117"/>
      <c r="Y1074" s="72"/>
      <c r="AA1074" s="188"/>
      <c r="AB1074" s="68"/>
    </row>
    <row r="1075" spans="8:28" ht="20.100000000000001" customHeight="1" x14ac:dyDescent="0.2">
      <c r="H1075" s="68"/>
      <c r="I1075" s="61"/>
      <c r="J1075" s="62"/>
      <c r="K1075" s="61"/>
      <c r="L1075" s="61"/>
      <c r="M1075" s="80"/>
      <c r="N1075" s="61"/>
      <c r="O1075" s="111"/>
      <c r="P1075" s="117"/>
      <c r="Q1075" s="120"/>
      <c r="R1075" s="117"/>
      <c r="S1075" s="120"/>
      <c r="T1075" s="117"/>
      <c r="U1075" s="120"/>
      <c r="V1075" s="117"/>
      <c r="W1075" s="120"/>
      <c r="X1075" s="117"/>
      <c r="Y1075" s="72"/>
      <c r="AA1075" s="188"/>
      <c r="AB1075" s="68"/>
    </row>
    <row r="1076" spans="8:28" ht="20.100000000000001" customHeight="1" x14ac:dyDescent="0.2">
      <c r="H1076" s="68"/>
      <c r="I1076" s="61"/>
      <c r="J1076" s="62"/>
      <c r="K1076" s="61"/>
      <c r="L1076" s="61"/>
      <c r="M1076" s="80"/>
      <c r="N1076" s="61"/>
      <c r="O1076" s="111"/>
      <c r="P1076" s="117"/>
      <c r="Q1076" s="120"/>
      <c r="R1076" s="117"/>
      <c r="S1076" s="120"/>
      <c r="T1076" s="117"/>
      <c r="U1076" s="120"/>
      <c r="V1076" s="117"/>
      <c r="W1076" s="120"/>
      <c r="X1076" s="117"/>
      <c r="Y1076" s="72"/>
      <c r="AA1076" s="188"/>
      <c r="AB1076" s="68"/>
    </row>
    <row r="1077" spans="8:28" ht="20.100000000000001" customHeight="1" x14ac:dyDescent="0.2">
      <c r="H1077" s="68"/>
      <c r="I1077" s="61"/>
      <c r="J1077" s="62"/>
      <c r="K1077" s="61"/>
      <c r="L1077" s="61"/>
      <c r="M1077" s="80"/>
      <c r="N1077" s="61"/>
      <c r="O1077" s="111"/>
      <c r="P1077" s="117"/>
      <c r="Q1077" s="120"/>
      <c r="R1077" s="117"/>
      <c r="S1077" s="120"/>
      <c r="T1077" s="117"/>
      <c r="U1077" s="120"/>
      <c r="V1077" s="117"/>
      <c r="W1077" s="120"/>
      <c r="X1077" s="117"/>
      <c r="Y1077" s="72"/>
      <c r="AA1077" s="188"/>
      <c r="AB1077" s="68"/>
    </row>
    <row r="1078" spans="8:28" ht="20.100000000000001" customHeight="1" x14ac:dyDescent="0.2">
      <c r="H1078" s="68"/>
      <c r="I1078" s="61"/>
      <c r="J1078" s="62"/>
      <c r="K1078" s="61"/>
      <c r="L1078" s="61"/>
      <c r="M1078" s="80"/>
      <c r="N1078" s="61"/>
      <c r="O1078" s="111"/>
      <c r="P1078" s="117"/>
      <c r="Q1078" s="120"/>
      <c r="R1078" s="117"/>
      <c r="S1078" s="120"/>
      <c r="T1078" s="117"/>
      <c r="U1078" s="120"/>
      <c r="V1078" s="117"/>
      <c r="W1078" s="120"/>
      <c r="X1078" s="117"/>
      <c r="Y1078" s="72"/>
      <c r="AA1078" s="188"/>
      <c r="AB1078" s="68"/>
    </row>
    <row r="1079" spans="8:28" ht="20.100000000000001" customHeight="1" x14ac:dyDescent="0.2">
      <c r="H1079" s="68"/>
      <c r="I1079" s="61"/>
      <c r="J1079" s="62"/>
      <c r="K1079" s="61"/>
      <c r="L1079" s="61"/>
      <c r="M1079" s="80"/>
      <c r="N1079" s="61"/>
      <c r="O1079" s="111"/>
      <c r="P1079" s="117"/>
      <c r="Q1079" s="120"/>
      <c r="R1079" s="117"/>
      <c r="S1079" s="120"/>
      <c r="T1079" s="117"/>
      <c r="U1079" s="120"/>
      <c r="V1079" s="117"/>
      <c r="W1079" s="120"/>
      <c r="X1079" s="117"/>
      <c r="Y1079" s="72"/>
      <c r="AA1079" s="188"/>
      <c r="AB1079" s="68"/>
    </row>
    <row r="1080" spans="8:28" ht="20.100000000000001" customHeight="1" x14ac:dyDescent="0.2">
      <c r="H1080" s="68"/>
      <c r="I1080" s="61"/>
      <c r="J1080" s="62"/>
      <c r="K1080" s="61"/>
      <c r="L1080" s="61"/>
      <c r="M1080" s="80"/>
      <c r="N1080" s="61"/>
      <c r="O1080" s="111"/>
      <c r="P1080" s="117"/>
      <c r="Q1080" s="120"/>
      <c r="R1080" s="117"/>
      <c r="S1080" s="120"/>
      <c r="T1080" s="117"/>
      <c r="U1080" s="120"/>
      <c r="V1080" s="117"/>
      <c r="W1080" s="120"/>
      <c r="X1080" s="117"/>
      <c r="Y1080" s="72"/>
      <c r="AA1080" s="188"/>
      <c r="AB1080" s="68"/>
    </row>
    <row r="1081" spans="8:28" ht="20.100000000000001" customHeight="1" x14ac:dyDescent="0.2">
      <c r="H1081" s="68"/>
      <c r="I1081" s="61"/>
      <c r="J1081" s="62"/>
      <c r="K1081" s="61"/>
      <c r="L1081" s="61"/>
      <c r="M1081" s="80"/>
      <c r="N1081" s="61"/>
      <c r="O1081" s="111"/>
      <c r="P1081" s="117"/>
      <c r="Q1081" s="120"/>
      <c r="R1081" s="117"/>
      <c r="S1081" s="120"/>
      <c r="T1081" s="117"/>
      <c r="U1081" s="120"/>
      <c r="V1081" s="117"/>
      <c r="W1081" s="120"/>
      <c r="X1081" s="117"/>
      <c r="Y1081" s="72"/>
      <c r="AA1081" s="188"/>
      <c r="AB1081" s="68"/>
    </row>
    <row r="1082" spans="8:28" ht="20.100000000000001" customHeight="1" x14ac:dyDescent="0.2">
      <c r="H1082" s="68"/>
      <c r="I1082" s="61"/>
      <c r="J1082" s="62"/>
      <c r="K1082" s="61"/>
      <c r="L1082" s="61"/>
      <c r="M1082" s="80"/>
      <c r="N1082" s="61"/>
      <c r="O1082" s="111"/>
      <c r="P1082" s="117"/>
      <c r="Q1082" s="120"/>
      <c r="R1082" s="117"/>
      <c r="S1082" s="120"/>
      <c r="T1082" s="117"/>
      <c r="U1082" s="120"/>
      <c r="V1082" s="117"/>
      <c r="W1082" s="120"/>
      <c r="X1082" s="117"/>
      <c r="Y1082" s="72"/>
      <c r="AA1082" s="188"/>
      <c r="AB1082" s="68"/>
    </row>
    <row r="1083" spans="8:28" ht="20.100000000000001" customHeight="1" x14ac:dyDescent="0.2">
      <c r="H1083" s="68"/>
      <c r="I1083" s="61"/>
      <c r="J1083" s="62"/>
      <c r="K1083" s="61"/>
      <c r="L1083" s="61"/>
      <c r="M1083" s="80"/>
      <c r="N1083" s="61"/>
      <c r="O1083" s="111"/>
      <c r="P1083" s="117"/>
      <c r="Q1083" s="120"/>
      <c r="R1083" s="117"/>
      <c r="S1083" s="120"/>
      <c r="T1083" s="117"/>
      <c r="U1083" s="120"/>
      <c r="V1083" s="117"/>
      <c r="W1083" s="120"/>
      <c r="X1083" s="117"/>
      <c r="Y1083" s="72"/>
      <c r="AA1083" s="188"/>
      <c r="AB1083" s="68"/>
    </row>
    <row r="1084" spans="8:28" ht="20.100000000000001" customHeight="1" x14ac:dyDescent="0.2">
      <c r="H1084" s="68"/>
      <c r="I1084" s="61"/>
      <c r="J1084" s="62"/>
      <c r="K1084" s="61"/>
      <c r="L1084" s="61"/>
      <c r="M1084" s="80"/>
      <c r="N1084" s="61"/>
      <c r="O1084" s="111"/>
      <c r="P1084" s="117"/>
      <c r="Q1084" s="120"/>
      <c r="R1084" s="117"/>
      <c r="S1084" s="120"/>
      <c r="T1084" s="117"/>
      <c r="U1084" s="120"/>
      <c r="V1084" s="117"/>
      <c r="W1084" s="120"/>
      <c r="X1084" s="117"/>
      <c r="Y1084" s="72"/>
      <c r="AA1084" s="188"/>
      <c r="AB1084" s="68"/>
    </row>
    <row r="1085" spans="8:28" ht="20.100000000000001" customHeight="1" x14ac:dyDescent="0.2">
      <c r="H1085" s="68"/>
      <c r="I1085" s="61"/>
      <c r="J1085" s="62"/>
      <c r="K1085" s="61"/>
      <c r="L1085" s="61"/>
      <c r="M1085" s="80"/>
      <c r="N1085" s="61"/>
      <c r="O1085" s="111"/>
      <c r="P1085" s="117"/>
      <c r="Q1085" s="120"/>
      <c r="R1085" s="117"/>
      <c r="S1085" s="120"/>
      <c r="T1085" s="117"/>
      <c r="U1085" s="120"/>
      <c r="V1085" s="117"/>
      <c r="W1085" s="120"/>
      <c r="X1085" s="117"/>
      <c r="Y1085" s="72"/>
      <c r="AA1085" s="188"/>
      <c r="AB1085" s="68"/>
    </row>
    <row r="1086" spans="8:28" ht="20.100000000000001" customHeight="1" x14ac:dyDescent="0.2">
      <c r="H1086" s="68"/>
      <c r="I1086" s="61"/>
      <c r="J1086" s="62"/>
      <c r="K1086" s="61"/>
      <c r="L1086" s="61"/>
      <c r="M1086" s="80"/>
      <c r="N1086" s="61"/>
      <c r="O1086" s="111"/>
      <c r="P1086" s="117"/>
      <c r="Q1086" s="120"/>
      <c r="R1086" s="117"/>
      <c r="S1086" s="120"/>
      <c r="T1086" s="117"/>
      <c r="U1086" s="120"/>
      <c r="V1086" s="117"/>
      <c r="W1086" s="120"/>
      <c r="X1086" s="117"/>
      <c r="Y1086" s="72"/>
      <c r="AA1086" s="188"/>
      <c r="AB1086" s="68"/>
    </row>
    <row r="1087" spans="8:28" ht="20.100000000000001" customHeight="1" x14ac:dyDescent="0.2">
      <c r="H1087" s="68"/>
      <c r="I1087" s="61"/>
      <c r="J1087" s="62"/>
      <c r="K1087" s="61"/>
      <c r="L1087" s="61"/>
      <c r="M1087" s="80"/>
      <c r="N1087" s="61"/>
      <c r="O1087" s="111"/>
      <c r="P1087" s="117"/>
      <c r="Q1087" s="120"/>
      <c r="R1087" s="117"/>
      <c r="S1087" s="120"/>
      <c r="T1087" s="117"/>
      <c r="U1087" s="120"/>
      <c r="V1087" s="117"/>
      <c r="W1087" s="120"/>
      <c r="X1087" s="117"/>
      <c r="Y1087" s="72"/>
      <c r="AA1087" s="188"/>
      <c r="AB1087" s="68"/>
    </row>
    <row r="1088" spans="8:28" ht="20.100000000000001" customHeight="1" x14ac:dyDescent="0.2">
      <c r="H1088" s="68"/>
      <c r="I1088" s="61"/>
      <c r="J1088" s="62"/>
      <c r="K1088" s="61"/>
      <c r="L1088" s="61"/>
      <c r="M1088" s="80"/>
      <c r="N1088" s="61"/>
      <c r="O1088" s="111"/>
      <c r="P1088" s="117"/>
      <c r="Q1088" s="120"/>
      <c r="R1088" s="117"/>
      <c r="S1088" s="120"/>
      <c r="T1088" s="117"/>
      <c r="U1088" s="120"/>
      <c r="V1088" s="117"/>
      <c r="W1088" s="120"/>
      <c r="X1088" s="117"/>
      <c r="Y1088" s="72"/>
      <c r="AA1088" s="188"/>
      <c r="AB1088" s="68"/>
    </row>
    <row r="1089" spans="8:28" ht="20.100000000000001" customHeight="1" x14ac:dyDescent="0.2">
      <c r="H1089" s="68"/>
      <c r="I1089" s="61"/>
      <c r="J1089" s="62"/>
      <c r="K1089" s="61"/>
      <c r="L1089" s="61"/>
      <c r="M1089" s="80"/>
      <c r="N1089" s="61"/>
      <c r="O1089" s="111"/>
      <c r="P1089" s="117"/>
      <c r="Q1089" s="120"/>
      <c r="R1089" s="117"/>
      <c r="S1089" s="120"/>
      <c r="T1089" s="117"/>
      <c r="U1089" s="120"/>
      <c r="V1089" s="117"/>
      <c r="W1089" s="120"/>
      <c r="X1089" s="117"/>
      <c r="Y1089" s="72"/>
      <c r="AA1089" s="188"/>
      <c r="AB1089" s="68"/>
    </row>
    <row r="1090" spans="8:28" ht="20.100000000000001" customHeight="1" x14ac:dyDescent="0.2">
      <c r="H1090" s="68"/>
      <c r="I1090" s="61"/>
      <c r="J1090" s="62"/>
      <c r="K1090" s="61"/>
      <c r="L1090" s="61"/>
      <c r="M1090" s="80"/>
      <c r="N1090" s="61"/>
      <c r="O1090" s="111"/>
      <c r="P1090" s="117"/>
      <c r="Q1090" s="120"/>
      <c r="R1090" s="117"/>
      <c r="S1090" s="120"/>
      <c r="T1090" s="117"/>
      <c r="U1090" s="120"/>
      <c r="V1090" s="117"/>
      <c r="W1090" s="120"/>
      <c r="X1090" s="117"/>
      <c r="Y1090" s="72"/>
      <c r="AA1090" s="188"/>
      <c r="AB1090" s="68"/>
    </row>
    <row r="1091" spans="8:28" ht="20.100000000000001" customHeight="1" x14ac:dyDescent="0.2">
      <c r="H1091" s="68"/>
      <c r="I1091" s="61"/>
      <c r="J1091" s="62"/>
      <c r="K1091" s="61"/>
      <c r="L1091" s="61"/>
      <c r="M1091" s="80"/>
      <c r="N1091" s="61"/>
      <c r="O1091" s="111"/>
      <c r="P1091" s="117"/>
      <c r="Q1091" s="120"/>
      <c r="R1091" s="117"/>
      <c r="S1091" s="120"/>
      <c r="T1091" s="117"/>
      <c r="U1091" s="120"/>
      <c r="V1091" s="117"/>
      <c r="W1091" s="120"/>
      <c r="X1091" s="117"/>
      <c r="Y1091" s="72"/>
      <c r="AA1091" s="188"/>
      <c r="AB1091" s="68"/>
    </row>
    <row r="1092" spans="8:28" ht="20.100000000000001" customHeight="1" x14ac:dyDescent="0.2">
      <c r="H1092" s="68"/>
      <c r="I1092" s="61"/>
      <c r="J1092" s="62"/>
      <c r="K1092" s="61"/>
      <c r="L1092" s="61"/>
      <c r="M1092" s="80"/>
      <c r="N1092" s="61"/>
      <c r="O1092" s="111"/>
      <c r="P1092" s="117"/>
      <c r="Q1092" s="120"/>
      <c r="R1092" s="117"/>
      <c r="S1092" s="120"/>
      <c r="T1092" s="117"/>
      <c r="U1092" s="120"/>
      <c r="V1092" s="117"/>
      <c r="W1092" s="120"/>
      <c r="X1092" s="117"/>
      <c r="Y1092" s="72"/>
      <c r="AA1092" s="188"/>
      <c r="AB1092" s="68"/>
    </row>
    <row r="1093" spans="8:28" ht="20.100000000000001" customHeight="1" x14ac:dyDescent="0.2">
      <c r="H1093" s="68"/>
      <c r="I1093" s="61"/>
      <c r="J1093" s="62"/>
      <c r="K1093" s="61"/>
      <c r="L1093" s="61"/>
      <c r="M1093" s="80"/>
      <c r="N1093" s="61"/>
      <c r="O1093" s="111"/>
      <c r="P1093" s="117"/>
      <c r="Q1093" s="120"/>
      <c r="R1093" s="117"/>
      <c r="S1093" s="120"/>
      <c r="T1093" s="117"/>
      <c r="U1093" s="120"/>
      <c r="V1093" s="117"/>
      <c r="W1093" s="120"/>
      <c r="X1093" s="117"/>
      <c r="Y1093" s="72"/>
      <c r="AA1093" s="188"/>
      <c r="AB1093" s="68"/>
    </row>
    <row r="1094" spans="8:28" ht="20.100000000000001" customHeight="1" x14ac:dyDescent="0.2">
      <c r="H1094" s="68"/>
      <c r="I1094" s="61"/>
      <c r="J1094" s="62"/>
      <c r="K1094" s="61"/>
      <c r="L1094" s="61"/>
      <c r="M1094" s="80"/>
      <c r="N1094" s="61"/>
      <c r="O1094" s="111"/>
      <c r="P1094" s="117"/>
      <c r="Q1094" s="120"/>
      <c r="R1094" s="117"/>
      <c r="S1094" s="120"/>
      <c r="T1094" s="117"/>
      <c r="U1094" s="120"/>
      <c r="V1094" s="117"/>
      <c r="W1094" s="120"/>
      <c r="X1094" s="117"/>
      <c r="Y1094" s="72"/>
      <c r="AA1094" s="188"/>
      <c r="AB1094" s="68"/>
    </row>
    <row r="1095" spans="8:28" ht="20.100000000000001" customHeight="1" x14ac:dyDescent="0.2">
      <c r="H1095" s="68"/>
      <c r="I1095" s="61"/>
      <c r="J1095" s="62"/>
      <c r="K1095" s="61"/>
      <c r="L1095" s="61"/>
      <c r="M1095" s="80"/>
      <c r="N1095" s="61"/>
      <c r="O1095" s="111"/>
      <c r="P1095" s="117"/>
      <c r="Q1095" s="120"/>
      <c r="R1095" s="117"/>
      <c r="S1095" s="120"/>
      <c r="T1095" s="117"/>
      <c r="U1095" s="120"/>
      <c r="V1095" s="117"/>
      <c r="W1095" s="120"/>
      <c r="X1095" s="117"/>
      <c r="Y1095" s="72"/>
      <c r="AA1095" s="188"/>
      <c r="AB1095" s="68"/>
    </row>
    <row r="1096" spans="8:28" ht="20.100000000000001" customHeight="1" x14ac:dyDescent="0.2">
      <c r="H1096" s="68"/>
      <c r="I1096" s="61"/>
      <c r="J1096" s="62"/>
      <c r="K1096" s="61"/>
      <c r="L1096" s="61"/>
      <c r="M1096" s="80"/>
      <c r="N1096" s="61"/>
      <c r="O1096" s="111"/>
      <c r="P1096" s="117"/>
      <c r="Q1096" s="120"/>
      <c r="R1096" s="117"/>
      <c r="S1096" s="120"/>
      <c r="T1096" s="117"/>
      <c r="U1096" s="120"/>
      <c r="V1096" s="117"/>
      <c r="W1096" s="120"/>
      <c r="X1096" s="117"/>
      <c r="Y1096" s="72"/>
      <c r="AA1096" s="188"/>
      <c r="AB1096" s="68"/>
    </row>
    <row r="1097" spans="8:28" ht="20.100000000000001" customHeight="1" x14ac:dyDescent="0.2">
      <c r="H1097" s="68"/>
      <c r="I1097" s="61"/>
      <c r="J1097" s="62"/>
      <c r="K1097" s="61"/>
      <c r="L1097" s="61"/>
      <c r="M1097" s="80"/>
      <c r="N1097" s="61"/>
      <c r="O1097" s="111"/>
      <c r="P1097" s="117"/>
      <c r="Q1097" s="120"/>
      <c r="R1097" s="117"/>
      <c r="S1097" s="120"/>
      <c r="T1097" s="117"/>
      <c r="U1097" s="120"/>
      <c r="V1097" s="117"/>
      <c r="W1097" s="120"/>
      <c r="X1097" s="117"/>
      <c r="Y1097" s="72"/>
      <c r="AA1097" s="188"/>
      <c r="AB1097" s="68"/>
    </row>
    <row r="1098" spans="8:28" ht="20.100000000000001" customHeight="1" x14ac:dyDescent="0.2">
      <c r="H1098" s="68"/>
      <c r="I1098" s="61"/>
      <c r="J1098" s="62"/>
      <c r="K1098" s="61"/>
      <c r="L1098" s="61"/>
      <c r="M1098" s="80"/>
      <c r="N1098" s="61"/>
      <c r="O1098" s="111"/>
      <c r="P1098" s="117"/>
      <c r="Q1098" s="120"/>
      <c r="R1098" s="117"/>
      <c r="S1098" s="120"/>
      <c r="T1098" s="117"/>
      <c r="U1098" s="120"/>
      <c r="V1098" s="117"/>
      <c r="W1098" s="120"/>
      <c r="X1098" s="117"/>
      <c r="Y1098" s="72"/>
      <c r="AA1098" s="188"/>
      <c r="AB1098" s="68"/>
    </row>
    <row r="1099" spans="8:28" ht="20.100000000000001" customHeight="1" x14ac:dyDescent="0.2">
      <c r="H1099" s="68"/>
      <c r="I1099" s="61"/>
      <c r="J1099" s="62"/>
      <c r="K1099" s="61"/>
      <c r="L1099" s="61"/>
      <c r="M1099" s="80"/>
      <c r="N1099" s="61"/>
      <c r="O1099" s="111"/>
      <c r="P1099" s="117"/>
      <c r="Q1099" s="120"/>
      <c r="R1099" s="117"/>
      <c r="S1099" s="120"/>
      <c r="T1099" s="117"/>
      <c r="U1099" s="120"/>
      <c r="V1099" s="117"/>
      <c r="W1099" s="120"/>
      <c r="X1099" s="117"/>
      <c r="Y1099" s="72"/>
      <c r="AA1099" s="188"/>
      <c r="AB1099" s="68"/>
    </row>
    <row r="1100" spans="8:28" ht="20.100000000000001" customHeight="1" x14ac:dyDescent="0.2">
      <c r="H1100" s="68"/>
      <c r="I1100" s="61"/>
      <c r="J1100" s="62"/>
      <c r="K1100" s="61"/>
      <c r="L1100" s="61"/>
      <c r="M1100" s="80"/>
      <c r="N1100" s="61"/>
      <c r="O1100" s="111"/>
      <c r="P1100" s="117"/>
      <c r="Q1100" s="120"/>
      <c r="R1100" s="117"/>
      <c r="S1100" s="120"/>
      <c r="T1100" s="117"/>
      <c r="U1100" s="120"/>
      <c r="V1100" s="117"/>
      <c r="W1100" s="120"/>
      <c r="X1100" s="117"/>
      <c r="Y1100" s="72"/>
      <c r="AA1100" s="188"/>
      <c r="AB1100" s="68"/>
    </row>
    <row r="1101" spans="8:28" ht="20.100000000000001" customHeight="1" x14ac:dyDescent="0.2">
      <c r="H1101" s="68"/>
      <c r="I1101" s="61"/>
      <c r="J1101" s="62"/>
      <c r="K1101" s="61"/>
      <c r="L1101" s="61"/>
      <c r="M1101" s="80"/>
      <c r="N1101" s="61"/>
      <c r="O1101" s="111"/>
      <c r="P1101" s="117"/>
      <c r="Q1101" s="120"/>
      <c r="R1101" s="117"/>
      <c r="S1101" s="120"/>
      <c r="T1101" s="117"/>
      <c r="U1101" s="120"/>
      <c r="V1101" s="117"/>
      <c r="W1101" s="120"/>
      <c r="X1101" s="117"/>
      <c r="Y1101" s="72"/>
      <c r="AA1101" s="188"/>
      <c r="AB1101" s="68"/>
    </row>
    <row r="1102" spans="8:28" ht="20.100000000000001" customHeight="1" x14ac:dyDescent="0.2">
      <c r="H1102" s="68"/>
      <c r="I1102" s="61"/>
      <c r="J1102" s="62"/>
      <c r="K1102" s="61"/>
      <c r="L1102" s="61"/>
      <c r="M1102" s="80"/>
      <c r="N1102" s="61"/>
      <c r="O1102" s="111"/>
      <c r="P1102" s="117"/>
      <c r="Q1102" s="120"/>
      <c r="R1102" s="117"/>
      <c r="S1102" s="120"/>
      <c r="T1102" s="117"/>
      <c r="U1102" s="120"/>
      <c r="V1102" s="117"/>
      <c r="W1102" s="120"/>
      <c r="X1102" s="117"/>
      <c r="Y1102" s="72"/>
      <c r="AA1102" s="188"/>
      <c r="AB1102" s="68"/>
    </row>
    <row r="1103" spans="8:28" ht="20.100000000000001" customHeight="1" x14ac:dyDescent="0.2">
      <c r="H1103" s="68"/>
      <c r="I1103" s="61"/>
      <c r="J1103" s="62"/>
      <c r="K1103" s="61"/>
      <c r="L1103" s="61"/>
      <c r="M1103" s="80"/>
      <c r="N1103" s="61"/>
      <c r="O1103" s="111"/>
      <c r="P1103" s="117"/>
      <c r="Q1103" s="120"/>
      <c r="R1103" s="117"/>
      <c r="S1103" s="120"/>
      <c r="T1103" s="117"/>
      <c r="U1103" s="120"/>
      <c r="V1103" s="117"/>
      <c r="W1103" s="120"/>
      <c r="X1103" s="117"/>
      <c r="Y1103" s="72"/>
      <c r="AA1103" s="188"/>
      <c r="AB1103" s="68"/>
    </row>
    <row r="1104" spans="8:28" ht="20.100000000000001" customHeight="1" x14ac:dyDescent="0.2">
      <c r="H1104" s="68"/>
      <c r="I1104" s="61"/>
      <c r="J1104" s="62"/>
      <c r="K1104" s="61"/>
      <c r="L1104" s="61"/>
      <c r="M1104" s="80"/>
      <c r="N1104" s="61"/>
      <c r="O1104" s="111"/>
      <c r="P1104" s="117"/>
      <c r="Q1104" s="120"/>
      <c r="R1104" s="117"/>
      <c r="S1104" s="120"/>
      <c r="T1104" s="117"/>
      <c r="U1104" s="120"/>
      <c r="V1104" s="117"/>
      <c r="W1104" s="120"/>
      <c r="X1104" s="117"/>
      <c r="Y1104" s="72"/>
      <c r="AA1104" s="188"/>
      <c r="AB1104" s="68"/>
    </row>
    <row r="1105" spans="8:28" ht="20.100000000000001" customHeight="1" x14ac:dyDescent="0.2">
      <c r="H1105" s="68"/>
      <c r="I1105" s="61"/>
      <c r="J1105" s="62"/>
      <c r="K1105" s="61"/>
      <c r="L1105" s="61"/>
      <c r="M1105" s="80"/>
      <c r="N1105" s="61"/>
      <c r="O1105" s="111"/>
      <c r="P1105" s="117"/>
      <c r="Q1105" s="120"/>
      <c r="R1105" s="117"/>
      <c r="S1105" s="120"/>
      <c r="T1105" s="117"/>
      <c r="U1105" s="120"/>
      <c r="V1105" s="117"/>
      <c r="W1105" s="120"/>
      <c r="X1105" s="117"/>
      <c r="Y1105" s="72"/>
      <c r="AA1105" s="188"/>
      <c r="AB1105" s="68"/>
    </row>
    <row r="1106" spans="8:28" ht="20.100000000000001" customHeight="1" x14ac:dyDescent="0.2">
      <c r="H1106" s="68"/>
      <c r="I1106" s="61"/>
      <c r="J1106" s="62"/>
      <c r="K1106" s="61"/>
      <c r="L1106" s="61"/>
      <c r="M1106" s="80"/>
      <c r="N1106" s="61"/>
      <c r="O1106" s="111"/>
      <c r="P1106" s="117"/>
      <c r="Q1106" s="120"/>
      <c r="R1106" s="117"/>
      <c r="S1106" s="120"/>
      <c r="T1106" s="117"/>
      <c r="U1106" s="120"/>
      <c r="V1106" s="117"/>
      <c r="W1106" s="120"/>
      <c r="X1106" s="117"/>
      <c r="Y1106" s="72"/>
      <c r="AA1106" s="188"/>
      <c r="AB1106" s="68"/>
    </row>
    <row r="1107" spans="8:28" ht="20.100000000000001" customHeight="1" x14ac:dyDescent="0.2">
      <c r="H1107" s="68"/>
      <c r="I1107" s="61"/>
      <c r="J1107" s="62"/>
      <c r="K1107" s="61"/>
      <c r="L1107" s="61"/>
      <c r="M1107" s="80"/>
      <c r="N1107" s="61"/>
      <c r="O1107" s="111"/>
      <c r="P1107" s="117"/>
      <c r="Q1107" s="120"/>
      <c r="R1107" s="117"/>
      <c r="S1107" s="120"/>
      <c r="T1107" s="117"/>
      <c r="U1107" s="120"/>
      <c r="V1107" s="117"/>
      <c r="W1107" s="120"/>
      <c r="X1107" s="117"/>
      <c r="Y1107" s="72"/>
      <c r="AA1107" s="188"/>
      <c r="AB1107" s="68"/>
    </row>
    <row r="1108" spans="8:28" ht="20.100000000000001" customHeight="1" x14ac:dyDescent="0.2">
      <c r="H1108" s="68"/>
      <c r="I1108" s="61"/>
      <c r="J1108" s="62"/>
      <c r="K1108" s="61"/>
      <c r="L1108" s="61"/>
      <c r="M1108" s="80"/>
      <c r="N1108" s="61"/>
      <c r="O1108" s="111"/>
      <c r="P1108" s="117"/>
      <c r="Q1108" s="120"/>
      <c r="R1108" s="117"/>
      <c r="S1108" s="120"/>
      <c r="T1108" s="117"/>
      <c r="U1108" s="120"/>
      <c r="V1108" s="117"/>
      <c r="W1108" s="120"/>
      <c r="X1108" s="117"/>
      <c r="Y1108" s="72"/>
      <c r="AA1108" s="188"/>
      <c r="AB1108" s="68"/>
    </row>
    <row r="1109" spans="8:28" ht="20.100000000000001" customHeight="1" x14ac:dyDescent="0.2">
      <c r="H1109" s="68"/>
      <c r="I1109" s="61"/>
      <c r="J1109" s="62"/>
      <c r="K1109" s="61"/>
      <c r="L1109" s="61"/>
      <c r="M1109" s="80"/>
      <c r="N1109" s="61"/>
      <c r="O1109" s="111"/>
      <c r="P1109" s="117"/>
      <c r="Q1109" s="120"/>
      <c r="R1109" s="117"/>
      <c r="S1109" s="120"/>
      <c r="T1109" s="117"/>
      <c r="U1109" s="120"/>
      <c r="V1109" s="117"/>
      <c r="W1109" s="120"/>
      <c r="X1109" s="117"/>
      <c r="Y1109" s="72"/>
      <c r="AA1109" s="188"/>
      <c r="AB1109" s="68"/>
    </row>
    <row r="1110" spans="8:28" ht="20.100000000000001" customHeight="1" x14ac:dyDescent="0.2">
      <c r="H1110" s="68"/>
      <c r="I1110" s="61"/>
      <c r="J1110" s="62"/>
      <c r="K1110" s="61"/>
      <c r="L1110" s="61"/>
      <c r="M1110" s="80"/>
      <c r="N1110" s="61"/>
      <c r="O1110" s="111"/>
      <c r="P1110" s="117"/>
      <c r="Q1110" s="120"/>
      <c r="R1110" s="117"/>
      <c r="S1110" s="120"/>
      <c r="T1110" s="117"/>
      <c r="U1110" s="120"/>
      <c r="V1110" s="117"/>
      <c r="W1110" s="120"/>
      <c r="X1110" s="117"/>
      <c r="Y1110" s="72"/>
      <c r="AA1110" s="188"/>
      <c r="AB1110" s="68"/>
    </row>
    <row r="1111" spans="8:28" ht="20.100000000000001" customHeight="1" x14ac:dyDescent="0.2">
      <c r="H1111" s="68"/>
      <c r="I1111" s="61"/>
      <c r="J1111" s="62"/>
      <c r="K1111" s="61"/>
      <c r="L1111" s="61"/>
      <c r="M1111" s="80"/>
      <c r="N1111" s="61"/>
      <c r="O1111" s="111"/>
      <c r="P1111" s="117"/>
      <c r="Q1111" s="120"/>
      <c r="R1111" s="117"/>
      <c r="S1111" s="120"/>
      <c r="T1111" s="117"/>
      <c r="U1111" s="120"/>
      <c r="V1111" s="117"/>
      <c r="W1111" s="120"/>
      <c r="X1111" s="117"/>
      <c r="Y1111" s="72"/>
      <c r="AA1111" s="188"/>
      <c r="AB1111" s="68"/>
    </row>
    <row r="1112" spans="8:28" ht="20.100000000000001" customHeight="1" x14ac:dyDescent="0.2">
      <c r="H1112" s="68"/>
      <c r="I1112" s="61"/>
      <c r="J1112" s="62"/>
      <c r="K1112" s="61"/>
      <c r="L1112" s="61"/>
      <c r="M1112" s="80"/>
      <c r="N1112" s="61"/>
      <c r="O1112" s="111"/>
      <c r="P1112" s="117"/>
      <c r="Q1112" s="120"/>
      <c r="R1112" s="117"/>
      <c r="S1112" s="120"/>
      <c r="T1112" s="117"/>
      <c r="U1112" s="120"/>
      <c r="V1112" s="117"/>
      <c r="W1112" s="120"/>
      <c r="X1112" s="117"/>
      <c r="Y1112" s="72"/>
      <c r="AA1112" s="188"/>
      <c r="AB1112" s="68"/>
    </row>
    <row r="1113" spans="8:28" ht="20.100000000000001" customHeight="1" x14ac:dyDescent="0.2">
      <c r="H1113" s="68"/>
      <c r="I1113" s="61"/>
      <c r="J1113" s="62"/>
      <c r="K1113" s="61"/>
      <c r="L1113" s="61"/>
      <c r="M1113" s="80"/>
      <c r="N1113" s="61"/>
      <c r="O1113" s="111"/>
      <c r="P1113" s="117"/>
      <c r="Q1113" s="120"/>
      <c r="R1113" s="117"/>
      <c r="S1113" s="120"/>
      <c r="T1113" s="117"/>
      <c r="U1113" s="120"/>
      <c r="V1113" s="117"/>
      <c r="W1113" s="120"/>
      <c r="X1113" s="117"/>
      <c r="Y1113" s="72"/>
      <c r="AA1113" s="188"/>
      <c r="AB1113" s="68"/>
    </row>
    <row r="1114" spans="8:28" ht="20.100000000000001" customHeight="1" x14ac:dyDescent="0.2">
      <c r="H1114" s="68"/>
      <c r="I1114" s="61"/>
      <c r="J1114" s="62"/>
      <c r="K1114" s="61"/>
      <c r="L1114" s="61"/>
      <c r="M1114" s="80"/>
      <c r="N1114" s="61"/>
      <c r="O1114" s="111"/>
      <c r="P1114" s="117"/>
      <c r="Q1114" s="120"/>
      <c r="R1114" s="117"/>
      <c r="S1114" s="120"/>
      <c r="T1114" s="117"/>
      <c r="U1114" s="120"/>
      <c r="V1114" s="117"/>
      <c r="W1114" s="120"/>
      <c r="X1114" s="117"/>
      <c r="Y1114" s="72"/>
      <c r="AA1114" s="188"/>
      <c r="AB1114" s="68"/>
    </row>
    <row r="1115" spans="8:28" ht="20.100000000000001" customHeight="1" x14ac:dyDescent="0.2">
      <c r="H1115" s="68"/>
      <c r="I1115" s="61"/>
      <c r="J1115" s="62"/>
      <c r="K1115" s="61"/>
      <c r="L1115" s="61"/>
      <c r="M1115" s="80"/>
      <c r="N1115" s="61"/>
      <c r="O1115" s="111"/>
      <c r="P1115" s="117"/>
      <c r="Q1115" s="120"/>
      <c r="R1115" s="117"/>
      <c r="S1115" s="120"/>
      <c r="T1115" s="117"/>
      <c r="U1115" s="120"/>
      <c r="V1115" s="117"/>
      <c r="W1115" s="120"/>
      <c r="X1115" s="117"/>
      <c r="Y1115" s="72"/>
      <c r="AA1115" s="188"/>
      <c r="AB1115" s="68"/>
    </row>
    <row r="1116" spans="8:28" ht="20.100000000000001" customHeight="1" x14ac:dyDescent="0.2">
      <c r="H1116" s="68"/>
      <c r="I1116" s="61"/>
      <c r="J1116" s="62"/>
      <c r="K1116" s="61"/>
      <c r="L1116" s="61"/>
      <c r="M1116" s="80"/>
      <c r="N1116" s="61"/>
      <c r="O1116" s="111"/>
      <c r="P1116" s="117"/>
      <c r="Q1116" s="120"/>
      <c r="R1116" s="117"/>
      <c r="S1116" s="120"/>
      <c r="T1116" s="117"/>
      <c r="U1116" s="120"/>
      <c r="V1116" s="117"/>
      <c r="W1116" s="120"/>
      <c r="X1116" s="117"/>
      <c r="Y1116" s="72"/>
      <c r="AA1116" s="188"/>
      <c r="AB1116" s="68"/>
    </row>
    <row r="1117" spans="8:28" ht="20.100000000000001" customHeight="1" x14ac:dyDescent="0.2">
      <c r="H1117" s="68"/>
      <c r="I1117" s="61"/>
      <c r="J1117" s="62"/>
      <c r="K1117" s="61"/>
      <c r="L1117" s="61"/>
      <c r="M1117" s="80"/>
      <c r="N1117" s="61"/>
      <c r="O1117" s="111"/>
      <c r="P1117" s="117"/>
      <c r="Q1117" s="120"/>
      <c r="R1117" s="117"/>
      <c r="S1117" s="120"/>
      <c r="T1117" s="117"/>
      <c r="U1117" s="120"/>
      <c r="V1117" s="117"/>
      <c r="W1117" s="120"/>
      <c r="X1117" s="117"/>
      <c r="Y1117" s="72"/>
      <c r="AA1117" s="188"/>
      <c r="AB1117" s="68"/>
    </row>
    <row r="1118" spans="8:28" ht="20.100000000000001" customHeight="1" x14ac:dyDescent="0.2">
      <c r="H1118" s="68"/>
      <c r="I1118" s="61"/>
      <c r="J1118" s="62"/>
      <c r="K1118" s="61"/>
      <c r="L1118" s="61"/>
      <c r="M1118" s="80"/>
      <c r="N1118" s="61"/>
      <c r="O1118" s="111"/>
      <c r="P1118" s="117"/>
      <c r="Q1118" s="120"/>
      <c r="R1118" s="117"/>
      <c r="S1118" s="120"/>
      <c r="T1118" s="117"/>
      <c r="U1118" s="120"/>
      <c r="V1118" s="117"/>
      <c r="W1118" s="120"/>
      <c r="X1118" s="117"/>
      <c r="Y1118" s="72"/>
      <c r="AA1118" s="188"/>
      <c r="AB1118" s="68"/>
    </row>
    <row r="1119" spans="8:28" ht="20.100000000000001" customHeight="1" x14ac:dyDescent="0.2">
      <c r="H1119" s="68"/>
      <c r="I1119" s="61"/>
      <c r="J1119" s="62"/>
      <c r="K1119" s="61"/>
      <c r="L1119" s="61"/>
      <c r="M1119" s="80"/>
      <c r="N1119" s="61"/>
      <c r="O1119" s="111"/>
      <c r="P1119" s="117"/>
      <c r="Q1119" s="120"/>
      <c r="R1119" s="117"/>
      <c r="S1119" s="120"/>
      <c r="T1119" s="117"/>
      <c r="U1119" s="120"/>
      <c r="V1119" s="117"/>
      <c r="W1119" s="120"/>
      <c r="X1119" s="117"/>
      <c r="Y1119" s="72"/>
      <c r="AA1119" s="188"/>
      <c r="AB1119" s="68"/>
    </row>
    <row r="1120" spans="8:28" ht="20.100000000000001" customHeight="1" x14ac:dyDescent="0.2">
      <c r="H1120" s="68"/>
      <c r="I1120" s="61"/>
      <c r="J1120" s="62"/>
      <c r="K1120" s="61"/>
      <c r="L1120" s="61"/>
      <c r="M1120" s="80"/>
      <c r="N1120" s="61"/>
      <c r="O1120" s="111"/>
      <c r="P1120" s="117"/>
      <c r="Q1120" s="120"/>
      <c r="R1120" s="117"/>
      <c r="S1120" s="120"/>
      <c r="T1120" s="117"/>
      <c r="U1120" s="120"/>
      <c r="V1120" s="117"/>
      <c r="W1120" s="120"/>
      <c r="X1120" s="117"/>
      <c r="Y1120" s="72"/>
      <c r="AA1120" s="188"/>
      <c r="AB1120" s="68"/>
    </row>
    <row r="1121" spans="8:28" ht="20.100000000000001" customHeight="1" x14ac:dyDescent="0.2">
      <c r="H1121" s="68"/>
      <c r="I1121" s="61"/>
      <c r="J1121" s="62"/>
      <c r="K1121" s="61"/>
      <c r="L1121" s="61"/>
      <c r="M1121" s="80"/>
      <c r="N1121" s="61"/>
      <c r="O1121" s="111"/>
      <c r="P1121" s="117"/>
      <c r="Q1121" s="120"/>
      <c r="R1121" s="117"/>
      <c r="S1121" s="120"/>
      <c r="T1121" s="117"/>
      <c r="U1121" s="120"/>
      <c r="V1121" s="117"/>
      <c r="W1121" s="120"/>
      <c r="X1121" s="117"/>
      <c r="Y1121" s="72"/>
      <c r="AA1121" s="188"/>
      <c r="AB1121" s="68"/>
    </row>
    <row r="1122" spans="8:28" ht="20.100000000000001" customHeight="1" x14ac:dyDescent="0.2">
      <c r="H1122" s="68"/>
      <c r="I1122" s="61"/>
      <c r="J1122" s="62"/>
      <c r="K1122" s="61"/>
      <c r="L1122" s="61"/>
      <c r="M1122" s="80"/>
      <c r="N1122" s="61"/>
      <c r="O1122" s="111"/>
      <c r="P1122" s="117"/>
      <c r="Q1122" s="120"/>
      <c r="R1122" s="117"/>
      <c r="S1122" s="120"/>
      <c r="T1122" s="117"/>
      <c r="U1122" s="120"/>
      <c r="V1122" s="117"/>
      <c r="W1122" s="120"/>
      <c r="X1122" s="117"/>
      <c r="Y1122" s="72"/>
      <c r="AA1122" s="188"/>
      <c r="AB1122" s="68"/>
    </row>
    <row r="1123" spans="8:28" ht="20.100000000000001" customHeight="1" x14ac:dyDescent="0.2">
      <c r="H1123" s="68"/>
      <c r="I1123" s="61"/>
      <c r="J1123" s="62"/>
      <c r="K1123" s="61"/>
      <c r="L1123" s="61"/>
      <c r="M1123" s="80"/>
      <c r="N1123" s="61"/>
      <c r="O1123" s="111"/>
      <c r="P1123" s="117"/>
      <c r="Q1123" s="120"/>
      <c r="R1123" s="117"/>
      <c r="S1123" s="120"/>
      <c r="T1123" s="117"/>
      <c r="U1123" s="120"/>
      <c r="V1123" s="117"/>
      <c r="W1123" s="120"/>
      <c r="X1123" s="117"/>
      <c r="Y1123" s="72"/>
      <c r="AA1123" s="188"/>
      <c r="AB1123" s="68"/>
    </row>
    <row r="1124" spans="8:28" ht="20.100000000000001" customHeight="1" x14ac:dyDescent="0.2">
      <c r="H1124" s="68"/>
      <c r="I1124" s="61"/>
      <c r="J1124" s="62"/>
      <c r="K1124" s="61"/>
      <c r="L1124" s="61"/>
      <c r="M1124" s="80"/>
      <c r="N1124" s="61"/>
      <c r="O1124" s="111"/>
      <c r="P1124" s="117"/>
      <c r="Q1124" s="120"/>
      <c r="R1124" s="117"/>
      <c r="S1124" s="120"/>
      <c r="T1124" s="117"/>
      <c r="U1124" s="120"/>
      <c r="V1124" s="117"/>
      <c r="W1124" s="120"/>
      <c r="X1124" s="117"/>
      <c r="Y1124" s="72"/>
      <c r="AA1124" s="188"/>
      <c r="AB1124" s="68"/>
    </row>
    <row r="1125" spans="8:28" ht="20.100000000000001" customHeight="1" x14ac:dyDescent="0.2">
      <c r="H1125" s="68"/>
      <c r="I1125" s="61"/>
      <c r="J1125" s="62"/>
      <c r="K1125" s="61"/>
      <c r="L1125" s="61"/>
      <c r="M1125" s="80"/>
      <c r="N1125" s="61"/>
      <c r="O1125" s="111"/>
      <c r="P1125" s="117"/>
      <c r="Q1125" s="120"/>
      <c r="R1125" s="117"/>
      <c r="S1125" s="120"/>
      <c r="T1125" s="117"/>
      <c r="U1125" s="120"/>
      <c r="V1125" s="117"/>
      <c r="W1125" s="120"/>
      <c r="X1125" s="117"/>
      <c r="Y1125" s="72"/>
      <c r="AA1125" s="188"/>
      <c r="AB1125" s="68"/>
    </row>
    <row r="1126" spans="8:28" ht="20.100000000000001" customHeight="1" x14ac:dyDescent="0.2">
      <c r="H1126" s="68"/>
      <c r="I1126" s="61"/>
      <c r="J1126" s="62"/>
      <c r="K1126" s="61"/>
      <c r="L1126" s="61"/>
      <c r="M1126" s="80"/>
      <c r="N1126" s="61"/>
      <c r="O1126" s="111"/>
      <c r="P1126" s="117"/>
      <c r="Q1126" s="120"/>
      <c r="R1126" s="117"/>
      <c r="S1126" s="120"/>
      <c r="T1126" s="117"/>
      <c r="U1126" s="120"/>
      <c r="V1126" s="117"/>
      <c r="W1126" s="120"/>
      <c r="X1126" s="117"/>
      <c r="Y1126" s="72"/>
      <c r="AA1126" s="188"/>
      <c r="AB1126" s="68"/>
    </row>
    <row r="1127" spans="8:28" ht="20.100000000000001" customHeight="1" x14ac:dyDescent="0.2">
      <c r="H1127" s="68"/>
      <c r="I1127" s="61"/>
      <c r="J1127" s="62"/>
      <c r="K1127" s="61"/>
      <c r="L1127" s="61"/>
      <c r="M1127" s="80"/>
      <c r="N1127" s="61"/>
      <c r="O1127" s="111"/>
      <c r="P1127" s="117"/>
      <c r="Q1127" s="120"/>
      <c r="R1127" s="117"/>
      <c r="S1127" s="120"/>
      <c r="T1127" s="117"/>
      <c r="U1127" s="120"/>
      <c r="V1127" s="117"/>
      <c r="W1127" s="120"/>
      <c r="X1127" s="117"/>
      <c r="Y1127" s="72"/>
      <c r="AA1127" s="188"/>
      <c r="AB1127" s="68"/>
    </row>
    <row r="1128" spans="8:28" ht="20.100000000000001" customHeight="1" x14ac:dyDescent="0.2">
      <c r="H1128" s="68"/>
      <c r="I1128" s="61"/>
      <c r="J1128" s="62"/>
      <c r="K1128" s="61"/>
      <c r="L1128" s="61"/>
      <c r="M1128" s="80"/>
      <c r="N1128" s="61"/>
      <c r="O1128" s="111"/>
      <c r="P1128" s="117"/>
      <c r="Q1128" s="120"/>
      <c r="R1128" s="117"/>
      <c r="S1128" s="120"/>
      <c r="T1128" s="117"/>
      <c r="U1128" s="120"/>
      <c r="V1128" s="117"/>
      <c r="W1128" s="120"/>
      <c r="X1128" s="117"/>
      <c r="Y1128" s="72"/>
      <c r="AA1128" s="188"/>
      <c r="AB1128" s="68"/>
    </row>
    <row r="1129" spans="8:28" ht="20.100000000000001" customHeight="1" x14ac:dyDescent="0.2">
      <c r="H1129" s="68"/>
      <c r="I1129" s="61"/>
      <c r="J1129" s="62"/>
      <c r="K1129" s="61"/>
      <c r="L1129" s="61"/>
      <c r="M1129" s="80"/>
      <c r="N1129" s="61"/>
      <c r="O1129" s="111"/>
      <c r="P1129" s="117"/>
      <c r="Q1129" s="120"/>
      <c r="R1129" s="117"/>
      <c r="S1129" s="120"/>
      <c r="T1129" s="117"/>
      <c r="U1129" s="120"/>
      <c r="V1129" s="117"/>
      <c r="W1129" s="120"/>
      <c r="X1129" s="117"/>
      <c r="Y1129" s="72"/>
      <c r="AA1129" s="188"/>
      <c r="AB1129" s="68"/>
    </row>
    <row r="1130" spans="8:28" ht="20.100000000000001" customHeight="1" x14ac:dyDescent="0.2">
      <c r="H1130" s="68"/>
      <c r="I1130" s="61"/>
      <c r="J1130" s="62"/>
      <c r="K1130" s="61"/>
      <c r="L1130" s="61"/>
      <c r="M1130" s="80"/>
      <c r="N1130" s="61"/>
      <c r="O1130" s="111"/>
      <c r="P1130" s="117"/>
      <c r="Q1130" s="120"/>
      <c r="R1130" s="117"/>
      <c r="S1130" s="120"/>
      <c r="T1130" s="117"/>
      <c r="U1130" s="120"/>
      <c r="V1130" s="117"/>
      <c r="W1130" s="120"/>
      <c r="X1130" s="117"/>
      <c r="Y1130" s="72"/>
      <c r="AA1130" s="188"/>
      <c r="AB1130" s="68"/>
    </row>
    <row r="1131" spans="8:28" ht="20.100000000000001" customHeight="1" x14ac:dyDescent="0.2">
      <c r="H1131" s="68"/>
      <c r="I1131" s="61"/>
      <c r="J1131" s="62"/>
      <c r="K1131" s="61"/>
      <c r="L1131" s="61"/>
      <c r="M1131" s="80"/>
      <c r="N1131" s="61"/>
      <c r="O1131" s="111"/>
      <c r="P1131" s="117"/>
      <c r="Q1131" s="120"/>
      <c r="R1131" s="117"/>
      <c r="S1131" s="120"/>
      <c r="T1131" s="117"/>
      <c r="U1131" s="120"/>
      <c r="V1131" s="117"/>
      <c r="W1131" s="120"/>
      <c r="X1131" s="117"/>
      <c r="Y1131" s="72"/>
      <c r="AA1131" s="188"/>
      <c r="AB1131" s="68"/>
    </row>
    <row r="1132" spans="8:28" ht="20.100000000000001" customHeight="1" x14ac:dyDescent="0.2">
      <c r="H1132" s="68"/>
      <c r="I1132" s="61"/>
      <c r="J1132" s="62"/>
      <c r="K1132" s="61"/>
      <c r="L1132" s="61"/>
      <c r="M1132" s="80"/>
      <c r="N1132" s="61"/>
      <c r="O1132" s="111"/>
      <c r="P1132" s="117"/>
      <c r="Q1132" s="120"/>
      <c r="R1132" s="117"/>
      <c r="S1132" s="120"/>
      <c r="T1132" s="117"/>
      <c r="U1132" s="120"/>
      <c r="V1132" s="117"/>
      <c r="W1132" s="120"/>
      <c r="X1132" s="117"/>
      <c r="Y1132" s="72"/>
      <c r="AA1132" s="188"/>
      <c r="AB1132" s="68"/>
    </row>
    <row r="1133" spans="8:28" ht="20.100000000000001" customHeight="1" x14ac:dyDescent="0.2">
      <c r="H1133" s="68"/>
      <c r="I1133" s="61"/>
      <c r="J1133" s="62"/>
      <c r="K1133" s="61"/>
      <c r="L1133" s="61"/>
      <c r="M1133" s="80"/>
      <c r="N1133" s="61"/>
      <c r="O1133" s="111"/>
      <c r="P1133" s="117"/>
      <c r="Q1133" s="120"/>
      <c r="R1133" s="117"/>
      <c r="S1133" s="120"/>
      <c r="T1133" s="117"/>
      <c r="U1133" s="120"/>
      <c r="V1133" s="117"/>
      <c r="W1133" s="120"/>
      <c r="X1133" s="117"/>
      <c r="Y1133" s="72"/>
      <c r="AA1133" s="188"/>
      <c r="AB1133" s="68"/>
    </row>
    <row r="1134" spans="8:28" ht="20.100000000000001" customHeight="1" x14ac:dyDescent="0.2">
      <c r="H1134" s="68"/>
      <c r="I1134" s="61"/>
      <c r="J1134" s="62"/>
      <c r="K1134" s="61"/>
      <c r="L1134" s="61"/>
      <c r="M1134" s="80"/>
      <c r="N1134" s="61"/>
      <c r="O1134" s="111"/>
      <c r="P1134" s="117"/>
      <c r="Q1134" s="120"/>
      <c r="R1134" s="117"/>
      <c r="S1134" s="120"/>
      <c r="T1134" s="117"/>
      <c r="U1134" s="120"/>
      <c r="V1134" s="117"/>
      <c r="W1134" s="120"/>
      <c r="X1134" s="117"/>
      <c r="Y1134" s="72"/>
      <c r="AA1134" s="188"/>
      <c r="AB1134" s="68"/>
    </row>
    <row r="1135" spans="8:28" ht="20.100000000000001" customHeight="1" x14ac:dyDescent="0.2">
      <c r="H1135" s="68"/>
      <c r="I1135" s="61"/>
      <c r="J1135" s="62"/>
      <c r="K1135" s="61"/>
      <c r="L1135" s="61"/>
      <c r="M1135" s="80"/>
      <c r="N1135" s="61"/>
      <c r="O1135" s="111"/>
      <c r="P1135" s="117"/>
      <c r="Q1135" s="120"/>
      <c r="R1135" s="117"/>
      <c r="S1135" s="120"/>
      <c r="T1135" s="117"/>
      <c r="U1135" s="120"/>
      <c r="V1135" s="117"/>
      <c r="W1135" s="120"/>
      <c r="X1135" s="117"/>
      <c r="Y1135" s="72"/>
      <c r="AA1135" s="188"/>
      <c r="AB1135" s="68"/>
    </row>
    <row r="1136" spans="8:28" ht="20.100000000000001" customHeight="1" x14ac:dyDescent="0.2">
      <c r="H1136" s="68"/>
      <c r="I1136" s="61"/>
      <c r="J1136" s="62"/>
      <c r="K1136" s="61"/>
      <c r="L1136" s="61"/>
      <c r="M1136" s="80"/>
      <c r="N1136" s="61"/>
      <c r="O1136" s="111"/>
      <c r="P1136" s="117"/>
      <c r="Q1136" s="120"/>
      <c r="R1136" s="117"/>
      <c r="S1136" s="120"/>
      <c r="T1136" s="117"/>
      <c r="U1136" s="120"/>
      <c r="V1136" s="117"/>
      <c r="W1136" s="120"/>
      <c r="X1136" s="117"/>
      <c r="Y1136" s="72"/>
      <c r="AA1136" s="188"/>
      <c r="AB1136" s="68"/>
    </row>
    <row r="1137" spans="8:28" ht="20.100000000000001" customHeight="1" x14ac:dyDescent="0.2">
      <c r="H1137" s="68"/>
      <c r="I1137" s="61"/>
      <c r="J1137" s="62"/>
      <c r="K1137" s="61"/>
      <c r="L1137" s="61"/>
      <c r="M1137" s="80"/>
      <c r="N1137" s="61"/>
      <c r="O1137" s="111"/>
      <c r="P1137" s="117"/>
      <c r="Q1137" s="120"/>
      <c r="R1137" s="117"/>
      <c r="S1137" s="120"/>
      <c r="T1137" s="117"/>
      <c r="U1137" s="120"/>
      <c r="V1137" s="117"/>
      <c r="W1137" s="120"/>
      <c r="X1137" s="117"/>
      <c r="Y1137" s="72"/>
      <c r="AA1137" s="188"/>
      <c r="AB1137" s="68"/>
    </row>
    <row r="1138" spans="8:28" ht="20.100000000000001" customHeight="1" x14ac:dyDescent="0.2">
      <c r="H1138" s="68"/>
      <c r="I1138" s="61"/>
      <c r="J1138" s="62"/>
      <c r="K1138" s="61"/>
      <c r="L1138" s="61"/>
      <c r="M1138" s="80"/>
      <c r="N1138" s="61"/>
      <c r="O1138" s="111"/>
      <c r="P1138" s="117"/>
      <c r="Q1138" s="120"/>
      <c r="R1138" s="117"/>
      <c r="S1138" s="120"/>
      <c r="T1138" s="117"/>
      <c r="U1138" s="120"/>
      <c r="V1138" s="117"/>
      <c r="W1138" s="120"/>
      <c r="X1138" s="117"/>
      <c r="Y1138" s="72"/>
      <c r="AA1138" s="188"/>
      <c r="AB1138" s="68"/>
    </row>
    <row r="1139" spans="8:28" ht="20.100000000000001" customHeight="1" x14ac:dyDescent="0.2">
      <c r="H1139" s="68"/>
      <c r="I1139" s="61"/>
      <c r="J1139" s="62"/>
      <c r="K1139" s="61"/>
      <c r="L1139" s="61"/>
      <c r="M1139" s="80"/>
      <c r="N1139" s="61"/>
      <c r="O1139" s="111"/>
      <c r="P1139" s="117"/>
      <c r="Q1139" s="120"/>
      <c r="R1139" s="117"/>
      <c r="S1139" s="120"/>
      <c r="T1139" s="117"/>
      <c r="U1139" s="120"/>
      <c r="V1139" s="117"/>
      <c r="W1139" s="120"/>
      <c r="X1139" s="117"/>
      <c r="Y1139" s="72"/>
      <c r="AA1139" s="188"/>
      <c r="AB1139" s="68"/>
    </row>
    <row r="1140" spans="8:28" ht="20.100000000000001" customHeight="1" x14ac:dyDescent="0.2">
      <c r="H1140" s="68"/>
      <c r="I1140" s="61"/>
      <c r="J1140" s="62"/>
      <c r="K1140" s="61"/>
      <c r="L1140" s="61"/>
      <c r="M1140" s="80"/>
      <c r="N1140" s="61"/>
      <c r="O1140" s="111"/>
      <c r="P1140" s="117"/>
      <c r="Q1140" s="120"/>
      <c r="R1140" s="117"/>
      <c r="S1140" s="120"/>
      <c r="T1140" s="117"/>
      <c r="U1140" s="120"/>
      <c r="V1140" s="117"/>
      <c r="W1140" s="120"/>
      <c r="X1140" s="117"/>
      <c r="Y1140" s="72"/>
      <c r="AA1140" s="188"/>
      <c r="AB1140" s="68"/>
    </row>
    <row r="1141" spans="8:28" ht="20.100000000000001" customHeight="1" x14ac:dyDescent="0.2">
      <c r="H1141" s="68"/>
      <c r="I1141" s="61"/>
      <c r="J1141" s="62"/>
      <c r="K1141" s="61"/>
      <c r="L1141" s="61"/>
      <c r="M1141" s="80"/>
      <c r="N1141" s="61"/>
      <c r="O1141" s="111"/>
      <c r="P1141" s="117"/>
      <c r="Q1141" s="120"/>
      <c r="R1141" s="117"/>
      <c r="S1141" s="120"/>
      <c r="T1141" s="117"/>
      <c r="U1141" s="120"/>
      <c r="V1141" s="117"/>
      <c r="W1141" s="120"/>
      <c r="X1141" s="117"/>
      <c r="Y1141" s="72"/>
      <c r="AA1141" s="188"/>
      <c r="AB1141" s="68"/>
    </row>
    <row r="1142" spans="8:28" ht="20.100000000000001" customHeight="1" x14ac:dyDescent="0.2">
      <c r="H1142" s="68"/>
      <c r="I1142" s="61"/>
      <c r="J1142" s="62"/>
      <c r="K1142" s="61"/>
      <c r="L1142" s="61"/>
      <c r="M1142" s="80"/>
      <c r="N1142" s="61"/>
      <c r="O1142" s="111"/>
      <c r="P1142" s="117"/>
      <c r="Q1142" s="120"/>
      <c r="R1142" s="117"/>
      <c r="S1142" s="120"/>
      <c r="T1142" s="117"/>
      <c r="U1142" s="120"/>
      <c r="V1142" s="117"/>
      <c r="W1142" s="120"/>
      <c r="X1142" s="117"/>
      <c r="Y1142" s="72"/>
      <c r="AA1142" s="188"/>
      <c r="AB1142" s="68"/>
    </row>
    <row r="1143" spans="8:28" ht="20.100000000000001" customHeight="1" x14ac:dyDescent="0.2">
      <c r="H1143" s="68"/>
      <c r="I1143" s="61"/>
      <c r="J1143" s="62"/>
      <c r="K1143" s="61"/>
      <c r="L1143" s="61"/>
      <c r="M1143" s="80"/>
      <c r="N1143" s="61"/>
      <c r="O1143" s="111"/>
      <c r="P1143" s="117"/>
      <c r="Q1143" s="120"/>
      <c r="R1143" s="117"/>
      <c r="S1143" s="120"/>
      <c r="T1143" s="117"/>
      <c r="U1143" s="120"/>
      <c r="V1143" s="117"/>
      <c r="W1143" s="120"/>
      <c r="X1143" s="117"/>
      <c r="Y1143" s="72"/>
      <c r="AA1143" s="188"/>
      <c r="AB1143" s="68"/>
    </row>
    <row r="1144" spans="8:28" ht="20.100000000000001" customHeight="1" x14ac:dyDescent="0.2">
      <c r="H1144" s="68"/>
      <c r="I1144" s="61"/>
      <c r="J1144" s="62"/>
      <c r="K1144" s="61"/>
      <c r="L1144" s="61"/>
      <c r="M1144" s="80"/>
      <c r="N1144" s="61"/>
      <c r="O1144" s="111"/>
      <c r="P1144" s="117"/>
      <c r="Q1144" s="120"/>
      <c r="R1144" s="117"/>
      <c r="S1144" s="120"/>
      <c r="T1144" s="117"/>
      <c r="U1144" s="120"/>
      <c r="V1144" s="117"/>
      <c r="W1144" s="120"/>
      <c r="X1144" s="117"/>
      <c r="Y1144" s="72"/>
      <c r="AA1144" s="188"/>
      <c r="AB1144" s="68"/>
    </row>
    <row r="1145" spans="8:28" ht="20.100000000000001" customHeight="1" x14ac:dyDescent="0.2">
      <c r="H1145" s="68"/>
      <c r="I1145" s="61"/>
      <c r="J1145" s="62"/>
      <c r="K1145" s="61"/>
      <c r="L1145" s="61"/>
      <c r="M1145" s="80"/>
      <c r="N1145" s="61"/>
      <c r="O1145" s="111"/>
      <c r="P1145" s="117"/>
      <c r="Q1145" s="120"/>
      <c r="R1145" s="117"/>
      <c r="S1145" s="120"/>
      <c r="T1145" s="117"/>
      <c r="U1145" s="120"/>
      <c r="V1145" s="117"/>
      <c r="W1145" s="120"/>
      <c r="X1145" s="117"/>
      <c r="Y1145" s="72"/>
      <c r="AA1145" s="188"/>
      <c r="AB1145" s="68"/>
    </row>
    <row r="1146" spans="8:28" ht="20.100000000000001" customHeight="1" x14ac:dyDescent="0.2">
      <c r="H1146" s="68"/>
      <c r="I1146" s="61"/>
      <c r="J1146" s="62"/>
      <c r="K1146" s="61"/>
      <c r="L1146" s="61"/>
      <c r="M1146" s="80"/>
      <c r="N1146" s="61"/>
      <c r="O1146" s="111"/>
      <c r="P1146" s="117"/>
      <c r="Q1146" s="120"/>
      <c r="R1146" s="117"/>
      <c r="S1146" s="120"/>
      <c r="T1146" s="117"/>
      <c r="U1146" s="120"/>
      <c r="V1146" s="117"/>
      <c r="W1146" s="120"/>
      <c r="X1146" s="117"/>
      <c r="Y1146" s="72"/>
      <c r="AA1146" s="188"/>
      <c r="AB1146" s="68"/>
    </row>
    <row r="1147" spans="8:28" ht="20.100000000000001" customHeight="1" x14ac:dyDescent="0.2">
      <c r="H1147" s="68"/>
      <c r="I1147" s="61"/>
      <c r="J1147" s="62"/>
      <c r="K1147" s="61"/>
      <c r="L1147" s="61"/>
      <c r="M1147" s="80"/>
      <c r="N1147" s="61"/>
      <c r="O1147" s="111"/>
      <c r="P1147" s="117"/>
      <c r="Q1147" s="120"/>
      <c r="R1147" s="117"/>
      <c r="S1147" s="120"/>
      <c r="T1147" s="117"/>
      <c r="U1147" s="120"/>
      <c r="V1147" s="117"/>
      <c r="W1147" s="120"/>
      <c r="X1147" s="117"/>
      <c r="Y1147" s="72"/>
      <c r="AA1147" s="188"/>
      <c r="AB1147" s="68"/>
    </row>
    <row r="1148" spans="8:28" ht="20.100000000000001" customHeight="1" x14ac:dyDescent="0.2">
      <c r="H1148" s="68"/>
      <c r="I1148" s="61"/>
      <c r="J1148" s="62"/>
      <c r="K1148" s="61"/>
      <c r="L1148" s="61"/>
      <c r="M1148" s="80"/>
      <c r="N1148" s="61"/>
      <c r="O1148" s="111"/>
      <c r="P1148" s="117"/>
      <c r="Q1148" s="120"/>
      <c r="R1148" s="117"/>
      <c r="S1148" s="120"/>
      <c r="T1148" s="117"/>
      <c r="U1148" s="120"/>
      <c r="V1148" s="117"/>
      <c r="W1148" s="120"/>
      <c r="X1148" s="117"/>
      <c r="Y1148" s="72"/>
      <c r="AA1148" s="188"/>
      <c r="AB1148" s="68"/>
    </row>
    <row r="1149" spans="8:28" ht="20.100000000000001" customHeight="1" x14ac:dyDescent="0.2">
      <c r="H1149" s="68"/>
      <c r="I1149" s="61"/>
      <c r="J1149" s="62"/>
      <c r="K1149" s="61"/>
      <c r="L1149" s="61"/>
      <c r="M1149" s="80"/>
      <c r="N1149" s="61"/>
      <c r="O1149" s="111"/>
      <c r="P1149" s="117"/>
      <c r="Q1149" s="120"/>
      <c r="R1149" s="117"/>
      <c r="S1149" s="120"/>
      <c r="T1149" s="117"/>
      <c r="U1149" s="120"/>
      <c r="V1149" s="117"/>
      <c r="W1149" s="120"/>
      <c r="X1149" s="117"/>
      <c r="Y1149" s="72"/>
      <c r="AA1149" s="188"/>
      <c r="AB1149" s="68"/>
    </row>
    <row r="1150" spans="8:28" ht="20.100000000000001" customHeight="1" x14ac:dyDescent="0.2">
      <c r="H1150" s="68"/>
      <c r="I1150" s="61"/>
      <c r="J1150" s="62"/>
      <c r="K1150" s="61"/>
      <c r="L1150" s="61"/>
      <c r="M1150" s="80"/>
      <c r="N1150" s="61"/>
      <c r="O1150" s="111"/>
      <c r="P1150" s="117"/>
      <c r="Q1150" s="120"/>
      <c r="R1150" s="117"/>
      <c r="S1150" s="120"/>
      <c r="T1150" s="117"/>
      <c r="U1150" s="120"/>
      <c r="V1150" s="117"/>
      <c r="W1150" s="120"/>
      <c r="X1150" s="117"/>
      <c r="Y1150" s="72"/>
      <c r="AA1150" s="188"/>
      <c r="AB1150" s="68"/>
    </row>
    <row r="1151" spans="8:28" ht="20.100000000000001" customHeight="1" x14ac:dyDescent="0.2">
      <c r="H1151" s="68"/>
      <c r="I1151" s="61"/>
      <c r="J1151" s="62"/>
      <c r="K1151" s="61"/>
      <c r="L1151" s="61"/>
      <c r="M1151" s="80"/>
      <c r="N1151" s="61"/>
      <c r="O1151" s="111"/>
      <c r="P1151" s="117"/>
      <c r="Q1151" s="120"/>
      <c r="R1151" s="117"/>
      <c r="S1151" s="120"/>
      <c r="T1151" s="117"/>
      <c r="U1151" s="120"/>
      <c r="V1151" s="117"/>
      <c r="W1151" s="120"/>
      <c r="X1151" s="117"/>
      <c r="Y1151" s="72"/>
      <c r="AA1151" s="188"/>
      <c r="AB1151" s="68"/>
    </row>
    <row r="1152" spans="8:28" ht="20.100000000000001" customHeight="1" x14ac:dyDescent="0.2">
      <c r="H1152" s="68"/>
      <c r="I1152" s="61"/>
      <c r="J1152" s="62"/>
      <c r="K1152" s="61"/>
      <c r="L1152" s="61"/>
      <c r="M1152" s="80"/>
      <c r="N1152" s="61"/>
      <c r="O1152" s="111"/>
      <c r="P1152" s="117"/>
      <c r="Q1152" s="120"/>
      <c r="R1152" s="117"/>
      <c r="S1152" s="120"/>
      <c r="T1152" s="117"/>
      <c r="U1152" s="120"/>
      <c r="V1152" s="117"/>
      <c r="W1152" s="120"/>
      <c r="X1152" s="117"/>
      <c r="Y1152" s="72"/>
      <c r="AA1152" s="188"/>
      <c r="AB1152" s="68"/>
    </row>
    <row r="1153" spans="8:28" ht="20.100000000000001" customHeight="1" x14ac:dyDescent="0.2">
      <c r="H1153" s="68"/>
      <c r="I1153" s="61"/>
      <c r="J1153" s="62"/>
      <c r="K1153" s="61"/>
      <c r="L1153" s="61"/>
      <c r="M1153" s="80"/>
      <c r="N1153" s="61"/>
      <c r="O1153" s="111"/>
      <c r="P1153" s="117"/>
      <c r="Q1153" s="120"/>
      <c r="R1153" s="117"/>
      <c r="S1153" s="120"/>
      <c r="T1153" s="117"/>
      <c r="U1153" s="120"/>
      <c r="V1153" s="117"/>
      <c r="W1153" s="120"/>
      <c r="X1153" s="117"/>
      <c r="Y1153" s="72"/>
      <c r="AA1153" s="188"/>
      <c r="AB1153" s="68"/>
    </row>
    <row r="1154" spans="8:28" ht="20.100000000000001" customHeight="1" x14ac:dyDescent="0.2">
      <c r="H1154" s="68"/>
      <c r="I1154" s="61"/>
      <c r="J1154" s="62"/>
      <c r="K1154" s="61"/>
      <c r="L1154" s="61"/>
      <c r="M1154" s="80"/>
      <c r="N1154" s="61"/>
      <c r="O1154" s="111"/>
      <c r="P1154" s="117"/>
      <c r="Q1154" s="120"/>
      <c r="R1154" s="117"/>
      <c r="S1154" s="120"/>
      <c r="T1154" s="117"/>
      <c r="U1154" s="120"/>
      <c r="V1154" s="117"/>
      <c r="W1154" s="120"/>
      <c r="X1154" s="117"/>
      <c r="Y1154" s="72"/>
      <c r="AA1154" s="188"/>
      <c r="AB1154" s="68"/>
    </row>
    <row r="1155" spans="8:28" ht="20.100000000000001" customHeight="1" x14ac:dyDescent="0.2">
      <c r="H1155" s="68"/>
      <c r="I1155" s="61"/>
      <c r="J1155" s="62"/>
      <c r="K1155" s="61"/>
      <c r="L1155" s="61"/>
      <c r="M1155" s="80"/>
      <c r="N1155" s="61"/>
      <c r="O1155" s="111"/>
      <c r="P1155" s="117"/>
      <c r="Q1155" s="120"/>
      <c r="R1155" s="117"/>
      <c r="S1155" s="120"/>
      <c r="T1155" s="117"/>
      <c r="U1155" s="120"/>
      <c r="V1155" s="117"/>
      <c r="W1155" s="120"/>
      <c r="X1155" s="117"/>
      <c r="Y1155" s="72"/>
      <c r="AA1155" s="188"/>
      <c r="AB1155" s="68"/>
    </row>
    <row r="1156" spans="8:28" ht="20.100000000000001" customHeight="1" x14ac:dyDescent="0.2">
      <c r="H1156" s="68"/>
      <c r="I1156" s="61"/>
      <c r="J1156" s="62"/>
      <c r="K1156" s="61"/>
      <c r="L1156" s="61"/>
      <c r="M1156" s="80"/>
      <c r="N1156" s="61"/>
      <c r="O1156" s="111"/>
      <c r="P1156" s="117"/>
      <c r="Q1156" s="120"/>
      <c r="R1156" s="117"/>
      <c r="S1156" s="120"/>
      <c r="T1156" s="117"/>
      <c r="U1156" s="120"/>
      <c r="V1156" s="117"/>
      <c r="W1156" s="120"/>
      <c r="X1156" s="117"/>
      <c r="Y1156" s="72"/>
      <c r="AA1156" s="188"/>
      <c r="AB1156" s="68"/>
    </row>
    <row r="1157" spans="8:28" ht="20.100000000000001" customHeight="1" x14ac:dyDescent="0.2">
      <c r="H1157" s="68"/>
      <c r="I1157" s="61"/>
      <c r="J1157" s="62"/>
      <c r="K1157" s="61"/>
      <c r="L1157" s="61"/>
      <c r="M1157" s="80"/>
      <c r="N1157" s="61"/>
      <c r="O1157" s="111"/>
      <c r="P1157" s="117"/>
      <c r="Q1157" s="120"/>
      <c r="R1157" s="117"/>
      <c r="S1157" s="120"/>
      <c r="T1157" s="117"/>
      <c r="U1157" s="120"/>
      <c r="V1157" s="117"/>
      <c r="W1157" s="120"/>
      <c r="X1157" s="117"/>
      <c r="Y1157" s="72"/>
      <c r="AA1157" s="188"/>
      <c r="AB1157" s="68"/>
    </row>
    <row r="1158" spans="8:28" ht="20.100000000000001" customHeight="1" x14ac:dyDescent="0.2">
      <c r="H1158" s="68"/>
      <c r="I1158" s="61"/>
      <c r="J1158" s="62"/>
      <c r="K1158" s="61"/>
      <c r="L1158" s="61"/>
      <c r="M1158" s="80"/>
      <c r="N1158" s="61"/>
      <c r="O1158" s="111"/>
      <c r="P1158" s="117"/>
      <c r="Q1158" s="120"/>
      <c r="R1158" s="117"/>
      <c r="S1158" s="120"/>
      <c r="T1158" s="117"/>
      <c r="U1158" s="120"/>
      <c r="V1158" s="117"/>
      <c r="W1158" s="120"/>
      <c r="X1158" s="117"/>
      <c r="Y1158" s="72"/>
      <c r="AA1158" s="188"/>
      <c r="AB1158" s="68"/>
    </row>
    <row r="1159" spans="8:28" ht="20.100000000000001" customHeight="1" x14ac:dyDescent="0.2">
      <c r="H1159" s="68"/>
      <c r="I1159" s="61"/>
      <c r="J1159" s="62"/>
      <c r="K1159" s="61"/>
      <c r="L1159" s="61"/>
      <c r="M1159" s="80"/>
      <c r="N1159" s="61"/>
      <c r="O1159" s="111"/>
      <c r="P1159" s="117"/>
      <c r="Q1159" s="120"/>
      <c r="R1159" s="117"/>
      <c r="S1159" s="120"/>
      <c r="T1159" s="117"/>
      <c r="U1159" s="120"/>
      <c r="V1159" s="117"/>
      <c r="W1159" s="120"/>
      <c r="X1159" s="117"/>
      <c r="Y1159" s="72"/>
      <c r="AA1159" s="188"/>
      <c r="AB1159" s="68"/>
    </row>
    <row r="1160" spans="8:28" ht="20.100000000000001" customHeight="1" x14ac:dyDescent="0.2">
      <c r="H1160" s="68"/>
      <c r="I1160" s="61"/>
      <c r="J1160" s="62"/>
      <c r="K1160" s="61"/>
      <c r="L1160" s="61"/>
      <c r="M1160" s="80"/>
      <c r="N1160" s="61"/>
      <c r="O1160" s="111"/>
      <c r="P1160" s="117"/>
      <c r="Q1160" s="120"/>
      <c r="R1160" s="117"/>
      <c r="S1160" s="120"/>
      <c r="T1160" s="117"/>
      <c r="U1160" s="120"/>
      <c r="V1160" s="117"/>
      <c r="W1160" s="120"/>
      <c r="X1160" s="117"/>
      <c r="Y1160" s="72"/>
      <c r="AA1160" s="188"/>
      <c r="AB1160" s="68"/>
    </row>
    <row r="1161" spans="8:28" ht="20.100000000000001" customHeight="1" x14ac:dyDescent="0.2">
      <c r="H1161" s="68"/>
      <c r="I1161" s="61"/>
      <c r="J1161" s="62"/>
      <c r="K1161" s="61"/>
      <c r="L1161" s="61"/>
      <c r="M1161" s="80"/>
      <c r="N1161" s="61"/>
      <c r="O1161" s="111"/>
      <c r="P1161" s="117"/>
      <c r="Q1161" s="120"/>
      <c r="R1161" s="117"/>
      <c r="S1161" s="120"/>
      <c r="T1161" s="117"/>
      <c r="U1161" s="120"/>
      <c r="V1161" s="117"/>
      <c r="W1161" s="120"/>
      <c r="X1161" s="117"/>
      <c r="Y1161" s="72"/>
      <c r="AA1161" s="188"/>
      <c r="AB1161" s="68"/>
    </row>
    <row r="1162" spans="8:28" ht="20.100000000000001" customHeight="1" x14ac:dyDescent="0.2">
      <c r="H1162" s="68"/>
      <c r="I1162" s="61"/>
      <c r="J1162" s="62"/>
      <c r="K1162" s="61"/>
      <c r="L1162" s="61"/>
      <c r="M1162" s="80"/>
      <c r="N1162" s="61"/>
      <c r="O1162" s="111"/>
      <c r="P1162" s="117"/>
      <c r="Q1162" s="120"/>
      <c r="R1162" s="117"/>
      <c r="S1162" s="120"/>
      <c r="T1162" s="117"/>
      <c r="U1162" s="120"/>
      <c r="V1162" s="117"/>
      <c r="W1162" s="120"/>
      <c r="X1162" s="117"/>
      <c r="Y1162" s="72"/>
      <c r="AA1162" s="188"/>
      <c r="AB1162" s="68"/>
    </row>
    <row r="1163" spans="8:28" ht="20.100000000000001" customHeight="1" x14ac:dyDescent="0.2">
      <c r="H1163" s="68"/>
      <c r="I1163" s="61"/>
      <c r="J1163" s="62"/>
      <c r="K1163" s="61"/>
      <c r="L1163" s="61"/>
      <c r="M1163" s="80"/>
      <c r="N1163" s="61"/>
      <c r="O1163" s="111"/>
      <c r="P1163" s="117"/>
      <c r="Q1163" s="120"/>
      <c r="R1163" s="117"/>
      <c r="S1163" s="120"/>
      <c r="T1163" s="117"/>
      <c r="U1163" s="120"/>
      <c r="V1163" s="117"/>
      <c r="W1163" s="120"/>
      <c r="X1163" s="117"/>
      <c r="Y1163" s="72"/>
      <c r="AA1163" s="188"/>
      <c r="AB1163" s="68"/>
    </row>
    <row r="1164" spans="8:28" ht="20.100000000000001" customHeight="1" x14ac:dyDescent="0.2">
      <c r="H1164" s="68"/>
      <c r="I1164" s="61"/>
      <c r="J1164" s="62"/>
      <c r="K1164" s="61"/>
      <c r="L1164" s="61"/>
      <c r="M1164" s="80"/>
      <c r="N1164" s="61"/>
      <c r="O1164" s="111"/>
      <c r="P1164" s="117"/>
      <c r="Q1164" s="120"/>
      <c r="R1164" s="117"/>
      <c r="S1164" s="120"/>
      <c r="T1164" s="117"/>
      <c r="U1164" s="120"/>
      <c r="V1164" s="117"/>
      <c r="W1164" s="120"/>
      <c r="X1164" s="117"/>
      <c r="Y1164" s="72"/>
      <c r="AA1164" s="188"/>
      <c r="AB1164" s="68"/>
    </row>
    <row r="1165" spans="8:28" ht="20.100000000000001" customHeight="1" x14ac:dyDescent="0.2">
      <c r="H1165" s="68"/>
      <c r="I1165" s="61"/>
      <c r="J1165" s="62"/>
      <c r="K1165" s="61"/>
      <c r="L1165" s="61"/>
      <c r="M1165" s="80"/>
      <c r="N1165" s="61"/>
      <c r="O1165" s="111"/>
      <c r="P1165" s="117"/>
      <c r="Q1165" s="120"/>
      <c r="R1165" s="117"/>
      <c r="S1165" s="120"/>
      <c r="T1165" s="117"/>
      <c r="U1165" s="120"/>
      <c r="V1165" s="117"/>
      <c r="W1165" s="120"/>
      <c r="X1165" s="117"/>
      <c r="Y1165" s="72"/>
      <c r="AA1165" s="188"/>
      <c r="AB1165" s="68"/>
    </row>
    <row r="1166" spans="8:28" ht="20.100000000000001" customHeight="1" x14ac:dyDescent="0.2">
      <c r="H1166" s="68"/>
      <c r="I1166" s="61"/>
      <c r="J1166" s="62"/>
      <c r="K1166" s="61"/>
      <c r="L1166" s="61"/>
      <c r="M1166" s="80"/>
      <c r="N1166" s="61"/>
      <c r="O1166" s="111"/>
      <c r="P1166" s="117"/>
      <c r="Q1166" s="120"/>
      <c r="R1166" s="117"/>
      <c r="S1166" s="120"/>
      <c r="T1166" s="117"/>
      <c r="U1166" s="120"/>
      <c r="V1166" s="117"/>
      <c r="W1166" s="120"/>
      <c r="X1166" s="117"/>
      <c r="Y1166" s="72"/>
      <c r="AA1166" s="188"/>
      <c r="AB1166" s="68"/>
    </row>
    <row r="1167" spans="8:28" ht="20.100000000000001" customHeight="1" x14ac:dyDescent="0.2">
      <c r="H1167" s="68"/>
      <c r="I1167" s="61"/>
      <c r="J1167" s="62"/>
      <c r="K1167" s="61"/>
      <c r="L1167" s="61"/>
      <c r="M1167" s="80"/>
      <c r="N1167" s="61"/>
      <c r="O1167" s="111"/>
      <c r="P1167" s="117"/>
      <c r="Q1167" s="120"/>
      <c r="R1167" s="117"/>
      <c r="S1167" s="120"/>
      <c r="T1167" s="117"/>
      <c r="U1167" s="120"/>
      <c r="V1167" s="117"/>
      <c r="W1167" s="120"/>
      <c r="X1167" s="117"/>
      <c r="Y1167" s="72"/>
      <c r="AA1167" s="188"/>
      <c r="AB1167" s="68"/>
    </row>
    <row r="1168" spans="8:28" ht="20.100000000000001" customHeight="1" x14ac:dyDescent="0.2">
      <c r="H1168" s="68"/>
      <c r="I1168" s="61"/>
      <c r="J1168" s="62"/>
      <c r="K1168" s="61"/>
      <c r="L1168" s="61"/>
      <c r="M1168" s="80"/>
      <c r="N1168" s="61"/>
      <c r="O1168" s="111"/>
      <c r="P1168" s="117"/>
      <c r="Q1168" s="120"/>
      <c r="R1168" s="117"/>
      <c r="S1168" s="120"/>
      <c r="T1168" s="117"/>
      <c r="U1168" s="120"/>
      <c r="V1168" s="117"/>
      <c r="W1168" s="120"/>
      <c r="X1168" s="117"/>
      <c r="Y1168" s="72"/>
      <c r="AA1168" s="188"/>
      <c r="AB1168" s="68"/>
    </row>
    <row r="1169" spans="8:28" ht="20.100000000000001" customHeight="1" x14ac:dyDescent="0.2">
      <c r="H1169" s="68"/>
      <c r="I1169" s="61"/>
      <c r="J1169" s="62"/>
      <c r="K1169" s="61"/>
      <c r="L1169" s="61"/>
      <c r="M1169" s="80"/>
      <c r="N1169" s="61"/>
      <c r="O1169" s="111"/>
      <c r="P1169" s="117"/>
      <c r="Q1169" s="120"/>
      <c r="R1169" s="117"/>
      <c r="S1169" s="120"/>
      <c r="T1169" s="117"/>
      <c r="U1169" s="120"/>
      <c r="V1169" s="117"/>
      <c r="W1169" s="120"/>
      <c r="X1169" s="117"/>
      <c r="Y1169" s="72"/>
      <c r="AA1169" s="188"/>
      <c r="AB1169" s="68"/>
    </row>
    <row r="1170" spans="8:28" ht="20.100000000000001" customHeight="1" x14ac:dyDescent="0.2">
      <c r="H1170" s="68"/>
      <c r="I1170" s="61"/>
      <c r="J1170" s="62"/>
      <c r="K1170" s="61"/>
      <c r="L1170" s="61"/>
      <c r="M1170" s="80"/>
      <c r="N1170" s="61"/>
      <c r="O1170" s="111"/>
      <c r="P1170" s="117"/>
      <c r="Q1170" s="120"/>
      <c r="R1170" s="117"/>
      <c r="S1170" s="120"/>
      <c r="T1170" s="117"/>
      <c r="U1170" s="120"/>
      <c r="V1170" s="117"/>
      <c r="W1170" s="120"/>
      <c r="X1170" s="117"/>
      <c r="Y1170" s="72"/>
      <c r="AA1170" s="188"/>
      <c r="AB1170" s="68"/>
    </row>
    <row r="1171" spans="8:28" ht="20.100000000000001" customHeight="1" x14ac:dyDescent="0.2">
      <c r="H1171" s="68"/>
      <c r="I1171" s="61"/>
      <c r="J1171" s="62"/>
      <c r="K1171" s="61"/>
      <c r="L1171" s="61"/>
      <c r="M1171" s="80"/>
      <c r="N1171" s="61"/>
      <c r="O1171" s="111"/>
      <c r="P1171" s="117"/>
      <c r="Q1171" s="120"/>
      <c r="R1171" s="117"/>
      <c r="S1171" s="120"/>
      <c r="T1171" s="117"/>
      <c r="U1171" s="120"/>
      <c r="V1171" s="117"/>
      <c r="W1171" s="120"/>
      <c r="X1171" s="117"/>
      <c r="Y1171" s="72"/>
      <c r="AA1171" s="188"/>
      <c r="AB1171" s="68"/>
    </row>
    <row r="1172" spans="8:28" ht="20.100000000000001" customHeight="1" x14ac:dyDescent="0.2">
      <c r="H1172" s="68"/>
      <c r="I1172" s="61"/>
      <c r="J1172" s="62"/>
      <c r="K1172" s="61"/>
      <c r="L1172" s="61"/>
      <c r="M1172" s="80"/>
      <c r="N1172" s="61"/>
      <c r="O1172" s="111"/>
      <c r="P1172" s="117"/>
      <c r="Q1172" s="120"/>
      <c r="R1172" s="117"/>
      <c r="S1172" s="120"/>
      <c r="T1172" s="117"/>
      <c r="U1172" s="120"/>
      <c r="V1172" s="117"/>
      <c r="W1172" s="120"/>
      <c r="X1172" s="117"/>
      <c r="Y1172" s="72"/>
      <c r="AA1172" s="188"/>
      <c r="AB1172" s="68"/>
    </row>
    <row r="1173" spans="8:28" ht="20.100000000000001" customHeight="1" x14ac:dyDescent="0.2">
      <c r="H1173" s="68"/>
      <c r="I1173" s="61"/>
      <c r="J1173" s="62"/>
      <c r="K1173" s="61"/>
      <c r="L1173" s="61"/>
      <c r="M1173" s="80"/>
      <c r="N1173" s="61"/>
      <c r="O1173" s="111"/>
      <c r="P1173" s="117"/>
      <c r="Q1173" s="120"/>
      <c r="R1173" s="117"/>
      <c r="S1173" s="120"/>
      <c r="T1173" s="117"/>
      <c r="U1173" s="120"/>
      <c r="V1173" s="117"/>
      <c r="W1173" s="120"/>
      <c r="X1173" s="117"/>
      <c r="Y1173" s="72"/>
      <c r="AA1173" s="188"/>
      <c r="AB1173" s="68"/>
    </row>
    <row r="1174" spans="8:28" ht="20.100000000000001" customHeight="1" x14ac:dyDescent="0.2">
      <c r="H1174" s="68"/>
      <c r="I1174" s="61"/>
      <c r="J1174" s="62"/>
      <c r="K1174" s="61"/>
      <c r="L1174" s="61"/>
      <c r="M1174" s="80"/>
      <c r="N1174" s="61"/>
      <c r="O1174" s="111"/>
      <c r="P1174" s="117"/>
      <c r="Q1174" s="120"/>
      <c r="R1174" s="117"/>
      <c r="S1174" s="120"/>
      <c r="T1174" s="117"/>
      <c r="U1174" s="120"/>
      <c r="V1174" s="117"/>
      <c r="W1174" s="120"/>
      <c r="X1174" s="117"/>
      <c r="Y1174" s="72"/>
      <c r="AA1174" s="188"/>
      <c r="AB1174" s="68"/>
    </row>
    <row r="1175" spans="8:28" ht="20.100000000000001" customHeight="1" x14ac:dyDescent="0.2">
      <c r="H1175" s="68"/>
      <c r="I1175" s="61"/>
      <c r="J1175" s="62"/>
      <c r="K1175" s="61"/>
      <c r="L1175" s="61"/>
      <c r="M1175" s="80"/>
      <c r="N1175" s="61"/>
      <c r="O1175" s="111"/>
      <c r="P1175" s="117"/>
      <c r="Q1175" s="120"/>
      <c r="R1175" s="117"/>
      <c r="S1175" s="120"/>
      <c r="T1175" s="117"/>
      <c r="U1175" s="120"/>
      <c r="V1175" s="117"/>
      <c r="W1175" s="120"/>
      <c r="X1175" s="117"/>
      <c r="Y1175" s="72"/>
      <c r="AA1175" s="188"/>
      <c r="AB1175" s="68"/>
    </row>
    <row r="1176" spans="8:28" ht="20.100000000000001" customHeight="1" x14ac:dyDescent="0.2">
      <c r="H1176" s="68"/>
      <c r="I1176" s="61"/>
      <c r="J1176" s="62"/>
      <c r="K1176" s="61"/>
      <c r="L1176" s="61"/>
      <c r="M1176" s="80"/>
      <c r="N1176" s="61"/>
      <c r="O1176" s="111"/>
      <c r="P1176" s="117"/>
      <c r="Q1176" s="120"/>
      <c r="R1176" s="117"/>
      <c r="S1176" s="120"/>
      <c r="T1176" s="117"/>
      <c r="U1176" s="120"/>
      <c r="V1176" s="117"/>
      <c r="W1176" s="120"/>
      <c r="X1176" s="117"/>
      <c r="Y1176" s="72"/>
      <c r="AA1176" s="188"/>
      <c r="AB1176" s="68"/>
    </row>
    <row r="1177" spans="8:28" ht="20.100000000000001" customHeight="1" x14ac:dyDescent="0.2">
      <c r="H1177" s="68"/>
      <c r="I1177" s="61"/>
      <c r="J1177" s="62"/>
      <c r="K1177" s="61"/>
      <c r="L1177" s="61"/>
      <c r="M1177" s="80"/>
      <c r="N1177" s="61"/>
      <c r="O1177" s="111"/>
      <c r="P1177" s="117"/>
      <c r="Q1177" s="120"/>
      <c r="R1177" s="117"/>
      <c r="S1177" s="120"/>
      <c r="T1177" s="117"/>
      <c r="U1177" s="120"/>
      <c r="V1177" s="117"/>
      <c r="W1177" s="120"/>
      <c r="X1177" s="117"/>
      <c r="Y1177" s="72"/>
      <c r="AA1177" s="188"/>
      <c r="AB1177" s="68"/>
    </row>
    <row r="1178" spans="8:28" ht="20.100000000000001" customHeight="1" x14ac:dyDescent="0.2">
      <c r="H1178" s="68"/>
      <c r="I1178" s="61"/>
      <c r="J1178" s="62"/>
      <c r="K1178" s="61"/>
      <c r="L1178" s="61"/>
      <c r="M1178" s="80"/>
      <c r="N1178" s="61"/>
      <c r="O1178" s="111"/>
      <c r="P1178" s="117"/>
      <c r="Q1178" s="120"/>
      <c r="R1178" s="117"/>
      <c r="S1178" s="120"/>
      <c r="T1178" s="117"/>
      <c r="U1178" s="120"/>
      <c r="V1178" s="117"/>
      <c r="W1178" s="120"/>
      <c r="X1178" s="117"/>
      <c r="Y1178" s="72"/>
      <c r="AA1178" s="188"/>
      <c r="AB1178" s="68"/>
    </row>
    <row r="1179" spans="8:28" ht="20.100000000000001" customHeight="1" x14ac:dyDescent="0.2">
      <c r="H1179" s="68"/>
      <c r="I1179" s="61"/>
      <c r="J1179" s="62"/>
      <c r="K1179" s="61"/>
      <c r="L1179" s="61"/>
      <c r="M1179" s="80"/>
      <c r="N1179" s="61"/>
      <c r="O1179" s="111"/>
      <c r="P1179" s="117"/>
      <c r="Q1179" s="120"/>
      <c r="R1179" s="117"/>
      <c r="S1179" s="120"/>
      <c r="T1179" s="117"/>
      <c r="U1179" s="120"/>
      <c r="V1179" s="117"/>
      <c r="W1179" s="120"/>
      <c r="X1179" s="117"/>
      <c r="Y1179" s="72"/>
      <c r="AA1179" s="188"/>
      <c r="AB1179" s="68"/>
    </row>
    <row r="1180" spans="8:28" ht="20.100000000000001" customHeight="1" x14ac:dyDescent="0.2">
      <c r="H1180" s="68"/>
      <c r="I1180" s="61"/>
      <c r="J1180" s="62"/>
      <c r="K1180" s="61"/>
      <c r="L1180" s="61"/>
      <c r="M1180" s="80"/>
      <c r="N1180" s="61"/>
      <c r="O1180" s="111"/>
      <c r="P1180" s="117"/>
      <c r="Q1180" s="120"/>
      <c r="R1180" s="117"/>
      <c r="S1180" s="120"/>
      <c r="T1180" s="117"/>
      <c r="U1180" s="120"/>
      <c r="V1180" s="117"/>
      <c r="W1180" s="120"/>
      <c r="X1180" s="117"/>
      <c r="Y1180" s="72"/>
      <c r="AA1180" s="188"/>
      <c r="AB1180" s="68"/>
    </row>
    <row r="1181" spans="8:28" ht="20.100000000000001" customHeight="1" x14ac:dyDescent="0.2">
      <c r="H1181" s="68"/>
      <c r="I1181" s="61"/>
      <c r="J1181" s="62"/>
      <c r="K1181" s="61"/>
      <c r="L1181" s="61"/>
      <c r="M1181" s="80"/>
      <c r="N1181" s="61"/>
      <c r="O1181" s="111"/>
      <c r="P1181" s="117"/>
      <c r="Q1181" s="120"/>
      <c r="R1181" s="117"/>
      <c r="S1181" s="120"/>
      <c r="T1181" s="117"/>
      <c r="U1181" s="120"/>
      <c r="V1181" s="117"/>
      <c r="W1181" s="120"/>
      <c r="X1181" s="117"/>
      <c r="Y1181" s="72"/>
      <c r="AA1181" s="188"/>
      <c r="AB1181" s="68"/>
    </row>
    <row r="1182" spans="8:28" ht="20.100000000000001" customHeight="1" x14ac:dyDescent="0.2">
      <c r="H1182" s="68"/>
      <c r="I1182" s="61"/>
      <c r="J1182" s="62"/>
      <c r="K1182" s="61"/>
      <c r="L1182" s="61"/>
      <c r="M1182" s="80"/>
      <c r="N1182" s="61"/>
      <c r="O1182" s="111"/>
      <c r="P1182" s="117"/>
      <c r="Q1182" s="120"/>
      <c r="R1182" s="117"/>
      <c r="S1182" s="120"/>
      <c r="T1182" s="117"/>
      <c r="U1182" s="120"/>
      <c r="V1182" s="117"/>
      <c r="W1182" s="120"/>
      <c r="X1182" s="117"/>
      <c r="Y1182" s="72"/>
      <c r="AA1182" s="188"/>
      <c r="AB1182" s="68"/>
    </row>
    <row r="1183" spans="8:28" ht="20.100000000000001" customHeight="1" x14ac:dyDescent="0.2">
      <c r="H1183" s="68"/>
      <c r="I1183" s="61"/>
      <c r="J1183" s="62"/>
      <c r="K1183" s="61"/>
      <c r="L1183" s="61"/>
      <c r="M1183" s="80"/>
      <c r="N1183" s="61"/>
      <c r="O1183" s="111"/>
      <c r="P1183" s="117"/>
      <c r="Q1183" s="120"/>
      <c r="R1183" s="117"/>
      <c r="S1183" s="120"/>
      <c r="T1183" s="117"/>
      <c r="U1183" s="120"/>
      <c r="V1183" s="117"/>
      <c r="W1183" s="120"/>
      <c r="X1183" s="117"/>
      <c r="Y1183" s="72"/>
      <c r="AA1183" s="188"/>
      <c r="AB1183" s="68"/>
    </row>
    <row r="1184" spans="8:28" ht="20.100000000000001" customHeight="1" x14ac:dyDescent="0.2">
      <c r="H1184" s="68"/>
      <c r="I1184" s="61"/>
      <c r="J1184" s="62"/>
      <c r="K1184" s="61"/>
      <c r="L1184" s="61"/>
      <c r="M1184" s="80"/>
      <c r="N1184" s="61"/>
      <c r="O1184" s="111"/>
      <c r="P1184" s="117"/>
      <c r="Q1184" s="120"/>
      <c r="R1184" s="117"/>
      <c r="S1184" s="120"/>
      <c r="T1184" s="117"/>
      <c r="U1184" s="120"/>
      <c r="V1184" s="117"/>
      <c r="W1184" s="120"/>
      <c r="X1184" s="117"/>
      <c r="Y1184" s="72"/>
      <c r="AA1184" s="188"/>
      <c r="AB1184" s="68"/>
    </row>
    <row r="1185" spans="8:28" ht="20.100000000000001" customHeight="1" x14ac:dyDescent="0.2">
      <c r="H1185" s="68"/>
      <c r="I1185" s="61"/>
      <c r="J1185" s="62"/>
      <c r="K1185" s="61"/>
      <c r="L1185" s="61"/>
      <c r="M1185" s="80"/>
      <c r="N1185" s="61"/>
      <c r="O1185" s="111"/>
      <c r="P1185" s="117"/>
      <c r="Q1185" s="120"/>
      <c r="R1185" s="117"/>
      <c r="S1185" s="120"/>
      <c r="T1185" s="117"/>
      <c r="U1185" s="120"/>
      <c r="V1185" s="117"/>
      <c r="W1185" s="120"/>
      <c r="X1185" s="117"/>
      <c r="Y1185" s="72"/>
      <c r="AA1185" s="188"/>
      <c r="AB1185" s="68"/>
    </row>
    <row r="1186" spans="8:28" ht="20.100000000000001" customHeight="1" x14ac:dyDescent="0.2">
      <c r="H1186" s="68"/>
      <c r="I1186" s="61"/>
      <c r="J1186" s="62"/>
      <c r="K1186" s="61"/>
      <c r="L1186" s="61"/>
      <c r="M1186" s="80"/>
      <c r="N1186" s="61"/>
      <c r="O1186" s="111"/>
      <c r="P1186" s="117"/>
      <c r="Q1186" s="120"/>
      <c r="R1186" s="117"/>
      <c r="S1186" s="120"/>
      <c r="T1186" s="117"/>
      <c r="U1186" s="120"/>
      <c r="V1186" s="117"/>
      <c r="W1186" s="120"/>
      <c r="X1186" s="117"/>
      <c r="Y1186" s="72"/>
      <c r="AA1186" s="188"/>
      <c r="AB1186" s="68"/>
    </row>
    <row r="1187" spans="8:28" ht="20.100000000000001" customHeight="1" x14ac:dyDescent="0.2">
      <c r="H1187" s="68"/>
      <c r="I1187" s="61"/>
      <c r="J1187" s="62"/>
      <c r="K1187" s="61"/>
      <c r="L1187" s="61"/>
      <c r="M1187" s="80"/>
      <c r="N1187" s="61"/>
      <c r="O1187" s="111"/>
      <c r="P1187" s="117"/>
      <c r="Q1187" s="120"/>
      <c r="R1187" s="117"/>
      <c r="S1187" s="120"/>
      <c r="T1187" s="117"/>
      <c r="U1187" s="120"/>
      <c r="V1187" s="117"/>
      <c r="W1187" s="120"/>
      <c r="X1187" s="117"/>
      <c r="Y1187" s="72"/>
      <c r="AA1187" s="188"/>
      <c r="AB1187" s="68"/>
    </row>
    <row r="1188" spans="8:28" ht="20.100000000000001" customHeight="1" x14ac:dyDescent="0.2">
      <c r="H1188" s="68"/>
      <c r="I1188" s="61"/>
      <c r="J1188" s="62"/>
      <c r="K1188" s="61"/>
      <c r="L1188" s="61"/>
      <c r="M1188" s="80"/>
      <c r="N1188" s="61"/>
      <c r="O1188" s="111"/>
      <c r="P1188" s="117"/>
      <c r="Q1188" s="120"/>
      <c r="R1188" s="117"/>
      <c r="S1188" s="120"/>
      <c r="T1188" s="117"/>
      <c r="U1188" s="120"/>
      <c r="V1188" s="117"/>
      <c r="W1188" s="120"/>
      <c r="X1188" s="117"/>
      <c r="Y1188" s="72"/>
      <c r="AA1188" s="188"/>
      <c r="AB1188" s="68"/>
    </row>
    <row r="1189" spans="8:28" ht="20.100000000000001" customHeight="1" x14ac:dyDescent="0.2">
      <c r="H1189" s="68"/>
      <c r="I1189" s="61"/>
      <c r="J1189" s="62"/>
      <c r="K1189" s="61"/>
      <c r="L1189" s="61"/>
      <c r="M1189" s="80"/>
      <c r="N1189" s="61"/>
      <c r="O1189" s="111"/>
      <c r="P1189" s="117"/>
      <c r="Q1189" s="120"/>
      <c r="R1189" s="117"/>
      <c r="S1189" s="120"/>
      <c r="T1189" s="117"/>
      <c r="U1189" s="120"/>
      <c r="V1189" s="117"/>
      <c r="W1189" s="120"/>
      <c r="X1189" s="117"/>
      <c r="Y1189" s="72"/>
      <c r="AA1189" s="188"/>
      <c r="AB1189" s="68"/>
    </row>
    <row r="1190" spans="8:28" ht="20.100000000000001" customHeight="1" x14ac:dyDescent="0.2">
      <c r="H1190" s="68"/>
      <c r="I1190" s="61"/>
      <c r="J1190" s="62"/>
      <c r="K1190" s="61"/>
      <c r="L1190" s="61"/>
      <c r="M1190" s="80"/>
      <c r="N1190" s="61"/>
      <c r="O1190" s="111"/>
      <c r="P1190" s="117"/>
      <c r="Q1190" s="120"/>
      <c r="R1190" s="117"/>
      <c r="S1190" s="120"/>
      <c r="T1190" s="117"/>
      <c r="U1190" s="120"/>
      <c r="V1190" s="117"/>
      <c r="W1190" s="120"/>
      <c r="X1190" s="117"/>
      <c r="Y1190" s="72"/>
      <c r="AA1190" s="188"/>
      <c r="AB1190" s="68"/>
    </row>
    <row r="1191" spans="8:28" ht="20.100000000000001" customHeight="1" x14ac:dyDescent="0.2">
      <c r="H1191" s="68"/>
      <c r="I1191" s="61"/>
      <c r="J1191" s="62"/>
      <c r="K1191" s="61"/>
      <c r="L1191" s="61"/>
      <c r="M1191" s="80"/>
      <c r="N1191" s="61"/>
      <c r="O1191" s="111"/>
      <c r="P1191" s="117"/>
      <c r="Q1191" s="120"/>
      <c r="R1191" s="117"/>
      <c r="S1191" s="120"/>
      <c r="T1191" s="117"/>
      <c r="U1191" s="120"/>
      <c r="V1191" s="117"/>
      <c r="W1191" s="120"/>
      <c r="X1191" s="117"/>
      <c r="Y1191" s="72"/>
      <c r="AA1191" s="188"/>
      <c r="AB1191" s="68"/>
    </row>
    <row r="1192" spans="8:28" ht="20.100000000000001" customHeight="1" x14ac:dyDescent="0.2">
      <c r="H1192" s="68"/>
      <c r="I1192" s="61"/>
      <c r="J1192" s="62"/>
      <c r="K1192" s="61"/>
      <c r="L1192" s="61"/>
      <c r="M1192" s="80"/>
      <c r="N1192" s="61"/>
      <c r="O1192" s="111"/>
      <c r="P1192" s="117"/>
      <c r="Q1192" s="120"/>
      <c r="R1192" s="117"/>
      <c r="S1192" s="120"/>
      <c r="T1192" s="117"/>
      <c r="U1192" s="120"/>
      <c r="V1192" s="117"/>
      <c r="W1192" s="120"/>
      <c r="X1192" s="117"/>
      <c r="Y1192" s="72"/>
      <c r="AA1192" s="188"/>
      <c r="AB1192" s="68"/>
    </row>
    <row r="1193" spans="8:28" ht="20.100000000000001" customHeight="1" x14ac:dyDescent="0.2">
      <c r="H1193" s="68"/>
      <c r="I1193" s="61"/>
      <c r="J1193" s="62"/>
      <c r="K1193" s="61"/>
      <c r="L1193" s="61"/>
      <c r="M1193" s="80"/>
      <c r="N1193" s="61"/>
      <c r="O1193" s="111"/>
      <c r="P1193" s="117"/>
      <c r="Q1193" s="120"/>
      <c r="R1193" s="117"/>
      <c r="S1193" s="120"/>
      <c r="T1193" s="117"/>
      <c r="U1193" s="120"/>
      <c r="V1193" s="117"/>
      <c r="W1193" s="120"/>
      <c r="X1193" s="117"/>
      <c r="Y1193" s="72"/>
      <c r="AA1193" s="188"/>
      <c r="AB1193" s="68"/>
    </row>
    <row r="1194" spans="8:28" ht="20.100000000000001" customHeight="1" x14ac:dyDescent="0.2">
      <c r="H1194" s="68"/>
      <c r="I1194" s="61"/>
      <c r="J1194" s="62"/>
      <c r="K1194" s="61"/>
      <c r="L1194" s="61"/>
      <c r="M1194" s="80"/>
      <c r="N1194" s="61"/>
      <c r="O1194" s="111"/>
      <c r="P1194" s="117"/>
      <c r="Q1194" s="120"/>
      <c r="R1194" s="117"/>
      <c r="S1194" s="120"/>
      <c r="T1194" s="117"/>
      <c r="U1194" s="120"/>
      <c r="V1194" s="117"/>
      <c r="W1194" s="120"/>
      <c r="X1194" s="117"/>
      <c r="Y1194" s="72"/>
      <c r="AA1194" s="188"/>
      <c r="AB1194" s="68"/>
    </row>
    <row r="1195" spans="8:28" ht="20.100000000000001" customHeight="1" x14ac:dyDescent="0.2">
      <c r="H1195" s="68"/>
      <c r="I1195" s="61"/>
      <c r="J1195" s="62"/>
      <c r="K1195" s="61"/>
      <c r="L1195" s="61"/>
      <c r="M1195" s="80"/>
      <c r="N1195" s="61"/>
      <c r="O1195" s="111"/>
      <c r="P1195" s="117"/>
      <c r="Q1195" s="120"/>
      <c r="R1195" s="117"/>
      <c r="S1195" s="120"/>
      <c r="T1195" s="117"/>
      <c r="U1195" s="120"/>
      <c r="V1195" s="117"/>
      <c r="W1195" s="120"/>
      <c r="X1195" s="117"/>
      <c r="Y1195" s="72"/>
      <c r="AA1195" s="188"/>
      <c r="AB1195" s="68"/>
    </row>
    <row r="1196" spans="8:28" ht="20.100000000000001" customHeight="1" x14ac:dyDescent="0.2">
      <c r="H1196" s="68"/>
      <c r="I1196" s="61"/>
      <c r="J1196" s="62"/>
      <c r="K1196" s="61"/>
      <c r="L1196" s="61"/>
      <c r="M1196" s="80"/>
      <c r="N1196" s="61"/>
      <c r="O1196" s="111"/>
      <c r="P1196" s="117"/>
      <c r="Q1196" s="120"/>
      <c r="R1196" s="117"/>
      <c r="S1196" s="120"/>
      <c r="T1196" s="117"/>
      <c r="U1196" s="120"/>
      <c r="V1196" s="117"/>
      <c r="W1196" s="120"/>
      <c r="X1196" s="117"/>
      <c r="Y1196" s="72"/>
      <c r="AA1196" s="188"/>
      <c r="AB1196" s="68"/>
    </row>
    <row r="1197" spans="8:28" ht="20.100000000000001" customHeight="1" x14ac:dyDescent="0.2">
      <c r="H1197" s="68"/>
      <c r="I1197" s="61"/>
      <c r="J1197" s="62"/>
      <c r="K1197" s="61"/>
      <c r="L1197" s="61"/>
      <c r="M1197" s="80"/>
      <c r="N1197" s="61"/>
      <c r="O1197" s="111"/>
      <c r="P1197" s="117"/>
      <c r="Q1197" s="120"/>
      <c r="R1197" s="117"/>
      <c r="S1197" s="120"/>
      <c r="T1197" s="117"/>
      <c r="U1197" s="120"/>
      <c r="V1197" s="117"/>
      <c r="W1197" s="120"/>
      <c r="X1197" s="117"/>
      <c r="Y1197" s="72"/>
      <c r="AA1197" s="188"/>
      <c r="AB1197" s="68"/>
    </row>
    <row r="1198" spans="8:28" ht="20.100000000000001" customHeight="1" x14ac:dyDescent="0.2">
      <c r="H1198" s="68"/>
      <c r="I1198" s="61"/>
      <c r="J1198" s="62"/>
      <c r="K1198" s="61"/>
      <c r="L1198" s="61"/>
      <c r="M1198" s="80"/>
      <c r="N1198" s="61"/>
      <c r="O1198" s="111"/>
      <c r="P1198" s="117"/>
      <c r="Q1198" s="120"/>
      <c r="R1198" s="117"/>
      <c r="S1198" s="120"/>
      <c r="T1198" s="117"/>
      <c r="U1198" s="120"/>
      <c r="V1198" s="117"/>
      <c r="W1198" s="120"/>
      <c r="X1198" s="117"/>
      <c r="Y1198" s="72"/>
      <c r="AA1198" s="188"/>
      <c r="AB1198" s="68"/>
    </row>
    <row r="1199" spans="8:28" ht="20.100000000000001" customHeight="1" x14ac:dyDescent="0.2">
      <c r="H1199" s="68"/>
      <c r="I1199" s="61"/>
      <c r="J1199" s="62"/>
      <c r="K1199" s="61"/>
      <c r="L1199" s="61"/>
      <c r="M1199" s="80"/>
      <c r="N1199" s="61"/>
      <c r="O1199" s="111"/>
      <c r="P1199" s="117"/>
      <c r="Q1199" s="120"/>
      <c r="R1199" s="117"/>
      <c r="S1199" s="120"/>
      <c r="T1199" s="117"/>
      <c r="U1199" s="120"/>
      <c r="V1199" s="117"/>
      <c r="W1199" s="120"/>
      <c r="X1199" s="117"/>
      <c r="Y1199" s="72"/>
      <c r="AA1199" s="188"/>
      <c r="AB1199" s="68"/>
    </row>
    <row r="1200" spans="8:28" ht="20.100000000000001" customHeight="1" x14ac:dyDescent="0.2">
      <c r="H1200" s="68"/>
      <c r="I1200" s="61"/>
      <c r="J1200" s="62"/>
      <c r="K1200" s="61"/>
      <c r="L1200" s="61"/>
      <c r="M1200" s="80"/>
      <c r="N1200" s="61"/>
      <c r="O1200" s="111"/>
      <c r="P1200" s="117"/>
      <c r="Q1200" s="120"/>
      <c r="R1200" s="117"/>
      <c r="S1200" s="120"/>
      <c r="T1200" s="117"/>
      <c r="U1200" s="120"/>
      <c r="V1200" s="117"/>
      <c r="W1200" s="120"/>
      <c r="X1200" s="117"/>
      <c r="Y1200" s="72"/>
      <c r="AA1200" s="188"/>
      <c r="AB1200" s="68"/>
    </row>
    <row r="1201" spans="8:28" ht="20.100000000000001" customHeight="1" x14ac:dyDescent="0.2">
      <c r="H1201" s="68"/>
      <c r="I1201" s="61"/>
      <c r="J1201" s="62"/>
      <c r="K1201" s="61"/>
      <c r="L1201" s="61"/>
      <c r="M1201" s="80"/>
      <c r="N1201" s="61"/>
      <c r="O1201" s="111"/>
      <c r="P1201" s="117"/>
      <c r="Q1201" s="120"/>
      <c r="R1201" s="117"/>
      <c r="S1201" s="120"/>
      <c r="T1201" s="117"/>
      <c r="U1201" s="120"/>
      <c r="V1201" s="117"/>
      <c r="W1201" s="120"/>
      <c r="X1201" s="117"/>
      <c r="Y1201" s="72"/>
      <c r="AA1201" s="188"/>
      <c r="AB1201" s="68"/>
    </row>
    <row r="1202" spans="8:28" ht="20.100000000000001" customHeight="1" x14ac:dyDescent="0.2">
      <c r="H1202" s="68"/>
      <c r="I1202" s="61"/>
      <c r="J1202" s="62"/>
      <c r="K1202" s="61"/>
      <c r="L1202" s="61"/>
      <c r="M1202" s="80"/>
      <c r="N1202" s="61"/>
      <c r="O1202" s="111"/>
      <c r="P1202" s="117"/>
      <c r="Q1202" s="120"/>
      <c r="R1202" s="117"/>
      <c r="S1202" s="120"/>
      <c r="T1202" s="117"/>
      <c r="U1202" s="120"/>
      <c r="V1202" s="117"/>
      <c r="W1202" s="120"/>
      <c r="X1202" s="117"/>
      <c r="Y1202" s="72"/>
      <c r="AA1202" s="188"/>
      <c r="AB1202" s="68"/>
    </row>
    <row r="1203" spans="8:28" ht="20.100000000000001" customHeight="1" x14ac:dyDescent="0.2">
      <c r="H1203" s="68"/>
      <c r="I1203" s="61"/>
      <c r="J1203" s="62"/>
      <c r="K1203" s="61"/>
      <c r="L1203" s="61"/>
      <c r="M1203" s="80"/>
      <c r="N1203" s="61"/>
      <c r="O1203" s="111"/>
      <c r="P1203" s="117"/>
      <c r="Q1203" s="120"/>
      <c r="R1203" s="117"/>
      <c r="S1203" s="120"/>
      <c r="T1203" s="117"/>
      <c r="U1203" s="120"/>
      <c r="V1203" s="117"/>
      <c r="W1203" s="120"/>
      <c r="X1203" s="117"/>
      <c r="Y1203" s="72"/>
      <c r="AA1203" s="188"/>
      <c r="AB1203" s="68"/>
    </row>
    <row r="1204" spans="8:28" ht="20.100000000000001" customHeight="1" x14ac:dyDescent="0.2">
      <c r="H1204" s="68"/>
      <c r="I1204" s="61"/>
      <c r="J1204" s="62"/>
      <c r="K1204" s="61"/>
      <c r="L1204" s="61"/>
      <c r="M1204" s="80"/>
      <c r="N1204" s="61"/>
      <c r="O1204" s="111"/>
      <c r="P1204" s="117"/>
      <c r="Q1204" s="120"/>
      <c r="R1204" s="117"/>
      <c r="S1204" s="120"/>
      <c r="T1204" s="117"/>
      <c r="U1204" s="120"/>
      <c r="V1204" s="117"/>
      <c r="W1204" s="120"/>
      <c r="X1204" s="117"/>
      <c r="Y1204" s="72"/>
      <c r="AA1204" s="188"/>
      <c r="AB1204" s="68"/>
    </row>
    <row r="1205" spans="8:28" ht="20.100000000000001" customHeight="1" x14ac:dyDescent="0.2">
      <c r="H1205" s="68"/>
      <c r="I1205" s="61"/>
      <c r="J1205" s="62"/>
      <c r="K1205" s="61"/>
      <c r="L1205" s="61"/>
      <c r="M1205" s="80"/>
      <c r="N1205" s="61"/>
      <c r="O1205" s="111"/>
      <c r="P1205" s="117"/>
      <c r="Q1205" s="120"/>
      <c r="R1205" s="117"/>
      <c r="S1205" s="120"/>
      <c r="T1205" s="117"/>
      <c r="U1205" s="120"/>
      <c r="V1205" s="117"/>
      <c r="W1205" s="120"/>
      <c r="X1205" s="117"/>
      <c r="Y1205" s="72"/>
      <c r="AA1205" s="188"/>
      <c r="AB1205" s="68"/>
    </row>
    <row r="1206" spans="8:28" ht="20.100000000000001" customHeight="1" x14ac:dyDescent="0.2">
      <c r="H1206" s="68"/>
      <c r="I1206" s="61"/>
      <c r="J1206" s="62"/>
      <c r="K1206" s="61"/>
      <c r="L1206" s="61"/>
      <c r="M1206" s="80"/>
      <c r="N1206" s="61"/>
      <c r="O1206" s="111"/>
      <c r="P1206" s="117"/>
      <c r="Q1206" s="120"/>
      <c r="R1206" s="117"/>
      <c r="S1206" s="120"/>
      <c r="T1206" s="117"/>
      <c r="U1206" s="120"/>
      <c r="V1206" s="117"/>
      <c r="W1206" s="120"/>
      <c r="X1206" s="117"/>
      <c r="Y1206" s="72"/>
      <c r="AA1206" s="188"/>
      <c r="AB1206" s="68"/>
    </row>
    <row r="1207" spans="8:28" ht="20.100000000000001" customHeight="1" x14ac:dyDescent="0.2">
      <c r="H1207" s="68"/>
      <c r="I1207" s="61"/>
      <c r="J1207" s="62"/>
      <c r="K1207" s="61"/>
      <c r="L1207" s="61"/>
      <c r="M1207" s="80"/>
      <c r="N1207" s="61"/>
      <c r="O1207" s="111"/>
      <c r="P1207" s="117"/>
      <c r="Q1207" s="120"/>
      <c r="R1207" s="117"/>
      <c r="S1207" s="120"/>
      <c r="T1207" s="117"/>
      <c r="U1207" s="120"/>
      <c r="V1207" s="117"/>
      <c r="W1207" s="120"/>
      <c r="X1207" s="117"/>
      <c r="Y1207" s="72"/>
      <c r="AA1207" s="188"/>
      <c r="AB1207" s="68"/>
    </row>
    <row r="1208" spans="8:28" ht="20.100000000000001" customHeight="1" x14ac:dyDescent="0.2">
      <c r="H1208" s="68"/>
      <c r="I1208" s="61"/>
      <c r="J1208" s="62"/>
      <c r="K1208" s="61"/>
      <c r="L1208" s="61"/>
      <c r="M1208" s="80"/>
      <c r="N1208" s="61"/>
      <c r="O1208" s="111"/>
      <c r="P1208" s="117"/>
      <c r="Q1208" s="120"/>
      <c r="R1208" s="117"/>
      <c r="S1208" s="120"/>
      <c r="T1208" s="117"/>
      <c r="U1208" s="120"/>
      <c r="V1208" s="117"/>
      <c r="W1208" s="120"/>
      <c r="X1208" s="117"/>
      <c r="Y1208" s="72"/>
      <c r="AA1208" s="188"/>
      <c r="AB1208" s="68"/>
    </row>
    <row r="1209" spans="8:28" ht="20.100000000000001" customHeight="1" x14ac:dyDescent="0.2">
      <c r="H1209" s="68"/>
      <c r="I1209" s="61"/>
      <c r="J1209" s="62"/>
      <c r="K1209" s="61"/>
      <c r="L1209" s="61"/>
      <c r="M1209" s="80"/>
      <c r="N1209" s="61"/>
      <c r="O1209" s="111"/>
      <c r="P1209" s="117"/>
      <c r="Q1209" s="120"/>
      <c r="R1209" s="117"/>
      <c r="S1209" s="120"/>
      <c r="T1209" s="117"/>
      <c r="U1209" s="120"/>
      <c r="V1209" s="117"/>
      <c r="W1209" s="120"/>
      <c r="X1209" s="117"/>
      <c r="Y1209" s="72"/>
      <c r="AA1209" s="188"/>
      <c r="AB1209" s="68"/>
    </row>
    <row r="1210" spans="8:28" ht="20.100000000000001" customHeight="1" x14ac:dyDescent="0.2">
      <c r="H1210" s="68"/>
      <c r="I1210" s="61"/>
      <c r="J1210" s="62"/>
      <c r="K1210" s="61"/>
      <c r="L1210" s="61"/>
      <c r="M1210" s="80"/>
      <c r="N1210" s="61"/>
      <c r="O1210" s="111"/>
      <c r="P1210" s="117"/>
      <c r="Q1210" s="120"/>
      <c r="R1210" s="117"/>
      <c r="S1210" s="120"/>
      <c r="T1210" s="117"/>
      <c r="U1210" s="120"/>
      <c r="V1210" s="117"/>
      <c r="W1210" s="120"/>
      <c r="X1210" s="117"/>
      <c r="Y1210" s="72"/>
      <c r="AA1210" s="188"/>
      <c r="AB1210" s="68"/>
    </row>
    <row r="1211" spans="8:28" ht="20.100000000000001" customHeight="1" x14ac:dyDescent="0.2">
      <c r="H1211" s="68"/>
      <c r="I1211" s="61"/>
      <c r="J1211" s="62"/>
      <c r="K1211" s="61"/>
      <c r="L1211" s="61"/>
      <c r="M1211" s="80"/>
      <c r="N1211" s="61"/>
      <c r="O1211" s="111"/>
      <c r="P1211" s="117"/>
      <c r="Q1211" s="120"/>
      <c r="R1211" s="117"/>
      <c r="S1211" s="120"/>
      <c r="T1211" s="117"/>
      <c r="U1211" s="120"/>
      <c r="V1211" s="117"/>
      <c r="W1211" s="120"/>
      <c r="X1211" s="117"/>
      <c r="Y1211" s="72"/>
      <c r="AA1211" s="188"/>
      <c r="AB1211" s="68"/>
    </row>
    <row r="1212" spans="8:28" ht="20.100000000000001" customHeight="1" x14ac:dyDescent="0.2">
      <c r="H1212" s="68"/>
      <c r="I1212" s="61"/>
      <c r="J1212" s="62"/>
      <c r="K1212" s="61"/>
      <c r="L1212" s="61"/>
      <c r="M1212" s="80"/>
      <c r="N1212" s="61"/>
      <c r="O1212" s="111"/>
      <c r="P1212" s="117"/>
      <c r="Q1212" s="120"/>
      <c r="R1212" s="117"/>
      <c r="S1212" s="120"/>
      <c r="T1212" s="117"/>
      <c r="U1212" s="120"/>
      <c r="V1212" s="117"/>
      <c r="W1212" s="120"/>
      <c r="X1212" s="117"/>
      <c r="Y1212" s="72"/>
      <c r="AA1212" s="188"/>
      <c r="AB1212" s="68"/>
    </row>
    <row r="1213" spans="8:28" ht="20.100000000000001" customHeight="1" x14ac:dyDescent="0.2">
      <c r="H1213" s="68"/>
      <c r="I1213" s="61"/>
      <c r="J1213" s="62"/>
      <c r="K1213" s="61"/>
      <c r="L1213" s="61"/>
      <c r="M1213" s="80"/>
      <c r="N1213" s="61"/>
      <c r="O1213" s="111"/>
      <c r="P1213" s="117"/>
      <c r="Q1213" s="120"/>
      <c r="R1213" s="117"/>
      <c r="S1213" s="120"/>
      <c r="T1213" s="117"/>
      <c r="U1213" s="120"/>
      <c r="V1213" s="117"/>
      <c r="W1213" s="120"/>
      <c r="X1213" s="117"/>
      <c r="Y1213" s="72"/>
      <c r="AA1213" s="188"/>
      <c r="AB1213" s="68"/>
    </row>
    <row r="1214" spans="8:28" ht="20.100000000000001" customHeight="1" x14ac:dyDescent="0.2">
      <c r="H1214" s="68"/>
      <c r="I1214" s="61"/>
      <c r="J1214" s="62"/>
      <c r="K1214" s="61"/>
      <c r="L1214" s="61"/>
      <c r="M1214" s="80"/>
      <c r="N1214" s="61"/>
      <c r="O1214" s="111"/>
      <c r="P1214" s="117"/>
      <c r="Q1214" s="120"/>
      <c r="R1214" s="117"/>
      <c r="S1214" s="120"/>
      <c r="T1214" s="117"/>
      <c r="U1214" s="120"/>
      <c r="V1214" s="117"/>
      <c r="W1214" s="120"/>
      <c r="X1214" s="117"/>
      <c r="Y1214" s="72"/>
      <c r="AA1214" s="188"/>
      <c r="AB1214" s="68"/>
    </row>
    <row r="1215" spans="8:28" ht="20.100000000000001" customHeight="1" x14ac:dyDescent="0.2">
      <c r="H1215" s="68"/>
      <c r="I1215" s="61"/>
      <c r="J1215" s="62"/>
      <c r="K1215" s="61"/>
      <c r="L1215" s="61"/>
      <c r="M1215" s="80"/>
      <c r="N1215" s="61"/>
      <c r="O1215" s="111"/>
      <c r="P1215" s="117"/>
      <c r="Q1215" s="120"/>
      <c r="R1215" s="117"/>
      <c r="S1215" s="120"/>
      <c r="T1215" s="117"/>
      <c r="U1215" s="120"/>
      <c r="V1215" s="117"/>
      <c r="W1215" s="120"/>
      <c r="X1215" s="117"/>
      <c r="Y1215" s="72"/>
      <c r="AA1215" s="188"/>
      <c r="AB1215" s="68"/>
    </row>
    <row r="1216" spans="8:28" ht="20.100000000000001" customHeight="1" x14ac:dyDescent="0.2">
      <c r="H1216" s="68"/>
      <c r="I1216" s="61"/>
      <c r="J1216" s="62"/>
      <c r="K1216" s="61"/>
      <c r="L1216" s="61"/>
      <c r="M1216" s="80"/>
      <c r="N1216" s="61"/>
      <c r="O1216" s="111"/>
      <c r="P1216" s="117"/>
      <c r="Q1216" s="120"/>
      <c r="R1216" s="117"/>
      <c r="S1216" s="120"/>
      <c r="T1216" s="117"/>
      <c r="U1216" s="120"/>
      <c r="V1216" s="117"/>
      <c r="W1216" s="120"/>
      <c r="X1216" s="117"/>
      <c r="Y1216" s="72"/>
      <c r="AA1216" s="188"/>
      <c r="AB1216" s="68"/>
    </row>
    <row r="1217" spans="8:28" ht="20.100000000000001" customHeight="1" x14ac:dyDescent="0.2">
      <c r="H1217" s="68"/>
      <c r="I1217" s="61"/>
      <c r="J1217" s="62"/>
      <c r="K1217" s="61"/>
      <c r="L1217" s="61"/>
      <c r="M1217" s="80"/>
      <c r="N1217" s="61"/>
      <c r="O1217" s="111"/>
      <c r="P1217" s="117"/>
      <c r="Q1217" s="120"/>
      <c r="R1217" s="117"/>
      <c r="S1217" s="120"/>
      <c r="T1217" s="117"/>
      <c r="U1217" s="120"/>
      <c r="V1217" s="117"/>
      <c r="W1217" s="120"/>
      <c r="X1217" s="117"/>
      <c r="Y1217" s="72"/>
      <c r="AA1217" s="188"/>
      <c r="AB1217" s="68"/>
    </row>
    <row r="1218" spans="8:28" ht="20.100000000000001" customHeight="1" x14ac:dyDescent="0.2">
      <c r="H1218" s="68"/>
      <c r="I1218" s="61"/>
      <c r="J1218" s="62"/>
      <c r="K1218" s="61"/>
      <c r="L1218" s="61"/>
      <c r="M1218" s="80"/>
      <c r="N1218" s="61"/>
      <c r="O1218" s="111"/>
      <c r="P1218" s="117"/>
      <c r="Q1218" s="120"/>
      <c r="R1218" s="117"/>
      <c r="S1218" s="120"/>
      <c r="T1218" s="117"/>
      <c r="U1218" s="120"/>
      <c r="V1218" s="117"/>
      <c r="W1218" s="120"/>
      <c r="X1218" s="117"/>
      <c r="Y1218" s="72"/>
      <c r="AA1218" s="188"/>
      <c r="AB1218" s="68"/>
    </row>
    <row r="1219" spans="8:28" ht="20.100000000000001" customHeight="1" x14ac:dyDescent="0.2">
      <c r="H1219" s="68"/>
      <c r="I1219" s="61"/>
      <c r="J1219" s="62"/>
      <c r="K1219" s="61"/>
      <c r="L1219" s="61"/>
      <c r="M1219" s="80"/>
      <c r="N1219" s="61"/>
      <c r="O1219" s="111"/>
      <c r="P1219" s="117"/>
      <c r="Q1219" s="120"/>
      <c r="R1219" s="117"/>
      <c r="S1219" s="120"/>
      <c r="T1219" s="117"/>
      <c r="U1219" s="120"/>
      <c r="V1219" s="117"/>
      <c r="W1219" s="120"/>
      <c r="X1219" s="117"/>
      <c r="Y1219" s="72"/>
      <c r="AA1219" s="188"/>
      <c r="AB1219" s="68"/>
    </row>
    <row r="1220" spans="8:28" ht="20.100000000000001" customHeight="1" x14ac:dyDescent="0.2">
      <c r="H1220" s="68"/>
      <c r="I1220" s="61"/>
      <c r="J1220" s="62"/>
      <c r="K1220" s="61"/>
      <c r="L1220" s="61"/>
      <c r="M1220" s="80"/>
      <c r="N1220" s="61"/>
      <c r="O1220" s="111"/>
      <c r="P1220" s="117"/>
      <c r="Q1220" s="120"/>
      <c r="R1220" s="117"/>
      <c r="S1220" s="120"/>
      <c r="T1220" s="117"/>
      <c r="U1220" s="120"/>
      <c r="V1220" s="117"/>
      <c r="W1220" s="120"/>
      <c r="X1220" s="117"/>
      <c r="Y1220" s="72"/>
      <c r="AA1220" s="188"/>
      <c r="AB1220" s="68"/>
    </row>
    <row r="1221" spans="8:28" ht="20.100000000000001" customHeight="1" x14ac:dyDescent="0.2">
      <c r="H1221" s="68"/>
      <c r="I1221" s="61"/>
      <c r="J1221" s="62"/>
      <c r="K1221" s="61"/>
      <c r="L1221" s="61"/>
      <c r="M1221" s="80"/>
      <c r="N1221" s="61"/>
      <c r="O1221" s="111"/>
      <c r="P1221" s="117"/>
      <c r="Q1221" s="120"/>
      <c r="R1221" s="117"/>
      <c r="S1221" s="120"/>
      <c r="T1221" s="117"/>
      <c r="U1221" s="120"/>
      <c r="V1221" s="117"/>
      <c r="W1221" s="120"/>
      <c r="X1221" s="117"/>
      <c r="Y1221" s="72"/>
      <c r="AA1221" s="188"/>
      <c r="AB1221" s="68"/>
    </row>
    <row r="1222" spans="8:28" ht="20.100000000000001" customHeight="1" x14ac:dyDescent="0.2">
      <c r="H1222" s="68"/>
      <c r="I1222" s="61"/>
      <c r="J1222" s="62"/>
      <c r="K1222" s="61"/>
      <c r="L1222" s="61"/>
      <c r="M1222" s="80"/>
      <c r="N1222" s="61"/>
      <c r="O1222" s="111"/>
      <c r="P1222" s="117"/>
      <c r="Q1222" s="120"/>
      <c r="R1222" s="117"/>
      <c r="S1222" s="120"/>
      <c r="T1222" s="117"/>
      <c r="U1222" s="120"/>
      <c r="V1222" s="117"/>
      <c r="W1222" s="120"/>
      <c r="X1222" s="117"/>
      <c r="Y1222" s="72"/>
      <c r="AA1222" s="188"/>
      <c r="AB1222" s="68"/>
    </row>
    <row r="1223" spans="8:28" ht="20.100000000000001" customHeight="1" x14ac:dyDescent="0.2">
      <c r="H1223" s="68"/>
      <c r="I1223" s="61"/>
      <c r="J1223" s="62"/>
      <c r="K1223" s="61"/>
      <c r="L1223" s="61"/>
      <c r="M1223" s="80"/>
      <c r="N1223" s="61"/>
      <c r="O1223" s="111"/>
      <c r="P1223" s="117"/>
      <c r="Q1223" s="120"/>
      <c r="R1223" s="117"/>
      <c r="S1223" s="120"/>
      <c r="T1223" s="117"/>
      <c r="U1223" s="120"/>
      <c r="V1223" s="117"/>
      <c r="W1223" s="120"/>
      <c r="X1223" s="117"/>
      <c r="Y1223" s="72"/>
      <c r="AA1223" s="188"/>
      <c r="AB1223" s="68"/>
    </row>
    <row r="1224" spans="8:28" ht="20.100000000000001" customHeight="1" x14ac:dyDescent="0.2">
      <c r="H1224" s="68"/>
      <c r="I1224" s="61"/>
      <c r="J1224" s="62"/>
      <c r="K1224" s="61"/>
      <c r="L1224" s="61"/>
      <c r="M1224" s="80"/>
      <c r="N1224" s="61"/>
      <c r="O1224" s="111"/>
      <c r="P1224" s="117"/>
      <c r="Q1224" s="120"/>
      <c r="R1224" s="117"/>
      <c r="S1224" s="120"/>
      <c r="T1224" s="117"/>
      <c r="U1224" s="120"/>
      <c r="V1224" s="117"/>
      <c r="W1224" s="120"/>
      <c r="X1224" s="117"/>
      <c r="Y1224" s="72"/>
      <c r="AA1224" s="188"/>
      <c r="AB1224" s="68"/>
    </row>
    <row r="1225" spans="8:28" ht="20.100000000000001" customHeight="1" x14ac:dyDescent="0.2">
      <c r="H1225" s="68"/>
      <c r="I1225" s="61"/>
      <c r="J1225" s="62"/>
      <c r="K1225" s="61"/>
      <c r="L1225" s="61"/>
      <c r="M1225" s="80"/>
      <c r="N1225" s="61"/>
      <c r="O1225" s="111"/>
      <c r="P1225" s="117"/>
      <c r="Q1225" s="120"/>
      <c r="R1225" s="117"/>
      <c r="S1225" s="120"/>
      <c r="T1225" s="117"/>
      <c r="U1225" s="120"/>
      <c r="V1225" s="117"/>
      <c r="W1225" s="120"/>
      <c r="X1225" s="117"/>
      <c r="Y1225" s="72"/>
      <c r="AA1225" s="188"/>
      <c r="AB1225" s="68"/>
    </row>
    <row r="1226" spans="8:28" ht="20.100000000000001" customHeight="1" x14ac:dyDescent="0.2">
      <c r="H1226" s="68"/>
      <c r="I1226" s="61"/>
      <c r="J1226" s="62"/>
      <c r="K1226" s="61"/>
      <c r="L1226" s="61"/>
      <c r="M1226" s="80"/>
      <c r="N1226" s="61"/>
      <c r="O1226" s="111"/>
      <c r="P1226" s="117"/>
      <c r="Q1226" s="120"/>
      <c r="R1226" s="117"/>
      <c r="S1226" s="120"/>
      <c r="T1226" s="117"/>
      <c r="U1226" s="120"/>
      <c r="V1226" s="117"/>
      <c r="W1226" s="120"/>
      <c r="X1226" s="117"/>
      <c r="Y1226" s="72"/>
      <c r="AA1226" s="188"/>
      <c r="AB1226" s="68"/>
    </row>
    <row r="1227" spans="8:28" ht="20.100000000000001" customHeight="1" x14ac:dyDescent="0.2">
      <c r="H1227" s="68"/>
      <c r="I1227" s="61"/>
      <c r="J1227" s="62"/>
      <c r="K1227" s="61"/>
      <c r="L1227" s="61"/>
      <c r="M1227" s="80"/>
      <c r="N1227" s="61"/>
      <c r="O1227" s="111"/>
      <c r="P1227" s="117"/>
      <c r="Q1227" s="120"/>
      <c r="R1227" s="117"/>
      <c r="S1227" s="120"/>
      <c r="T1227" s="117"/>
      <c r="U1227" s="120"/>
      <c r="V1227" s="117"/>
      <c r="W1227" s="120"/>
      <c r="X1227" s="117"/>
      <c r="Y1227" s="72"/>
      <c r="AA1227" s="188"/>
      <c r="AB1227" s="68"/>
    </row>
    <row r="1228" spans="8:28" ht="20.100000000000001" customHeight="1" x14ac:dyDescent="0.2">
      <c r="H1228" s="68"/>
      <c r="I1228" s="61"/>
      <c r="J1228" s="62"/>
      <c r="K1228" s="61"/>
      <c r="L1228" s="61"/>
      <c r="M1228" s="80"/>
      <c r="N1228" s="61"/>
      <c r="O1228" s="111"/>
      <c r="P1228" s="117"/>
      <c r="Q1228" s="120"/>
      <c r="R1228" s="117"/>
      <c r="S1228" s="120"/>
      <c r="T1228" s="117"/>
      <c r="U1228" s="120"/>
      <c r="V1228" s="117"/>
      <c r="W1228" s="120"/>
      <c r="X1228" s="117"/>
      <c r="Y1228" s="72"/>
      <c r="AA1228" s="188"/>
      <c r="AB1228" s="68"/>
    </row>
    <row r="1229" spans="8:28" ht="20.100000000000001" customHeight="1" x14ac:dyDescent="0.2">
      <c r="H1229" s="68"/>
      <c r="I1229" s="61"/>
      <c r="J1229" s="62"/>
      <c r="K1229" s="61"/>
      <c r="L1229" s="61"/>
      <c r="M1229" s="80"/>
      <c r="N1229" s="61"/>
      <c r="O1229" s="111"/>
      <c r="P1229" s="117"/>
      <c r="Q1229" s="120"/>
      <c r="R1229" s="117"/>
      <c r="S1229" s="120"/>
      <c r="T1229" s="117"/>
      <c r="U1229" s="120"/>
      <c r="V1229" s="117"/>
      <c r="W1229" s="120"/>
      <c r="X1229" s="117"/>
      <c r="Y1229" s="72"/>
      <c r="AA1229" s="188"/>
      <c r="AB1229" s="68"/>
    </row>
    <row r="1230" spans="8:28" ht="20.100000000000001" customHeight="1" x14ac:dyDescent="0.2">
      <c r="H1230" s="68"/>
      <c r="I1230" s="61"/>
      <c r="J1230" s="62"/>
      <c r="K1230" s="61"/>
      <c r="L1230" s="61"/>
      <c r="M1230" s="80"/>
      <c r="N1230" s="61"/>
      <c r="O1230" s="111"/>
      <c r="P1230" s="117"/>
      <c r="Q1230" s="120"/>
      <c r="R1230" s="117"/>
      <c r="S1230" s="120"/>
      <c r="T1230" s="117"/>
      <c r="U1230" s="120"/>
      <c r="V1230" s="117"/>
      <c r="W1230" s="120"/>
      <c r="X1230" s="117"/>
      <c r="Y1230" s="72"/>
      <c r="AA1230" s="188"/>
      <c r="AB1230" s="68"/>
    </row>
    <row r="1231" spans="8:28" ht="20.100000000000001" customHeight="1" x14ac:dyDescent="0.2">
      <c r="H1231" s="68"/>
      <c r="I1231" s="61"/>
      <c r="J1231" s="62"/>
      <c r="K1231" s="61"/>
      <c r="L1231" s="61"/>
      <c r="M1231" s="80"/>
      <c r="N1231" s="61"/>
      <c r="O1231" s="111"/>
      <c r="P1231" s="117"/>
      <c r="Q1231" s="120"/>
      <c r="R1231" s="117"/>
      <c r="S1231" s="120"/>
      <c r="T1231" s="117"/>
      <c r="U1231" s="120"/>
      <c r="V1231" s="117"/>
      <c r="W1231" s="120"/>
      <c r="X1231" s="117"/>
      <c r="Y1231" s="72"/>
      <c r="AA1231" s="188"/>
      <c r="AB1231" s="68"/>
    </row>
    <row r="1232" spans="8:28" ht="20.100000000000001" customHeight="1" x14ac:dyDescent="0.2">
      <c r="H1232" s="68"/>
      <c r="I1232" s="61"/>
      <c r="J1232" s="62"/>
      <c r="K1232" s="61"/>
      <c r="L1232" s="61"/>
      <c r="M1232" s="80"/>
      <c r="N1232" s="61"/>
      <c r="O1232" s="111"/>
      <c r="P1232" s="117"/>
      <c r="Q1232" s="120"/>
      <c r="R1232" s="117"/>
      <c r="S1232" s="120"/>
      <c r="T1232" s="117"/>
      <c r="U1232" s="120"/>
      <c r="V1232" s="117"/>
      <c r="W1232" s="120"/>
      <c r="X1232" s="117"/>
      <c r="Y1232" s="72"/>
      <c r="AA1232" s="188"/>
      <c r="AB1232" s="68"/>
    </row>
    <row r="1233" spans="8:28" ht="20.100000000000001" customHeight="1" x14ac:dyDescent="0.2">
      <c r="H1233" s="68"/>
      <c r="I1233" s="61"/>
      <c r="J1233" s="62"/>
      <c r="K1233" s="61"/>
      <c r="L1233" s="61"/>
      <c r="M1233" s="80"/>
      <c r="N1233" s="61"/>
      <c r="O1233" s="111"/>
      <c r="P1233" s="117"/>
      <c r="Q1233" s="120"/>
      <c r="R1233" s="117"/>
      <c r="S1233" s="120"/>
      <c r="T1233" s="117"/>
      <c r="U1233" s="120"/>
      <c r="V1233" s="117"/>
      <c r="W1233" s="120"/>
      <c r="X1233" s="117"/>
      <c r="Y1233" s="72"/>
      <c r="AA1233" s="188"/>
      <c r="AB1233" s="68"/>
    </row>
    <row r="1234" spans="8:28" ht="20.100000000000001" customHeight="1" x14ac:dyDescent="0.2">
      <c r="H1234" s="68"/>
      <c r="I1234" s="61"/>
      <c r="J1234" s="62"/>
      <c r="K1234" s="61"/>
      <c r="L1234" s="61"/>
      <c r="M1234" s="80"/>
      <c r="N1234" s="61"/>
      <c r="O1234" s="111"/>
      <c r="P1234" s="117"/>
      <c r="Q1234" s="120"/>
      <c r="R1234" s="117"/>
      <c r="S1234" s="120"/>
      <c r="T1234" s="117"/>
      <c r="U1234" s="120"/>
      <c r="V1234" s="117"/>
      <c r="W1234" s="120"/>
      <c r="X1234" s="117"/>
      <c r="Y1234" s="72"/>
      <c r="AA1234" s="188"/>
      <c r="AB1234" s="68"/>
    </row>
    <row r="1235" spans="8:28" ht="20.100000000000001" customHeight="1" x14ac:dyDescent="0.2">
      <c r="H1235" s="68"/>
      <c r="I1235" s="61"/>
      <c r="J1235" s="62"/>
      <c r="K1235" s="61"/>
      <c r="L1235" s="61"/>
      <c r="M1235" s="80"/>
      <c r="N1235" s="61"/>
      <c r="O1235" s="111"/>
      <c r="P1235" s="117"/>
      <c r="Q1235" s="120"/>
      <c r="R1235" s="117"/>
      <c r="S1235" s="120"/>
      <c r="T1235" s="117"/>
      <c r="U1235" s="120"/>
      <c r="V1235" s="117"/>
      <c r="W1235" s="120"/>
      <c r="X1235" s="117"/>
      <c r="Y1235" s="72"/>
      <c r="AA1235" s="188"/>
      <c r="AB1235" s="68"/>
    </row>
    <row r="1236" spans="8:28" ht="20.100000000000001" customHeight="1" x14ac:dyDescent="0.2">
      <c r="H1236" s="68"/>
      <c r="I1236" s="61"/>
      <c r="J1236" s="62"/>
      <c r="K1236" s="61"/>
      <c r="L1236" s="61"/>
      <c r="M1236" s="80"/>
      <c r="N1236" s="61"/>
      <c r="O1236" s="111"/>
      <c r="P1236" s="117"/>
      <c r="Q1236" s="120"/>
      <c r="R1236" s="117"/>
      <c r="S1236" s="120"/>
      <c r="T1236" s="117"/>
      <c r="U1236" s="120"/>
      <c r="V1236" s="117"/>
      <c r="W1236" s="120"/>
      <c r="X1236" s="117"/>
      <c r="Y1236" s="72"/>
      <c r="AA1236" s="188"/>
      <c r="AB1236" s="68"/>
    </row>
    <row r="1237" spans="8:28" ht="20.100000000000001" customHeight="1" x14ac:dyDescent="0.2">
      <c r="H1237" s="68"/>
      <c r="I1237" s="61"/>
      <c r="J1237" s="62"/>
      <c r="K1237" s="61"/>
      <c r="L1237" s="61"/>
      <c r="M1237" s="80"/>
      <c r="N1237" s="61"/>
      <c r="O1237" s="111"/>
      <c r="P1237" s="117"/>
      <c r="Q1237" s="120"/>
      <c r="R1237" s="117"/>
      <c r="S1237" s="120"/>
      <c r="T1237" s="117"/>
      <c r="U1237" s="120"/>
      <c r="V1237" s="117"/>
      <c r="W1237" s="120"/>
      <c r="X1237" s="117"/>
      <c r="Y1237" s="72"/>
      <c r="AA1237" s="188"/>
      <c r="AB1237" s="68"/>
    </row>
    <row r="1238" spans="8:28" ht="20.100000000000001" customHeight="1" x14ac:dyDescent="0.2">
      <c r="H1238" s="68"/>
      <c r="I1238" s="61"/>
      <c r="J1238" s="62"/>
      <c r="K1238" s="61"/>
      <c r="L1238" s="61"/>
      <c r="M1238" s="80"/>
      <c r="N1238" s="61"/>
      <c r="O1238" s="111"/>
      <c r="P1238" s="117"/>
      <c r="Q1238" s="120"/>
      <c r="R1238" s="117"/>
      <c r="S1238" s="120"/>
      <c r="T1238" s="117"/>
      <c r="U1238" s="120"/>
      <c r="V1238" s="117"/>
      <c r="W1238" s="120"/>
      <c r="X1238" s="117"/>
      <c r="Y1238" s="72"/>
      <c r="AA1238" s="188"/>
      <c r="AB1238" s="68"/>
    </row>
    <row r="1239" spans="8:28" ht="20.100000000000001" customHeight="1" x14ac:dyDescent="0.2">
      <c r="H1239" s="68"/>
      <c r="I1239" s="61"/>
      <c r="J1239" s="62"/>
      <c r="K1239" s="61"/>
      <c r="L1239" s="61"/>
      <c r="M1239" s="80"/>
      <c r="N1239" s="61"/>
      <c r="O1239" s="111"/>
      <c r="P1239" s="117"/>
      <c r="Q1239" s="120"/>
      <c r="R1239" s="117"/>
      <c r="S1239" s="120"/>
      <c r="T1239" s="117"/>
      <c r="U1239" s="120"/>
      <c r="V1239" s="117"/>
      <c r="W1239" s="120"/>
      <c r="X1239" s="117"/>
      <c r="Y1239" s="72"/>
      <c r="AA1239" s="188"/>
      <c r="AB1239" s="68"/>
    </row>
    <row r="1240" spans="8:28" ht="20.100000000000001" customHeight="1" x14ac:dyDescent="0.2">
      <c r="H1240" s="68"/>
      <c r="I1240" s="61"/>
      <c r="J1240" s="62"/>
      <c r="K1240" s="61"/>
      <c r="L1240" s="61"/>
      <c r="M1240" s="80"/>
      <c r="N1240" s="61"/>
      <c r="O1240" s="111"/>
      <c r="P1240" s="117"/>
      <c r="Q1240" s="120"/>
      <c r="R1240" s="117"/>
      <c r="S1240" s="120"/>
      <c r="T1240" s="117"/>
      <c r="U1240" s="120"/>
      <c r="V1240" s="117"/>
      <c r="W1240" s="120"/>
      <c r="X1240" s="117"/>
      <c r="Y1240" s="72"/>
      <c r="AA1240" s="188"/>
      <c r="AB1240" s="68"/>
    </row>
    <row r="1241" spans="8:28" ht="20.100000000000001" customHeight="1" x14ac:dyDescent="0.2">
      <c r="H1241" s="68"/>
      <c r="I1241" s="61"/>
      <c r="J1241" s="62"/>
      <c r="K1241" s="61"/>
      <c r="L1241" s="61"/>
      <c r="M1241" s="80"/>
      <c r="N1241" s="61"/>
      <c r="O1241" s="111"/>
      <c r="P1241" s="117"/>
      <c r="Q1241" s="120"/>
      <c r="R1241" s="117"/>
      <c r="S1241" s="120"/>
      <c r="T1241" s="117"/>
      <c r="U1241" s="120"/>
      <c r="V1241" s="117"/>
      <c r="W1241" s="120"/>
      <c r="X1241" s="117"/>
      <c r="Y1241" s="72"/>
      <c r="AA1241" s="188"/>
      <c r="AB1241" s="68"/>
    </row>
    <row r="1242" spans="8:28" ht="20.100000000000001" customHeight="1" x14ac:dyDescent="0.2">
      <c r="H1242" s="68"/>
      <c r="I1242" s="61"/>
      <c r="J1242" s="62"/>
      <c r="K1242" s="61"/>
      <c r="L1242" s="61"/>
      <c r="M1242" s="80"/>
      <c r="N1242" s="61"/>
      <c r="O1242" s="111"/>
      <c r="P1242" s="117"/>
      <c r="Q1242" s="120"/>
      <c r="R1242" s="117"/>
      <c r="S1242" s="120"/>
      <c r="T1242" s="117"/>
      <c r="U1242" s="120"/>
      <c r="V1242" s="117"/>
      <c r="W1242" s="120"/>
      <c r="X1242" s="117"/>
      <c r="Y1242" s="72"/>
      <c r="AA1242" s="188"/>
      <c r="AB1242" s="68"/>
    </row>
    <row r="1243" spans="8:28" ht="20.100000000000001" customHeight="1" x14ac:dyDescent="0.2">
      <c r="H1243" s="68"/>
      <c r="I1243" s="61"/>
      <c r="J1243" s="62"/>
      <c r="K1243" s="61"/>
      <c r="L1243" s="61"/>
      <c r="M1243" s="80"/>
      <c r="N1243" s="61"/>
      <c r="O1243" s="111"/>
      <c r="P1243" s="117"/>
      <c r="Q1243" s="120"/>
      <c r="R1243" s="117"/>
      <c r="S1243" s="120"/>
      <c r="T1243" s="117"/>
      <c r="U1243" s="120"/>
      <c r="V1243" s="117"/>
      <c r="W1243" s="120"/>
      <c r="X1243" s="117"/>
      <c r="Y1243" s="72"/>
      <c r="AA1243" s="188"/>
      <c r="AB1243" s="68"/>
    </row>
    <row r="1244" spans="8:28" ht="20.100000000000001" customHeight="1" x14ac:dyDescent="0.2">
      <c r="H1244" s="68"/>
      <c r="I1244" s="61"/>
      <c r="J1244" s="62"/>
      <c r="K1244" s="61"/>
      <c r="L1244" s="61"/>
      <c r="M1244" s="80"/>
      <c r="N1244" s="61"/>
      <c r="O1244" s="111"/>
      <c r="P1244" s="117"/>
      <c r="Q1244" s="120"/>
      <c r="R1244" s="117"/>
      <c r="S1244" s="120"/>
      <c r="T1244" s="117"/>
      <c r="U1244" s="120"/>
      <c r="V1244" s="117"/>
      <c r="W1244" s="120"/>
      <c r="X1244" s="117"/>
      <c r="Y1244" s="72"/>
      <c r="AA1244" s="188"/>
      <c r="AB1244" s="68"/>
    </row>
    <row r="1245" spans="8:28" ht="20.100000000000001" customHeight="1" x14ac:dyDescent="0.2">
      <c r="H1245" s="68"/>
      <c r="I1245" s="61"/>
      <c r="J1245" s="62"/>
      <c r="K1245" s="61"/>
      <c r="L1245" s="61"/>
      <c r="M1245" s="80"/>
      <c r="N1245" s="61"/>
      <c r="O1245" s="111"/>
      <c r="P1245" s="117"/>
      <c r="Q1245" s="120"/>
      <c r="R1245" s="117"/>
      <c r="S1245" s="120"/>
      <c r="T1245" s="117"/>
      <c r="U1245" s="120"/>
      <c r="V1245" s="117"/>
      <c r="W1245" s="120"/>
      <c r="X1245" s="117"/>
      <c r="Y1245" s="72"/>
      <c r="AA1245" s="188"/>
      <c r="AB1245" s="68"/>
    </row>
    <row r="1246" spans="8:28" ht="20.100000000000001" customHeight="1" x14ac:dyDescent="0.2">
      <c r="H1246" s="68"/>
      <c r="I1246" s="61"/>
      <c r="J1246" s="62"/>
      <c r="K1246" s="61"/>
      <c r="L1246" s="61"/>
      <c r="M1246" s="80"/>
      <c r="N1246" s="61"/>
      <c r="O1246" s="111"/>
      <c r="P1246" s="117"/>
      <c r="Q1246" s="120"/>
      <c r="R1246" s="117"/>
      <c r="S1246" s="120"/>
      <c r="T1246" s="117"/>
      <c r="U1246" s="120"/>
      <c r="V1246" s="117"/>
      <c r="W1246" s="120"/>
      <c r="X1246" s="117"/>
      <c r="Y1246" s="72"/>
      <c r="AA1246" s="188"/>
      <c r="AB1246" s="68"/>
    </row>
    <row r="1247" spans="8:28" ht="20.100000000000001" customHeight="1" x14ac:dyDescent="0.2">
      <c r="H1247" s="68"/>
      <c r="I1247" s="61"/>
      <c r="J1247" s="62"/>
      <c r="K1247" s="61"/>
      <c r="L1247" s="61"/>
      <c r="M1247" s="80"/>
      <c r="N1247" s="61"/>
      <c r="O1247" s="111"/>
      <c r="P1247" s="117"/>
      <c r="Q1247" s="120"/>
      <c r="R1247" s="117"/>
      <c r="S1247" s="120"/>
      <c r="T1247" s="117"/>
      <c r="U1247" s="120"/>
      <c r="V1247" s="117"/>
      <c r="W1247" s="120"/>
      <c r="X1247" s="117"/>
      <c r="Y1247" s="72"/>
      <c r="AA1247" s="188"/>
      <c r="AB1247" s="68"/>
    </row>
    <row r="1248" spans="8:28" ht="20.100000000000001" customHeight="1" x14ac:dyDescent="0.2">
      <c r="H1248" s="68"/>
      <c r="I1248" s="61"/>
      <c r="J1248" s="62"/>
      <c r="K1248" s="61"/>
      <c r="L1248" s="61"/>
      <c r="M1248" s="80"/>
      <c r="N1248" s="61"/>
      <c r="O1248" s="111"/>
      <c r="P1248" s="117"/>
      <c r="Q1248" s="120"/>
      <c r="R1248" s="117"/>
      <c r="S1248" s="120"/>
      <c r="T1248" s="117"/>
      <c r="U1248" s="120"/>
      <c r="V1248" s="117"/>
      <c r="W1248" s="120"/>
      <c r="X1248" s="117"/>
      <c r="Y1248" s="72"/>
      <c r="AA1248" s="188"/>
      <c r="AB1248" s="68"/>
    </row>
    <row r="1249" spans="8:28" ht="20.100000000000001" customHeight="1" x14ac:dyDescent="0.2">
      <c r="H1249" s="68"/>
      <c r="I1249" s="61"/>
      <c r="J1249" s="62"/>
      <c r="K1249" s="61"/>
      <c r="L1249" s="61"/>
      <c r="M1249" s="80"/>
      <c r="N1249" s="61"/>
      <c r="O1249" s="111"/>
      <c r="P1249" s="117"/>
      <c r="Q1249" s="120"/>
      <c r="R1249" s="117"/>
      <c r="S1249" s="120"/>
      <c r="T1249" s="117"/>
      <c r="U1249" s="120"/>
      <c r="V1249" s="117"/>
      <c r="W1249" s="120"/>
      <c r="X1249" s="117"/>
      <c r="Y1249" s="72"/>
      <c r="AA1249" s="188"/>
      <c r="AB1249" s="68"/>
    </row>
    <row r="1250" spans="8:28" ht="20.100000000000001" customHeight="1" x14ac:dyDescent="0.2">
      <c r="H1250" s="68"/>
      <c r="I1250" s="61"/>
      <c r="J1250" s="62"/>
      <c r="K1250" s="61"/>
      <c r="L1250" s="61"/>
      <c r="M1250" s="80"/>
      <c r="N1250" s="61"/>
      <c r="O1250" s="111"/>
      <c r="P1250" s="117"/>
      <c r="Q1250" s="120"/>
      <c r="R1250" s="117"/>
      <c r="S1250" s="120"/>
      <c r="T1250" s="117"/>
      <c r="U1250" s="120"/>
      <c r="V1250" s="117"/>
      <c r="W1250" s="120"/>
      <c r="X1250" s="117"/>
      <c r="Y1250" s="72"/>
      <c r="AA1250" s="188"/>
      <c r="AB1250" s="68"/>
    </row>
    <row r="1251" spans="8:28" ht="20.100000000000001" customHeight="1" x14ac:dyDescent="0.2">
      <c r="H1251" s="68"/>
      <c r="I1251" s="61"/>
      <c r="J1251" s="62"/>
      <c r="K1251" s="61"/>
      <c r="L1251" s="61"/>
      <c r="M1251" s="80"/>
      <c r="N1251" s="61"/>
      <c r="O1251" s="111"/>
      <c r="P1251" s="117"/>
      <c r="Q1251" s="120"/>
      <c r="R1251" s="117"/>
      <c r="S1251" s="120"/>
      <c r="T1251" s="117"/>
      <c r="U1251" s="120"/>
      <c r="V1251" s="117"/>
      <c r="W1251" s="120"/>
      <c r="X1251" s="117"/>
      <c r="Y1251" s="72"/>
      <c r="AA1251" s="188"/>
      <c r="AB1251" s="68"/>
    </row>
    <row r="1252" spans="8:28" ht="20.100000000000001" customHeight="1" x14ac:dyDescent="0.2">
      <c r="H1252" s="68"/>
      <c r="I1252" s="61"/>
      <c r="J1252" s="62"/>
      <c r="K1252" s="61"/>
      <c r="L1252" s="61"/>
      <c r="M1252" s="80"/>
      <c r="N1252" s="61"/>
      <c r="O1252" s="111"/>
      <c r="P1252" s="117"/>
      <c r="Q1252" s="120"/>
      <c r="R1252" s="117"/>
      <c r="S1252" s="120"/>
      <c r="T1252" s="117"/>
      <c r="U1252" s="120"/>
      <c r="V1252" s="117"/>
      <c r="W1252" s="120"/>
      <c r="X1252" s="117"/>
      <c r="Y1252" s="72"/>
      <c r="AA1252" s="188"/>
      <c r="AB1252" s="68"/>
    </row>
    <row r="1253" spans="8:28" ht="20.100000000000001" customHeight="1" x14ac:dyDescent="0.2">
      <c r="H1253" s="68"/>
      <c r="I1253" s="61"/>
      <c r="J1253" s="62"/>
      <c r="K1253" s="61"/>
      <c r="L1253" s="61"/>
      <c r="M1253" s="80"/>
      <c r="N1253" s="61"/>
      <c r="O1253" s="111"/>
      <c r="P1253" s="117"/>
      <c r="Q1253" s="120"/>
      <c r="R1253" s="117"/>
      <c r="S1253" s="120"/>
      <c r="T1253" s="117"/>
      <c r="U1253" s="120"/>
      <c r="V1253" s="117"/>
      <c r="W1253" s="120"/>
      <c r="X1253" s="117"/>
      <c r="Y1253" s="72"/>
      <c r="AA1253" s="188"/>
      <c r="AB1253" s="68"/>
    </row>
    <row r="1254" spans="8:28" ht="20.100000000000001" customHeight="1" x14ac:dyDescent="0.2">
      <c r="H1254" s="68"/>
      <c r="I1254" s="61"/>
      <c r="J1254" s="62"/>
      <c r="K1254" s="61"/>
      <c r="L1254" s="61"/>
      <c r="M1254" s="80"/>
      <c r="N1254" s="61"/>
      <c r="O1254" s="111"/>
      <c r="P1254" s="117"/>
      <c r="Q1254" s="120"/>
      <c r="R1254" s="117"/>
      <c r="S1254" s="120"/>
      <c r="T1254" s="117"/>
      <c r="U1254" s="120"/>
      <c r="V1254" s="117"/>
      <c r="W1254" s="120"/>
      <c r="X1254" s="117"/>
      <c r="Y1254" s="72"/>
      <c r="AA1254" s="188"/>
      <c r="AB1254" s="68"/>
    </row>
    <row r="1255" spans="8:28" ht="20.100000000000001" customHeight="1" x14ac:dyDescent="0.2">
      <c r="H1255" s="68"/>
      <c r="I1255" s="61"/>
      <c r="J1255" s="62"/>
      <c r="K1255" s="61"/>
      <c r="L1255" s="61"/>
      <c r="M1255" s="80"/>
      <c r="N1255" s="61"/>
      <c r="O1255" s="111"/>
      <c r="P1255" s="117"/>
      <c r="Q1255" s="120"/>
      <c r="R1255" s="117"/>
      <c r="S1255" s="120"/>
      <c r="T1255" s="117"/>
      <c r="U1255" s="120"/>
      <c r="V1255" s="117"/>
      <c r="W1255" s="120"/>
      <c r="X1255" s="117"/>
      <c r="Y1255" s="72"/>
      <c r="AA1255" s="188"/>
      <c r="AB1255" s="68"/>
    </row>
    <row r="1256" spans="8:28" ht="20.100000000000001" customHeight="1" x14ac:dyDescent="0.2">
      <c r="H1256" s="68"/>
      <c r="I1256" s="61"/>
      <c r="J1256" s="62"/>
      <c r="K1256" s="61"/>
      <c r="L1256" s="61"/>
      <c r="M1256" s="80"/>
      <c r="N1256" s="61"/>
      <c r="O1256" s="111"/>
      <c r="P1256" s="117"/>
      <c r="Q1256" s="120"/>
      <c r="R1256" s="117"/>
      <c r="S1256" s="120"/>
      <c r="T1256" s="117"/>
      <c r="U1256" s="120"/>
      <c r="V1256" s="117"/>
      <c r="W1256" s="120"/>
      <c r="X1256" s="117"/>
      <c r="Y1256" s="72"/>
      <c r="AA1256" s="188"/>
      <c r="AB1256" s="68"/>
    </row>
    <row r="1257" spans="8:28" ht="20.100000000000001" customHeight="1" x14ac:dyDescent="0.2">
      <c r="H1257" s="68"/>
      <c r="I1257" s="61"/>
      <c r="J1257" s="62"/>
      <c r="K1257" s="61"/>
      <c r="L1257" s="61"/>
      <c r="M1257" s="80"/>
      <c r="N1257" s="61"/>
      <c r="O1257" s="111"/>
      <c r="P1257" s="117"/>
      <c r="Q1257" s="120"/>
      <c r="R1257" s="117"/>
      <c r="S1257" s="120"/>
      <c r="T1257" s="117"/>
      <c r="U1257" s="120"/>
      <c r="V1257" s="117"/>
      <c r="W1257" s="120"/>
      <c r="X1257" s="117"/>
      <c r="Y1257" s="72"/>
      <c r="AA1257" s="188"/>
      <c r="AB1257" s="68"/>
    </row>
    <row r="1258" spans="8:28" ht="20.100000000000001" customHeight="1" x14ac:dyDescent="0.2">
      <c r="H1258" s="68"/>
      <c r="I1258" s="61"/>
      <c r="J1258" s="62"/>
      <c r="K1258" s="61"/>
      <c r="L1258" s="61"/>
      <c r="M1258" s="80"/>
      <c r="N1258" s="61"/>
      <c r="O1258" s="111"/>
      <c r="P1258" s="117"/>
      <c r="Q1258" s="120"/>
      <c r="R1258" s="117"/>
      <c r="S1258" s="120"/>
      <c r="T1258" s="117"/>
      <c r="U1258" s="120"/>
      <c r="V1258" s="117"/>
      <c r="W1258" s="120"/>
      <c r="X1258" s="117"/>
      <c r="Y1258" s="72"/>
      <c r="AA1258" s="188"/>
      <c r="AB1258" s="68"/>
    </row>
    <row r="1259" spans="8:28" ht="20.100000000000001" customHeight="1" x14ac:dyDescent="0.2">
      <c r="H1259" s="68"/>
      <c r="I1259" s="61"/>
      <c r="J1259" s="62"/>
      <c r="K1259" s="61"/>
      <c r="L1259" s="61"/>
      <c r="M1259" s="80"/>
      <c r="N1259" s="61"/>
      <c r="O1259" s="111"/>
      <c r="P1259" s="117"/>
      <c r="Q1259" s="120"/>
      <c r="R1259" s="117"/>
      <c r="S1259" s="120"/>
      <c r="T1259" s="117"/>
      <c r="U1259" s="120"/>
      <c r="V1259" s="117"/>
      <c r="W1259" s="120"/>
      <c r="X1259" s="117"/>
      <c r="Y1259" s="72"/>
      <c r="AA1259" s="188"/>
      <c r="AB1259" s="68"/>
    </row>
    <row r="1260" spans="8:28" ht="20.100000000000001" customHeight="1" x14ac:dyDescent="0.2">
      <c r="H1260" s="68"/>
      <c r="I1260" s="61"/>
      <c r="J1260" s="62"/>
      <c r="K1260" s="61"/>
      <c r="L1260" s="61"/>
      <c r="M1260" s="80"/>
      <c r="N1260" s="61"/>
      <c r="O1260" s="111"/>
      <c r="P1260" s="117"/>
      <c r="Q1260" s="120"/>
      <c r="R1260" s="117"/>
      <c r="S1260" s="120"/>
      <c r="T1260" s="117"/>
      <c r="U1260" s="120"/>
      <c r="V1260" s="117"/>
      <c r="W1260" s="120"/>
      <c r="X1260" s="117"/>
      <c r="Y1260" s="72"/>
      <c r="AA1260" s="188"/>
      <c r="AB1260" s="68"/>
    </row>
    <row r="1261" spans="8:28" ht="20.100000000000001" customHeight="1" x14ac:dyDescent="0.2">
      <c r="H1261" s="68"/>
      <c r="I1261" s="61"/>
      <c r="J1261" s="62"/>
      <c r="K1261" s="61"/>
      <c r="L1261" s="61"/>
      <c r="M1261" s="80"/>
      <c r="N1261" s="61"/>
      <c r="O1261" s="111"/>
      <c r="P1261" s="117"/>
      <c r="Q1261" s="120"/>
      <c r="R1261" s="117"/>
      <c r="S1261" s="120"/>
      <c r="T1261" s="117"/>
      <c r="U1261" s="120"/>
      <c r="V1261" s="117"/>
      <c r="W1261" s="120"/>
      <c r="X1261" s="117"/>
      <c r="Y1261" s="72"/>
      <c r="AA1261" s="188"/>
      <c r="AB1261" s="68"/>
    </row>
    <row r="1262" spans="8:28" ht="20.100000000000001" customHeight="1" x14ac:dyDescent="0.2">
      <c r="H1262" s="68"/>
      <c r="I1262" s="61"/>
      <c r="J1262" s="62"/>
      <c r="K1262" s="61"/>
      <c r="L1262" s="61"/>
      <c r="M1262" s="80"/>
      <c r="N1262" s="61"/>
      <c r="O1262" s="111"/>
      <c r="P1262" s="117"/>
      <c r="Q1262" s="120"/>
      <c r="R1262" s="117"/>
      <c r="S1262" s="120"/>
      <c r="T1262" s="117"/>
      <c r="U1262" s="120"/>
      <c r="V1262" s="117"/>
      <c r="W1262" s="120"/>
      <c r="X1262" s="117"/>
      <c r="Y1262" s="72"/>
      <c r="AA1262" s="188"/>
      <c r="AB1262" s="68"/>
    </row>
    <row r="1263" spans="8:28" ht="20.100000000000001" customHeight="1" x14ac:dyDescent="0.2">
      <c r="H1263" s="68"/>
      <c r="I1263" s="61"/>
      <c r="J1263" s="62"/>
      <c r="K1263" s="61"/>
      <c r="L1263" s="61"/>
      <c r="M1263" s="80"/>
      <c r="N1263" s="61"/>
      <c r="O1263" s="111"/>
      <c r="P1263" s="117"/>
      <c r="Q1263" s="120"/>
      <c r="R1263" s="117"/>
      <c r="S1263" s="120"/>
      <c r="T1263" s="117"/>
      <c r="U1263" s="120"/>
      <c r="V1263" s="117"/>
      <c r="W1263" s="120"/>
      <c r="X1263" s="117"/>
      <c r="Y1263" s="72"/>
      <c r="AA1263" s="188"/>
      <c r="AB1263" s="68"/>
    </row>
    <row r="1264" spans="8:28" ht="20.100000000000001" customHeight="1" x14ac:dyDescent="0.2">
      <c r="H1264" s="68"/>
      <c r="I1264" s="61"/>
      <c r="J1264" s="62"/>
      <c r="K1264" s="61"/>
      <c r="L1264" s="61"/>
      <c r="M1264" s="80"/>
      <c r="N1264" s="61"/>
      <c r="O1264" s="111"/>
      <c r="P1264" s="117"/>
      <c r="Q1264" s="120"/>
      <c r="R1264" s="117"/>
      <c r="S1264" s="120"/>
      <c r="T1264" s="117"/>
      <c r="U1264" s="120"/>
      <c r="V1264" s="117"/>
      <c r="W1264" s="120"/>
      <c r="X1264" s="117"/>
      <c r="Y1264" s="72"/>
      <c r="AA1264" s="188"/>
      <c r="AB1264" s="68"/>
    </row>
    <row r="1265" spans="8:28" ht="20.100000000000001" customHeight="1" x14ac:dyDescent="0.2">
      <c r="H1265" s="68"/>
      <c r="I1265" s="61"/>
      <c r="J1265" s="62"/>
      <c r="K1265" s="61"/>
      <c r="L1265" s="61"/>
      <c r="M1265" s="80"/>
      <c r="N1265" s="61"/>
      <c r="O1265" s="111"/>
      <c r="P1265" s="117"/>
      <c r="Q1265" s="120"/>
      <c r="R1265" s="117"/>
      <c r="S1265" s="120"/>
      <c r="T1265" s="117"/>
      <c r="U1265" s="120"/>
      <c r="V1265" s="117"/>
      <c r="W1265" s="120"/>
      <c r="X1265" s="117"/>
      <c r="Y1265" s="72"/>
      <c r="AA1265" s="188"/>
      <c r="AB1265" s="68"/>
    </row>
    <row r="1266" spans="8:28" ht="20.100000000000001" customHeight="1" x14ac:dyDescent="0.2">
      <c r="H1266" s="68"/>
      <c r="I1266" s="61"/>
      <c r="J1266" s="62"/>
      <c r="K1266" s="61"/>
      <c r="L1266" s="61"/>
      <c r="M1266" s="80"/>
      <c r="N1266" s="61"/>
      <c r="O1266" s="111"/>
      <c r="P1266" s="117"/>
      <c r="Q1266" s="120"/>
      <c r="R1266" s="117"/>
      <c r="S1266" s="120"/>
      <c r="T1266" s="117"/>
      <c r="U1266" s="120"/>
      <c r="V1266" s="117"/>
      <c r="W1266" s="120"/>
      <c r="X1266" s="117"/>
      <c r="Y1266" s="72"/>
      <c r="AA1266" s="188"/>
      <c r="AB1266" s="68"/>
    </row>
    <row r="1267" spans="8:28" ht="20.100000000000001" customHeight="1" x14ac:dyDescent="0.2">
      <c r="H1267" s="68"/>
      <c r="I1267" s="61"/>
      <c r="J1267" s="62"/>
      <c r="K1267" s="61"/>
      <c r="L1267" s="61"/>
      <c r="M1267" s="80"/>
      <c r="N1267" s="61"/>
      <c r="O1267" s="111"/>
      <c r="P1267" s="117"/>
      <c r="Q1267" s="120"/>
      <c r="R1267" s="117"/>
      <c r="S1267" s="120"/>
      <c r="T1267" s="117"/>
      <c r="U1267" s="120"/>
      <c r="V1267" s="117"/>
      <c r="W1267" s="120"/>
      <c r="X1267" s="117"/>
      <c r="Y1267" s="72"/>
      <c r="AA1267" s="188"/>
      <c r="AB1267" s="68"/>
    </row>
    <row r="1268" spans="8:28" ht="20.100000000000001" customHeight="1" x14ac:dyDescent="0.2">
      <c r="H1268" s="68"/>
      <c r="I1268" s="61"/>
      <c r="J1268" s="62"/>
      <c r="K1268" s="61"/>
      <c r="L1268" s="61"/>
      <c r="M1268" s="80"/>
      <c r="N1268" s="61"/>
      <c r="O1268" s="111"/>
      <c r="P1268" s="117"/>
      <c r="Q1268" s="120"/>
      <c r="R1268" s="117"/>
      <c r="S1268" s="120"/>
      <c r="T1268" s="117"/>
      <c r="U1268" s="120"/>
      <c r="V1268" s="117"/>
      <c r="W1268" s="120"/>
      <c r="X1268" s="117"/>
      <c r="Y1268" s="72"/>
      <c r="AA1268" s="188"/>
      <c r="AB1268" s="68"/>
    </row>
    <row r="1269" spans="8:28" ht="20.100000000000001" customHeight="1" x14ac:dyDescent="0.2">
      <c r="H1269" s="68"/>
      <c r="I1269" s="61"/>
      <c r="J1269" s="62"/>
      <c r="K1269" s="61"/>
      <c r="L1269" s="61"/>
      <c r="M1269" s="80"/>
      <c r="N1269" s="61"/>
      <c r="O1269" s="111"/>
      <c r="P1269" s="117"/>
      <c r="Q1269" s="120"/>
      <c r="R1269" s="117"/>
      <c r="S1269" s="120"/>
      <c r="T1269" s="117"/>
      <c r="U1269" s="120"/>
      <c r="V1269" s="117"/>
      <c r="W1269" s="120"/>
      <c r="X1269" s="117"/>
      <c r="Y1269" s="72"/>
      <c r="AA1269" s="188"/>
      <c r="AB1269" s="68"/>
    </row>
    <row r="1270" spans="8:28" ht="20.100000000000001" customHeight="1" x14ac:dyDescent="0.2">
      <c r="H1270" s="68"/>
      <c r="I1270" s="61"/>
      <c r="J1270" s="62"/>
      <c r="K1270" s="61"/>
      <c r="L1270" s="61"/>
      <c r="M1270" s="80"/>
      <c r="N1270" s="61"/>
      <c r="O1270" s="111"/>
      <c r="P1270" s="117"/>
      <c r="Q1270" s="120"/>
      <c r="R1270" s="117"/>
      <c r="S1270" s="120"/>
      <c r="T1270" s="117"/>
      <c r="U1270" s="120"/>
      <c r="V1270" s="117"/>
      <c r="W1270" s="120"/>
      <c r="X1270" s="117"/>
      <c r="Y1270" s="72"/>
      <c r="AA1270" s="188"/>
      <c r="AB1270" s="68"/>
    </row>
    <row r="1271" spans="8:28" ht="20.100000000000001" customHeight="1" x14ac:dyDescent="0.2">
      <c r="H1271" s="68"/>
      <c r="I1271" s="61"/>
      <c r="J1271" s="62"/>
      <c r="K1271" s="61"/>
      <c r="L1271" s="61"/>
      <c r="M1271" s="80"/>
      <c r="N1271" s="61"/>
      <c r="O1271" s="111"/>
      <c r="P1271" s="117"/>
      <c r="Q1271" s="120"/>
      <c r="R1271" s="117"/>
      <c r="S1271" s="120"/>
      <c r="T1271" s="117"/>
      <c r="U1271" s="120"/>
      <c r="V1271" s="117"/>
      <c r="W1271" s="120"/>
      <c r="X1271" s="117"/>
      <c r="Y1271" s="72"/>
      <c r="AA1271" s="188"/>
      <c r="AB1271" s="68"/>
    </row>
    <row r="1272" spans="8:28" ht="20.100000000000001" customHeight="1" x14ac:dyDescent="0.2">
      <c r="H1272" s="68"/>
      <c r="I1272" s="61"/>
      <c r="J1272" s="62"/>
      <c r="K1272" s="61"/>
      <c r="L1272" s="61"/>
      <c r="M1272" s="80"/>
      <c r="N1272" s="61"/>
      <c r="O1272" s="111"/>
      <c r="P1272" s="117"/>
      <c r="Q1272" s="120"/>
      <c r="R1272" s="117"/>
      <c r="S1272" s="120"/>
      <c r="T1272" s="117"/>
      <c r="U1272" s="120"/>
      <c r="V1272" s="117"/>
      <c r="W1272" s="120"/>
      <c r="X1272" s="117"/>
      <c r="Y1272" s="72"/>
      <c r="AA1272" s="188"/>
      <c r="AB1272" s="68"/>
    </row>
    <row r="1273" spans="8:28" ht="20.100000000000001" customHeight="1" x14ac:dyDescent="0.2">
      <c r="H1273" s="68"/>
      <c r="I1273" s="61"/>
      <c r="J1273" s="62"/>
      <c r="K1273" s="61"/>
      <c r="L1273" s="61"/>
      <c r="M1273" s="80"/>
      <c r="N1273" s="61"/>
      <c r="O1273" s="111"/>
      <c r="P1273" s="117"/>
      <c r="Q1273" s="120"/>
      <c r="R1273" s="117"/>
      <c r="S1273" s="120"/>
      <c r="T1273" s="117"/>
      <c r="U1273" s="120"/>
      <c r="V1273" s="117"/>
      <c r="W1273" s="120"/>
      <c r="X1273" s="117"/>
      <c r="Y1273" s="72"/>
      <c r="AA1273" s="188"/>
      <c r="AB1273" s="68"/>
    </row>
    <row r="1274" spans="8:28" ht="20.100000000000001" customHeight="1" x14ac:dyDescent="0.2">
      <c r="H1274" s="68"/>
      <c r="I1274" s="61"/>
      <c r="J1274" s="62"/>
      <c r="K1274" s="61"/>
      <c r="L1274" s="61"/>
      <c r="M1274" s="80"/>
      <c r="N1274" s="61"/>
      <c r="O1274" s="111"/>
      <c r="P1274" s="117"/>
      <c r="Q1274" s="120"/>
      <c r="R1274" s="117"/>
      <c r="S1274" s="120"/>
      <c r="T1274" s="117"/>
      <c r="U1274" s="120"/>
      <c r="V1274" s="117"/>
      <c r="W1274" s="120"/>
      <c r="X1274" s="117"/>
      <c r="Y1274" s="72"/>
      <c r="AA1274" s="188"/>
      <c r="AB1274" s="68"/>
    </row>
    <row r="1275" spans="8:28" ht="20.100000000000001" customHeight="1" x14ac:dyDescent="0.2">
      <c r="H1275" s="68"/>
      <c r="I1275" s="61"/>
      <c r="J1275" s="62"/>
      <c r="K1275" s="61"/>
      <c r="L1275" s="61"/>
      <c r="M1275" s="80"/>
      <c r="N1275" s="61"/>
      <c r="O1275" s="111"/>
      <c r="P1275" s="117"/>
      <c r="Q1275" s="120"/>
      <c r="R1275" s="117"/>
      <c r="S1275" s="120"/>
      <c r="T1275" s="117"/>
      <c r="U1275" s="120"/>
      <c r="V1275" s="117"/>
      <c r="W1275" s="120"/>
      <c r="X1275" s="117"/>
      <c r="Y1275" s="72"/>
      <c r="AA1275" s="188"/>
      <c r="AB1275" s="68"/>
    </row>
    <row r="1276" spans="8:28" ht="20.100000000000001" customHeight="1" x14ac:dyDescent="0.2">
      <c r="H1276" s="68"/>
      <c r="I1276" s="61"/>
      <c r="J1276" s="62"/>
      <c r="K1276" s="61"/>
      <c r="L1276" s="61"/>
      <c r="M1276" s="80"/>
      <c r="N1276" s="61"/>
      <c r="O1276" s="111"/>
      <c r="P1276" s="117"/>
      <c r="Q1276" s="120"/>
      <c r="R1276" s="117"/>
      <c r="S1276" s="120"/>
      <c r="T1276" s="117"/>
      <c r="U1276" s="120"/>
      <c r="V1276" s="117"/>
      <c r="W1276" s="120"/>
      <c r="X1276" s="117"/>
      <c r="Y1276" s="72"/>
      <c r="AA1276" s="188"/>
      <c r="AB1276" s="68"/>
    </row>
    <row r="1277" spans="8:28" ht="20.100000000000001" customHeight="1" x14ac:dyDescent="0.2">
      <c r="H1277" s="68"/>
      <c r="I1277" s="61"/>
      <c r="J1277" s="62"/>
      <c r="K1277" s="61"/>
      <c r="L1277" s="61"/>
      <c r="M1277" s="80"/>
      <c r="N1277" s="61"/>
      <c r="O1277" s="111"/>
      <c r="P1277" s="117"/>
      <c r="Q1277" s="120"/>
      <c r="R1277" s="117"/>
      <c r="S1277" s="120"/>
      <c r="T1277" s="117"/>
      <c r="U1277" s="120"/>
      <c r="V1277" s="117"/>
      <c r="W1277" s="120"/>
      <c r="X1277" s="117"/>
      <c r="Y1277" s="72"/>
      <c r="AA1277" s="188"/>
      <c r="AB1277" s="68"/>
    </row>
    <row r="1278" spans="8:28" ht="20.100000000000001" customHeight="1" x14ac:dyDescent="0.2">
      <c r="H1278" s="68"/>
      <c r="I1278" s="61"/>
      <c r="J1278" s="62"/>
      <c r="K1278" s="61"/>
      <c r="L1278" s="61"/>
      <c r="M1278" s="80"/>
      <c r="N1278" s="61"/>
      <c r="O1278" s="111"/>
      <c r="P1278" s="117"/>
      <c r="Q1278" s="120"/>
      <c r="R1278" s="117"/>
      <c r="S1278" s="120"/>
      <c r="T1278" s="117"/>
      <c r="U1278" s="120"/>
      <c r="V1278" s="117"/>
      <c r="W1278" s="120"/>
      <c r="X1278" s="117"/>
      <c r="Y1278" s="72"/>
      <c r="AA1278" s="188"/>
      <c r="AB1278" s="68"/>
    </row>
    <row r="1279" spans="8:28" ht="20.100000000000001" customHeight="1" x14ac:dyDescent="0.2">
      <c r="H1279" s="68"/>
      <c r="I1279" s="61"/>
      <c r="J1279" s="62"/>
      <c r="K1279" s="61"/>
      <c r="L1279" s="61"/>
      <c r="M1279" s="80"/>
      <c r="N1279" s="61"/>
      <c r="O1279" s="111"/>
      <c r="P1279" s="117"/>
      <c r="Q1279" s="120"/>
      <c r="R1279" s="117"/>
      <c r="S1279" s="120"/>
      <c r="T1279" s="117"/>
      <c r="U1279" s="120"/>
      <c r="V1279" s="117"/>
      <c r="W1279" s="120"/>
      <c r="X1279" s="117"/>
      <c r="Y1279" s="72"/>
      <c r="AA1279" s="188"/>
      <c r="AB1279" s="68"/>
    </row>
    <row r="1280" spans="8:28" ht="20.100000000000001" customHeight="1" x14ac:dyDescent="0.2">
      <c r="H1280" s="68"/>
      <c r="I1280" s="61"/>
      <c r="J1280" s="62"/>
      <c r="K1280" s="61"/>
      <c r="L1280" s="61"/>
      <c r="M1280" s="80"/>
      <c r="N1280" s="61"/>
      <c r="O1280" s="111"/>
      <c r="P1280" s="117"/>
      <c r="Q1280" s="120"/>
      <c r="R1280" s="117"/>
      <c r="S1280" s="120"/>
      <c r="T1280" s="117"/>
      <c r="U1280" s="120"/>
      <c r="V1280" s="117"/>
      <c r="W1280" s="120"/>
      <c r="X1280" s="117"/>
      <c r="Y1280" s="72"/>
      <c r="AA1280" s="188"/>
      <c r="AB1280" s="68"/>
    </row>
    <row r="1281" spans="8:28" ht="20.100000000000001" customHeight="1" x14ac:dyDescent="0.2">
      <c r="H1281" s="68"/>
      <c r="I1281" s="61"/>
      <c r="J1281" s="62"/>
      <c r="K1281" s="61"/>
      <c r="L1281" s="61"/>
      <c r="M1281" s="80"/>
      <c r="N1281" s="61"/>
      <c r="O1281" s="111"/>
      <c r="P1281" s="117"/>
      <c r="Q1281" s="120"/>
      <c r="R1281" s="117"/>
      <c r="S1281" s="120"/>
      <c r="T1281" s="117"/>
      <c r="U1281" s="120"/>
      <c r="V1281" s="117"/>
      <c r="W1281" s="120"/>
      <c r="X1281" s="117"/>
      <c r="Y1281" s="72"/>
      <c r="AA1281" s="188"/>
      <c r="AB1281" s="68"/>
    </row>
    <row r="1282" spans="8:28" ht="20.100000000000001" customHeight="1" x14ac:dyDescent="0.2">
      <c r="H1282" s="68"/>
      <c r="I1282" s="61"/>
      <c r="J1282" s="62"/>
      <c r="K1282" s="61"/>
      <c r="L1282" s="61"/>
      <c r="M1282" s="80"/>
      <c r="N1282" s="61"/>
      <c r="O1282" s="111"/>
      <c r="P1282" s="117"/>
      <c r="Q1282" s="120"/>
      <c r="R1282" s="117"/>
      <c r="S1282" s="120"/>
      <c r="T1282" s="117"/>
      <c r="U1282" s="120"/>
      <c r="V1282" s="117"/>
      <c r="W1282" s="120"/>
      <c r="X1282" s="117"/>
      <c r="Y1282" s="72"/>
      <c r="AA1282" s="188"/>
      <c r="AB1282" s="68"/>
    </row>
    <row r="1283" spans="8:28" ht="20.100000000000001" customHeight="1" x14ac:dyDescent="0.2">
      <c r="H1283" s="68"/>
      <c r="I1283" s="61"/>
      <c r="J1283" s="62"/>
      <c r="K1283" s="61"/>
      <c r="L1283" s="61"/>
      <c r="M1283" s="80"/>
      <c r="N1283" s="61"/>
      <c r="O1283" s="111"/>
      <c r="P1283" s="117"/>
      <c r="Q1283" s="120"/>
      <c r="R1283" s="117"/>
      <c r="S1283" s="120"/>
      <c r="T1283" s="117"/>
      <c r="U1283" s="120"/>
      <c r="V1283" s="117"/>
      <c r="W1283" s="120"/>
      <c r="X1283" s="117"/>
      <c r="Y1283" s="72"/>
      <c r="AA1283" s="188"/>
      <c r="AB1283" s="68"/>
    </row>
    <row r="1284" spans="8:28" ht="20.100000000000001" customHeight="1" x14ac:dyDescent="0.2">
      <c r="H1284" s="68"/>
      <c r="I1284" s="61"/>
      <c r="J1284" s="62"/>
      <c r="K1284" s="61"/>
      <c r="L1284" s="61"/>
      <c r="M1284" s="80"/>
      <c r="N1284" s="61"/>
      <c r="O1284" s="111"/>
      <c r="P1284" s="117"/>
      <c r="Q1284" s="120"/>
      <c r="R1284" s="117"/>
      <c r="S1284" s="120"/>
      <c r="T1284" s="117"/>
      <c r="U1284" s="120"/>
      <c r="V1284" s="117"/>
      <c r="W1284" s="120"/>
      <c r="X1284" s="117"/>
      <c r="Y1284" s="72"/>
      <c r="AA1284" s="188"/>
      <c r="AB1284" s="68"/>
    </row>
    <row r="1285" spans="8:28" ht="20.100000000000001" customHeight="1" x14ac:dyDescent="0.2">
      <c r="H1285" s="68"/>
      <c r="I1285" s="61"/>
      <c r="J1285" s="62"/>
      <c r="K1285" s="61"/>
      <c r="L1285" s="61"/>
      <c r="M1285" s="80"/>
      <c r="N1285" s="61"/>
      <c r="O1285" s="111"/>
      <c r="P1285" s="117"/>
      <c r="Q1285" s="120"/>
      <c r="R1285" s="117"/>
      <c r="S1285" s="120"/>
      <c r="T1285" s="117"/>
      <c r="U1285" s="120"/>
      <c r="V1285" s="117"/>
      <c r="W1285" s="120"/>
      <c r="X1285" s="117"/>
      <c r="Y1285" s="72"/>
      <c r="AA1285" s="188"/>
      <c r="AB1285" s="68"/>
    </row>
    <row r="1286" spans="8:28" ht="20.100000000000001" customHeight="1" x14ac:dyDescent="0.2">
      <c r="H1286" s="68"/>
      <c r="I1286" s="61"/>
      <c r="J1286" s="62"/>
      <c r="K1286" s="61"/>
      <c r="L1286" s="61"/>
      <c r="M1286" s="80"/>
      <c r="N1286" s="61"/>
      <c r="O1286" s="111"/>
      <c r="P1286" s="117"/>
      <c r="Q1286" s="120"/>
      <c r="R1286" s="117"/>
      <c r="S1286" s="120"/>
      <c r="T1286" s="117"/>
      <c r="U1286" s="120"/>
      <c r="V1286" s="117"/>
      <c r="W1286" s="120"/>
      <c r="X1286" s="117"/>
      <c r="Y1286" s="72"/>
      <c r="AA1286" s="188"/>
      <c r="AB1286" s="68"/>
    </row>
    <row r="1287" spans="8:28" ht="20.100000000000001" customHeight="1" x14ac:dyDescent="0.2">
      <c r="H1287" s="68"/>
      <c r="I1287" s="61"/>
      <c r="J1287" s="62"/>
      <c r="K1287" s="61"/>
      <c r="L1287" s="61"/>
      <c r="M1287" s="80"/>
      <c r="N1287" s="61"/>
      <c r="O1287" s="111"/>
      <c r="P1287" s="117"/>
      <c r="Q1287" s="120"/>
      <c r="R1287" s="117"/>
      <c r="S1287" s="120"/>
      <c r="T1287" s="117"/>
      <c r="U1287" s="120"/>
      <c r="V1287" s="117"/>
      <c r="W1287" s="120"/>
      <c r="X1287" s="117"/>
      <c r="Y1287" s="72"/>
      <c r="AA1287" s="188"/>
      <c r="AB1287" s="68"/>
    </row>
    <row r="1288" spans="8:28" ht="20.100000000000001" customHeight="1" x14ac:dyDescent="0.2">
      <c r="H1288" s="68"/>
      <c r="I1288" s="61"/>
      <c r="J1288" s="62"/>
      <c r="K1288" s="61"/>
      <c r="L1288" s="61"/>
      <c r="M1288" s="80"/>
      <c r="N1288" s="61"/>
      <c r="O1288" s="111"/>
      <c r="P1288" s="117"/>
      <c r="Q1288" s="120"/>
      <c r="R1288" s="117"/>
      <c r="S1288" s="120"/>
      <c r="T1288" s="117"/>
      <c r="U1288" s="120"/>
      <c r="V1288" s="117"/>
      <c r="W1288" s="120"/>
      <c r="X1288" s="117"/>
      <c r="Y1288" s="72"/>
      <c r="AA1288" s="188"/>
      <c r="AB1288" s="68"/>
    </row>
    <row r="1289" spans="8:28" ht="20.100000000000001" customHeight="1" x14ac:dyDescent="0.2">
      <c r="H1289" s="68"/>
      <c r="I1289" s="61"/>
      <c r="J1289" s="62"/>
      <c r="K1289" s="61"/>
      <c r="L1289" s="61"/>
      <c r="M1289" s="80"/>
      <c r="N1289" s="61"/>
      <c r="O1289" s="111"/>
      <c r="P1289" s="117"/>
      <c r="Q1289" s="120"/>
      <c r="R1289" s="117"/>
      <c r="S1289" s="120"/>
      <c r="T1289" s="117"/>
      <c r="U1289" s="120"/>
      <c r="V1289" s="117"/>
      <c r="W1289" s="120"/>
      <c r="X1289" s="117"/>
      <c r="Y1289" s="72"/>
      <c r="AA1289" s="188"/>
      <c r="AB1289" s="68"/>
    </row>
    <row r="1290" spans="8:28" ht="20.100000000000001" customHeight="1" x14ac:dyDescent="0.2">
      <c r="H1290" s="68"/>
      <c r="I1290" s="61"/>
      <c r="J1290" s="62"/>
      <c r="K1290" s="61"/>
      <c r="L1290" s="61"/>
      <c r="M1290" s="80"/>
      <c r="N1290" s="61"/>
      <c r="O1290" s="111"/>
      <c r="P1290" s="117"/>
      <c r="Q1290" s="120"/>
      <c r="R1290" s="117"/>
      <c r="S1290" s="120"/>
      <c r="T1290" s="117"/>
      <c r="U1290" s="120"/>
      <c r="V1290" s="117"/>
      <c r="W1290" s="120"/>
      <c r="X1290" s="117"/>
      <c r="Y1290" s="72"/>
      <c r="AA1290" s="188"/>
      <c r="AB1290" s="68"/>
    </row>
    <row r="1291" spans="8:28" ht="20.100000000000001" customHeight="1" x14ac:dyDescent="0.2">
      <c r="H1291" s="68"/>
      <c r="I1291" s="61"/>
      <c r="J1291" s="62"/>
      <c r="K1291" s="61"/>
      <c r="L1291" s="61"/>
      <c r="M1291" s="80"/>
      <c r="N1291" s="61"/>
      <c r="O1291" s="111"/>
      <c r="P1291" s="117"/>
      <c r="Q1291" s="120"/>
      <c r="R1291" s="117"/>
      <c r="S1291" s="120"/>
      <c r="T1291" s="117"/>
      <c r="U1291" s="120"/>
      <c r="V1291" s="117"/>
      <c r="W1291" s="120"/>
      <c r="X1291" s="117"/>
      <c r="Y1291" s="72"/>
      <c r="AA1291" s="188"/>
      <c r="AB1291" s="68"/>
    </row>
    <row r="1292" spans="8:28" ht="20.100000000000001" customHeight="1" x14ac:dyDescent="0.2">
      <c r="H1292" s="68"/>
      <c r="I1292" s="61"/>
      <c r="J1292" s="62"/>
      <c r="K1292" s="61"/>
      <c r="L1292" s="61"/>
      <c r="M1292" s="80"/>
      <c r="N1292" s="61"/>
      <c r="O1292" s="111"/>
      <c r="P1292" s="117"/>
      <c r="Q1292" s="120"/>
      <c r="R1292" s="117"/>
      <c r="S1292" s="120"/>
      <c r="T1292" s="117"/>
      <c r="U1292" s="120"/>
      <c r="V1292" s="117"/>
      <c r="W1292" s="120"/>
      <c r="X1292" s="117"/>
      <c r="Y1292" s="72"/>
      <c r="AA1292" s="188"/>
      <c r="AB1292" s="68"/>
    </row>
    <row r="1293" spans="8:28" ht="20.100000000000001" customHeight="1" x14ac:dyDescent="0.2">
      <c r="H1293" s="68"/>
      <c r="I1293" s="61"/>
      <c r="J1293" s="62"/>
      <c r="K1293" s="61"/>
      <c r="L1293" s="61"/>
      <c r="M1293" s="80"/>
      <c r="N1293" s="61"/>
      <c r="O1293" s="111"/>
      <c r="P1293" s="117"/>
      <c r="Q1293" s="120"/>
      <c r="R1293" s="117"/>
      <c r="S1293" s="120"/>
      <c r="T1293" s="117"/>
      <c r="U1293" s="120"/>
      <c r="V1293" s="117"/>
      <c r="W1293" s="120"/>
      <c r="X1293" s="117"/>
      <c r="Y1293" s="72"/>
      <c r="AA1293" s="188"/>
      <c r="AB1293" s="68"/>
    </row>
    <row r="1294" spans="8:28" ht="20.100000000000001" customHeight="1" x14ac:dyDescent="0.2">
      <c r="H1294" s="68"/>
      <c r="I1294" s="61"/>
      <c r="J1294" s="62"/>
      <c r="K1294" s="61"/>
      <c r="L1294" s="61"/>
      <c r="M1294" s="80"/>
      <c r="N1294" s="61"/>
      <c r="O1294" s="111"/>
      <c r="P1294" s="117"/>
      <c r="Q1294" s="120"/>
      <c r="R1294" s="117"/>
      <c r="S1294" s="120"/>
      <c r="T1294" s="117"/>
      <c r="U1294" s="120"/>
      <c r="V1294" s="117"/>
      <c r="W1294" s="120"/>
      <c r="X1294" s="117"/>
      <c r="Y1294" s="72"/>
      <c r="AA1294" s="188"/>
      <c r="AB1294" s="68"/>
    </row>
    <row r="1295" spans="8:28" ht="20.100000000000001" customHeight="1" x14ac:dyDescent="0.2">
      <c r="H1295" s="68"/>
      <c r="I1295" s="61"/>
      <c r="J1295" s="62"/>
      <c r="K1295" s="61"/>
      <c r="L1295" s="61"/>
      <c r="M1295" s="80"/>
      <c r="N1295" s="61"/>
      <c r="O1295" s="111"/>
      <c r="P1295" s="117"/>
      <c r="Q1295" s="120"/>
      <c r="R1295" s="117"/>
      <c r="S1295" s="120"/>
      <c r="T1295" s="117"/>
      <c r="U1295" s="120"/>
      <c r="V1295" s="117"/>
      <c r="W1295" s="120"/>
      <c r="X1295" s="117"/>
      <c r="Y1295" s="72"/>
      <c r="AA1295" s="188"/>
      <c r="AB1295" s="68"/>
    </row>
    <row r="1296" spans="8:28" ht="20.100000000000001" customHeight="1" x14ac:dyDescent="0.2">
      <c r="H1296" s="68"/>
      <c r="I1296" s="61"/>
      <c r="J1296" s="62"/>
      <c r="K1296" s="61"/>
      <c r="L1296" s="61"/>
      <c r="M1296" s="80"/>
      <c r="N1296" s="61"/>
      <c r="O1296" s="111"/>
      <c r="P1296" s="117"/>
      <c r="Q1296" s="120"/>
      <c r="R1296" s="117"/>
      <c r="S1296" s="120"/>
      <c r="T1296" s="117"/>
      <c r="U1296" s="120"/>
      <c r="V1296" s="117"/>
      <c r="W1296" s="120"/>
      <c r="X1296" s="117"/>
      <c r="Y1296" s="72"/>
      <c r="AA1296" s="188"/>
      <c r="AB1296" s="68"/>
    </row>
    <row r="1297" spans="8:28" ht="20.100000000000001" customHeight="1" x14ac:dyDescent="0.2">
      <c r="H1297" s="68"/>
      <c r="I1297" s="61"/>
      <c r="J1297" s="62"/>
      <c r="K1297" s="61"/>
      <c r="L1297" s="61"/>
      <c r="M1297" s="80"/>
      <c r="N1297" s="61"/>
      <c r="O1297" s="111"/>
      <c r="P1297" s="117"/>
      <c r="Q1297" s="120"/>
      <c r="R1297" s="117"/>
      <c r="S1297" s="120"/>
      <c r="T1297" s="117"/>
      <c r="U1297" s="120"/>
      <c r="V1297" s="117"/>
      <c r="W1297" s="120"/>
      <c r="X1297" s="117"/>
      <c r="Y1297" s="72"/>
      <c r="AA1297" s="188"/>
      <c r="AB1297" s="68"/>
    </row>
    <row r="1298" spans="8:28" ht="20.100000000000001" customHeight="1" x14ac:dyDescent="0.2">
      <c r="H1298" s="68"/>
      <c r="I1298" s="61"/>
      <c r="J1298" s="62"/>
      <c r="K1298" s="61"/>
      <c r="L1298" s="61"/>
      <c r="M1298" s="80"/>
      <c r="N1298" s="61"/>
      <c r="O1298" s="111"/>
      <c r="P1298" s="117"/>
      <c r="Q1298" s="120"/>
      <c r="R1298" s="117"/>
      <c r="S1298" s="120"/>
      <c r="T1298" s="117"/>
      <c r="U1298" s="120"/>
      <c r="V1298" s="117"/>
      <c r="W1298" s="120"/>
      <c r="X1298" s="117"/>
      <c r="Y1298" s="72"/>
      <c r="AA1298" s="188"/>
      <c r="AB1298" s="68"/>
    </row>
    <row r="1299" spans="8:28" ht="20.100000000000001" customHeight="1" x14ac:dyDescent="0.2">
      <c r="H1299" s="68"/>
      <c r="I1299" s="61"/>
      <c r="J1299" s="62"/>
      <c r="K1299" s="61"/>
      <c r="L1299" s="61"/>
      <c r="M1299" s="80"/>
      <c r="N1299" s="61"/>
      <c r="O1299" s="111"/>
      <c r="P1299" s="117"/>
      <c r="Q1299" s="120"/>
      <c r="R1299" s="117"/>
      <c r="S1299" s="120"/>
      <c r="T1299" s="117"/>
      <c r="U1299" s="120"/>
      <c r="V1299" s="117"/>
      <c r="W1299" s="120"/>
      <c r="X1299" s="117"/>
      <c r="Y1299" s="72"/>
      <c r="AA1299" s="188"/>
      <c r="AB1299" s="68"/>
    </row>
    <row r="1300" spans="8:28" ht="20.100000000000001" customHeight="1" x14ac:dyDescent="0.2">
      <c r="H1300" s="68"/>
      <c r="I1300" s="61"/>
      <c r="J1300" s="62"/>
      <c r="K1300" s="61"/>
      <c r="L1300" s="61"/>
      <c r="M1300" s="80"/>
      <c r="N1300" s="61"/>
      <c r="O1300" s="111"/>
      <c r="P1300" s="117"/>
      <c r="Q1300" s="120"/>
      <c r="R1300" s="117"/>
      <c r="S1300" s="120"/>
      <c r="T1300" s="117"/>
      <c r="U1300" s="120"/>
      <c r="V1300" s="117"/>
      <c r="W1300" s="120"/>
      <c r="X1300" s="117"/>
      <c r="Y1300" s="72"/>
      <c r="AA1300" s="188"/>
      <c r="AB1300" s="68"/>
    </row>
    <row r="1301" spans="8:28" ht="20.100000000000001" customHeight="1" x14ac:dyDescent="0.2">
      <c r="H1301" s="68"/>
      <c r="I1301" s="61"/>
      <c r="J1301" s="62"/>
      <c r="K1301" s="61"/>
      <c r="L1301" s="61"/>
      <c r="M1301" s="80"/>
      <c r="N1301" s="61"/>
      <c r="O1301" s="111"/>
      <c r="P1301" s="117"/>
      <c r="Q1301" s="120"/>
      <c r="R1301" s="117"/>
      <c r="S1301" s="120"/>
      <c r="T1301" s="117"/>
      <c r="U1301" s="120"/>
      <c r="V1301" s="117"/>
      <c r="W1301" s="120"/>
      <c r="X1301" s="117"/>
      <c r="Y1301" s="72"/>
      <c r="AA1301" s="188"/>
      <c r="AB1301" s="68"/>
    </row>
    <row r="1302" spans="8:28" ht="20.100000000000001" customHeight="1" x14ac:dyDescent="0.2">
      <c r="H1302" s="68"/>
      <c r="I1302" s="61"/>
      <c r="J1302" s="62"/>
      <c r="K1302" s="61"/>
      <c r="L1302" s="61"/>
      <c r="M1302" s="80"/>
      <c r="N1302" s="61"/>
      <c r="O1302" s="111"/>
      <c r="P1302" s="117"/>
      <c r="Q1302" s="120"/>
      <c r="R1302" s="117"/>
      <c r="S1302" s="120"/>
      <c r="T1302" s="117"/>
      <c r="U1302" s="120"/>
      <c r="V1302" s="117"/>
      <c r="W1302" s="120"/>
      <c r="X1302" s="117"/>
      <c r="Y1302" s="72"/>
      <c r="AA1302" s="188"/>
      <c r="AB1302" s="68"/>
    </row>
    <row r="1303" spans="8:28" ht="20.100000000000001" customHeight="1" x14ac:dyDescent="0.2">
      <c r="H1303" s="68"/>
      <c r="I1303" s="61"/>
      <c r="J1303" s="62"/>
      <c r="K1303" s="61"/>
      <c r="L1303" s="61"/>
      <c r="M1303" s="80"/>
      <c r="N1303" s="61"/>
      <c r="O1303" s="111"/>
      <c r="P1303" s="117"/>
      <c r="Q1303" s="120"/>
      <c r="R1303" s="117"/>
      <c r="S1303" s="120"/>
      <c r="T1303" s="117"/>
      <c r="U1303" s="120"/>
      <c r="V1303" s="117"/>
      <c r="W1303" s="120"/>
      <c r="X1303" s="117"/>
      <c r="Y1303" s="72"/>
      <c r="AA1303" s="188"/>
      <c r="AB1303" s="68"/>
    </row>
    <row r="1304" spans="8:28" ht="20.100000000000001" customHeight="1" x14ac:dyDescent="0.2">
      <c r="H1304" s="68"/>
      <c r="I1304" s="61"/>
      <c r="J1304" s="62"/>
      <c r="K1304" s="61"/>
      <c r="L1304" s="61"/>
      <c r="M1304" s="80"/>
      <c r="N1304" s="61"/>
      <c r="O1304" s="111"/>
      <c r="P1304" s="117"/>
      <c r="Q1304" s="120"/>
      <c r="R1304" s="117"/>
      <c r="S1304" s="120"/>
      <c r="T1304" s="117"/>
      <c r="U1304" s="120"/>
      <c r="V1304" s="117"/>
      <c r="W1304" s="120"/>
      <c r="X1304" s="117"/>
      <c r="Y1304" s="72"/>
      <c r="AA1304" s="188"/>
      <c r="AB1304" s="68"/>
    </row>
    <row r="1305" spans="8:28" ht="20.100000000000001" customHeight="1" x14ac:dyDescent="0.2">
      <c r="H1305" s="68"/>
      <c r="I1305" s="61"/>
      <c r="J1305" s="62"/>
      <c r="K1305" s="61"/>
      <c r="L1305" s="61"/>
      <c r="M1305" s="80"/>
      <c r="N1305" s="61"/>
      <c r="O1305" s="111"/>
      <c r="P1305" s="117"/>
      <c r="Q1305" s="120"/>
      <c r="R1305" s="117"/>
      <c r="S1305" s="120"/>
      <c r="T1305" s="117"/>
      <c r="U1305" s="120"/>
      <c r="V1305" s="117"/>
      <c r="W1305" s="120"/>
      <c r="X1305" s="117"/>
      <c r="Y1305" s="72"/>
      <c r="AA1305" s="188"/>
      <c r="AB1305" s="68"/>
    </row>
    <row r="1306" spans="8:28" ht="20.100000000000001" customHeight="1" x14ac:dyDescent="0.2">
      <c r="H1306" s="68"/>
      <c r="I1306" s="61"/>
      <c r="J1306" s="62"/>
      <c r="K1306" s="61"/>
      <c r="L1306" s="61"/>
      <c r="M1306" s="80"/>
      <c r="N1306" s="61"/>
      <c r="O1306" s="111"/>
      <c r="P1306" s="117"/>
      <c r="Q1306" s="120"/>
      <c r="R1306" s="117"/>
      <c r="S1306" s="120"/>
      <c r="T1306" s="117"/>
      <c r="U1306" s="120"/>
      <c r="V1306" s="117"/>
      <c r="W1306" s="120"/>
      <c r="X1306" s="117"/>
      <c r="Y1306" s="72"/>
      <c r="AA1306" s="188"/>
      <c r="AB1306" s="68"/>
    </row>
    <row r="1307" spans="8:28" ht="20.100000000000001" customHeight="1" x14ac:dyDescent="0.2">
      <c r="H1307" s="68"/>
      <c r="I1307" s="61"/>
      <c r="J1307" s="62"/>
      <c r="K1307" s="61"/>
      <c r="L1307" s="61"/>
      <c r="M1307" s="80"/>
      <c r="N1307" s="61"/>
      <c r="O1307" s="111"/>
      <c r="P1307" s="117"/>
      <c r="Q1307" s="120"/>
      <c r="R1307" s="117"/>
      <c r="S1307" s="120"/>
      <c r="T1307" s="117"/>
      <c r="U1307" s="120"/>
      <c r="V1307" s="117"/>
      <c r="W1307" s="120"/>
      <c r="X1307" s="117"/>
      <c r="Y1307" s="72"/>
      <c r="AA1307" s="188"/>
      <c r="AB1307" s="68"/>
    </row>
    <row r="1308" spans="8:28" ht="20.100000000000001" customHeight="1" x14ac:dyDescent="0.2">
      <c r="H1308" s="68"/>
      <c r="I1308" s="61"/>
      <c r="J1308" s="62"/>
      <c r="K1308" s="61"/>
      <c r="L1308" s="61"/>
      <c r="M1308" s="80"/>
      <c r="N1308" s="61"/>
      <c r="O1308" s="111"/>
      <c r="P1308" s="117"/>
      <c r="Q1308" s="120"/>
      <c r="R1308" s="117"/>
      <c r="S1308" s="120"/>
      <c r="T1308" s="117"/>
      <c r="U1308" s="120"/>
      <c r="V1308" s="117"/>
      <c r="W1308" s="120"/>
      <c r="X1308" s="117"/>
      <c r="Y1308" s="72"/>
      <c r="AA1308" s="188"/>
      <c r="AB1308" s="68"/>
    </row>
    <row r="1309" spans="8:28" ht="20.100000000000001" customHeight="1" x14ac:dyDescent="0.2">
      <c r="H1309" s="68"/>
      <c r="I1309" s="61"/>
      <c r="J1309" s="62"/>
      <c r="K1309" s="61"/>
      <c r="L1309" s="61"/>
      <c r="M1309" s="80"/>
      <c r="N1309" s="61"/>
      <c r="O1309" s="111"/>
      <c r="P1309" s="117"/>
      <c r="Q1309" s="120"/>
      <c r="R1309" s="117"/>
      <c r="S1309" s="120"/>
      <c r="T1309" s="117"/>
      <c r="U1309" s="120"/>
      <c r="V1309" s="117"/>
      <c r="W1309" s="120"/>
      <c r="X1309" s="117"/>
      <c r="Y1309" s="72"/>
      <c r="AA1309" s="188"/>
      <c r="AB1309" s="68"/>
    </row>
    <row r="1310" spans="8:28" ht="20.100000000000001" customHeight="1" x14ac:dyDescent="0.2">
      <c r="H1310" s="68"/>
      <c r="I1310" s="61"/>
      <c r="J1310" s="62"/>
      <c r="K1310" s="61"/>
      <c r="L1310" s="61"/>
      <c r="M1310" s="80"/>
      <c r="N1310" s="61"/>
      <c r="O1310" s="111"/>
      <c r="P1310" s="117"/>
      <c r="Q1310" s="120"/>
      <c r="R1310" s="117"/>
      <c r="S1310" s="120"/>
      <c r="T1310" s="117"/>
      <c r="U1310" s="120"/>
      <c r="V1310" s="117"/>
      <c r="W1310" s="120"/>
      <c r="X1310" s="117"/>
      <c r="Y1310" s="72"/>
      <c r="AA1310" s="188"/>
      <c r="AB1310" s="68"/>
    </row>
    <row r="1311" spans="8:28" ht="20.100000000000001" customHeight="1" x14ac:dyDescent="0.2">
      <c r="H1311" s="68"/>
      <c r="I1311" s="61"/>
      <c r="J1311" s="62"/>
      <c r="K1311" s="61"/>
      <c r="L1311" s="61"/>
      <c r="M1311" s="80"/>
      <c r="N1311" s="61"/>
      <c r="O1311" s="111"/>
      <c r="P1311" s="117"/>
      <c r="Q1311" s="120"/>
      <c r="R1311" s="117"/>
      <c r="S1311" s="120"/>
      <c r="T1311" s="117"/>
      <c r="U1311" s="120"/>
      <c r="V1311" s="117"/>
      <c r="W1311" s="120"/>
      <c r="X1311" s="117"/>
      <c r="Y1311" s="72"/>
      <c r="AA1311" s="188"/>
      <c r="AB1311" s="68"/>
    </row>
    <row r="1312" spans="8:28" ht="20.100000000000001" customHeight="1" x14ac:dyDescent="0.2">
      <c r="H1312" s="68"/>
      <c r="I1312" s="61"/>
      <c r="J1312" s="62"/>
      <c r="K1312" s="61"/>
      <c r="L1312" s="61"/>
      <c r="M1312" s="80"/>
      <c r="N1312" s="61"/>
      <c r="O1312" s="111"/>
      <c r="P1312" s="117"/>
      <c r="Q1312" s="120"/>
      <c r="R1312" s="117"/>
      <c r="S1312" s="120"/>
      <c r="T1312" s="117"/>
      <c r="U1312" s="120"/>
      <c r="V1312" s="117"/>
      <c r="W1312" s="120"/>
      <c r="X1312" s="117"/>
      <c r="Y1312" s="72"/>
      <c r="AA1312" s="188"/>
      <c r="AB1312" s="68"/>
    </row>
    <row r="1313" spans="8:28" ht="20.100000000000001" customHeight="1" x14ac:dyDescent="0.2">
      <c r="H1313" s="68"/>
      <c r="I1313" s="61"/>
      <c r="J1313" s="62"/>
      <c r="K1313" s="61"/>
      <c r="L1313" s="61"/>
      <c r="M1313" s="80"/>
      <c r="N1313" s="61"/>
      <c r="O1313" s="111"/>
      <c r="P1313" s="117"/>
      <c r="Q1313" s="120"/>
      <c r="R1313" s="117"/>
      <c r="S1313" s="120"/>
      <c r="T1313" s="117"/>
      <c r="U1313" s="120"/>
      <c r="V1313" s="117"/>
      <c r="W1313" s="120"/>
      <c r="X1313" s="117"/>
      <c r="Y1313" s="72"/>
      <c r="AA1313" s="188"/>
      <c r="AB1313" s="68"/>
    </row>
    <row r="1314" spans="8:28" ht="20.100000000000001" customHeight="1" x14ac:dyDescent="0.2">
      <c r="H1314" s="68"/>
      <c r="I1314" s="61"/>
      <c r="J1314" s="62"/>
      <c r="K1314" s="61"/>
      <c r="L1314" s="61"/>
      <c r="M1314" s="80"/>
      <c r="N1314" s="61"/>
      <c r="O1314" s="111"/>
      <c r="P1314" s="117"/>
      <c r="Q1314" s="120"/>
      <c r="R1314" s="117"/>
      <c r="S1314" s="120"/>
      <c r="T1314" s="117"/>
      <c r="U1314" s="120"/>
      <c r="V1314" s="117"/>
      <c r="W1314" s="120"/>
      <c r="X1314" s="117"/>
      <c r="Y1314" s="72"/>
      <c r="AA1314" s="188"/>
      <c r="AB1314" s="68"/>
    </row>
    <row r="1315" spans="8:28" ht="20.100000000000001" customHeight="1" x14ac:dyDescent="0.2">
      <c r="H1315" s="68"/>
      <c r="I1315" s="61"/>
      <c r="J1315" s="62"/>
      <c r="K1315" s="61"/>
      <c r="L1315" s="61"/>
      <c r="M1315" s="80"/>
      <c r="N1315" s="61"/>
      <c r="O1315" s="111"/>
      <c r="P1315" s="117"/>
      <c r="Q1315" s="120"/>
      <c r="R1315" s="117"/>
      <c r="S1315" s="120"/>
      <c r="T1315" s="117"/>
      <c r="U1315" s="120"/>
      <c r="V1315" s="117"/>
      <c r="W1315" s="120"/>
      <c r="X1315" s="117"/>
      <c r="Y1315" s="72"/>
      <c r="AA1315" s="188"/>
      <c r="AB1315" s="68"/>
    </row>
    <row r="1316" spans="8:28" ht="20.100000000000001" customHeight="1" x14ac:dyDescent="0.2">
      <c r="H1316" s="68"/>
      <c r="I1316" s="61"/>
      <c r="J1316" s="62"/>
      <c r="K1316" s="61"/>
      <c r="L1316" s="61"/>
      <c r="M1316" s="80"/>
      <c r="N1316" s="61"/>
      <c r="O1316" s="111"/>
      <c r="P1316" s="117"/>
      <c r="Q1316" s="120"/>
      <c r="R1316" s="117"/>
      <c r="S1316" s="120"/>
      <c r="T1316" s="117"/>
      <c r="U1316" s="120"/>
      <c r="V1316" s="117"/>
      <c r="W1316" s="120"/>
      <c r="X1316" s="117"/>
      <c r="Y1316" s="72"/>
      <c r="AA1316" s="188"/>
      <c r="AB1316" s="68"/>
    </row>
    <row r="1317" spans="8:28" ht="20.100000000000001" customHeight="1" x14ac:dyDescent="0.2">
      <c r="H1317" s="68"/>
      <c r="I1317" s="61"/>
      <c r="J1317" s="62"/>
      <c r="K1317" s="61"/>
      <c r="L1317" s="61"/>
      <c r="M1317" s="80"/>
      <c r="N1317" s="61"/>
      <c r="O1317" s="111"/>
      <c r="P1317" s="117"/>
      <c r="Q1317" s="120"/>
      <c r="R1317" s="117"/>
      <c r="S1317" s="120"/>
      <c r="T1317" s="117"/>
      <c r="U1317" s="120"/>
      <c r="V1317" s="117"/>
      <c r="W1317" s="120"/>
      <c r="X1317" s="117"/>
      <c r="Y1317" s="72"/>
      <c r="AA1317" s="188"/>
      <c r="AB1317" s="68"/>
    </row>
    <row r="1318" spans="8:28" ht="20.100000000000001" customHeight="1" x14ac:dyDescent="0.2">
      <c r="H1318" s="68"/>
      <c r="I1318" s="61"/>
      <c r="J1318" s="62"/>
      <c r="K1318" s="61"/>
      <c r="L1318" s="61"/>
      <c r="M1318" s="80"/>
      <c r="N1318" s="61"/>
      <c r="O1318" s="111"/>
      <c r="P1318" s="117"/>
      <c r="Q1318" s="120"/>
      <c r="R1318" s="117"/>
      <c r="S1318" s="120"/>
      <c r="T1318" s="117"/>
      <c r="U1318" s="120"/>
      <c r="V1318" s="117"/>
      <c r="W1318" s="120"/>
      <c r="X1318" s="117"/>
      <c r="Y1318" s="72"/>
      <c r="AA1318" s="188"/>
      <c r="AB1318" s="68"/>
    </row>
    <row r="1319" spans="8:28" ht="20.100000000000001" customHeight="1" x14ac:dyDescent="0.2">
      <c r="H1319" s="68"/>
      <c r="I1319" s="61"/>
      <c r="J1319" s="62"/>
      <c r="K1319" s="61"/>
      <c r="L1319" s="61"/>
      <c r="M1319" s="80"/>
      <c r="N1319" s="61"/>
      <c r="O1319" s="111"/>
      <c r="P1319" s="117"/>
      <c r="Q1319" s="120"/>
      <c r="R1319" s="117"/>
      <c r="S1319" s="120"/>
      <c r="T1319" s="117"/>
      <c r="U1319" s="120"/>
      <c r="V1319" s="117"/>
      <c r="W1319" s="120"/>
      <c r="X1319" s="117"/>
      <c r="Y1319" s="72"/>
      <c r="AA1319" s="188"/>
      <c r="AB1319" s="68"/>
    </row>
    <row r="1320" spans="8:28" ht="20.100000000000001" customHeight="1" x14ac:dyDescent="0.2">
      <c r="H1320" s="68"/>
      <c r="I1320" s="61"/>
      <c r="J1320" s="62"/>
      <c r="K1320" s="61"/>
      <c r="L1320" s="61"/>
      <c r="M1320" s="80"/>
      <c r="N1320" s="61"/>
      <c r="O1320" s="111"/>
      <c r="P1320" s="117"/>
      <c r="Q1320" s="120"/>
      <c r="R1320" s="117"/>
      <c r="S1320" s="120"/>
      <c r="T1320" s="117"/>
      <c r="U1320" s="120"/>
      <c r="V1320" s="117"/>
      <c r="W1320" s="120"/>
      <c r="X1320" s="117"/>
      <c r="Y1320" s="72"/>
      <c r="AA1320" s="188"/>
      <c r="AB1320" s="68"/>
    </row>
    <row r="1321" spans="8:28" ht="20.100000000000001" customHeight="1" x14ac:dyDescent="0.2">
      <c r="H1321" s="68"/>
      <c r="I1321" s="61"/>
      <c r="J1321" s="62"/>
      <c r="K1321" s="61"/>
      <c r="L1321" s="61"/>
      <c r="M1321" s="80"/>
      <c r="N1321" s="61"/>
      <c r="O1321" s="111"/>
      <c r="P1321" s="117"/>
      <c r="Q1321" s="120"/>
      <c r="R1321" s="117"/>
      <c r="S1321" s="120"/>
      <c r="T1321" s="117"/>
      <c r="U1321" s="120"/>
      <c r="V1321" s="117"/>
      <c r="W1321" s="120"/>
      <c r="X1321" s="117"/>
      <c r="Y1321" s="72"/>
      <c r="AA1321" s="188"/>
      <c r="AB1321" s="68"/>
    </row>
    <row r="1322" spans="8:28" ht="20.100000000000001" customHeight="1" x14ac:dyDescent="0.2">
      <c r="H1322" s="68"/>
      <c r="I1322" s="61"/>
      <c r="J1322" s="62"/>
      <c r="K1322" s="61"/>
      <c r="L1322" s="61"/>
      <c r="M1322" s="80"/>
      <c r="N1322" s="61"/>
      <c r="O1322" s="111"/>
      <c r="P1322" s="117"/>
      <c r="Q1322" s="120"/>
      <c r="R1322" s="117"/>
      <c r="S1322" s="120"/>
      <c r="T1322" s="117"/>
      <c r="U1322" s="120"/>
      <c r="V1322" s="117"/>
      <c r="W1322" s="120"/>
      <c r="X1322" s="117"/>
      <c r="Y1322" s="72"/>
      <c r="AA1322" s="188"/>
      <c r="AB1322" s="68"/>
    </row>
    <row r="1323" spans="8:28" ht="20.100000000000001" customHeight="1" x14ac:dyDescent="0.2">
      <c r="H1323" s="68"/>
      <c r="I1323" s="61"/>
      <c r="J1323" s="62"/>
      <c r="K1323" s="61"/>
      <c r="L1323" s="61"/>
      <c r="M1323" s="80"/>
      <c r="N1323" s="61"/>
      <c r="O1323" s="111"/>
      <c r="P1323" s="117"/>
      <c r="Q1323" s="120"/>
      <c r="R1323" s="117"/>
      <c r="S1323" s="120"/>
      <c r="T1323" s="117"/>
      <c r="U1323" s="120"/>
      <c r="V1323" s="117"/>
      <c r="W1323" s="120"/>
      <c r="X1323" s="117"/>
      <c r="Y1323" s="72"/>
      <c r="AA1323" s="188"/>
      <c r="AB1323" s="68"/>
    </row>
    <row r="1324" spans="8:28" ht="20.100000000000001" customHeight="1" x14ac:dyDescent="0.2">
      <c r="H1324" s="68"/>
      <c r="I1324" s="61"/>
      <c r="J1324" s="62"/>
      <c r="K1324" s="61"/>
      <c r="L1324" s="61"/>
      <c r="M1324" s="80"/>
      <c r="N1324" s="61"/>
      <c r="O1324" s="111"/>
      <c r="P1324" s="117"/>
      <c r="Q1324" s="120"/>
      <c r="R1324" s="117"/>
      <c r="S1324" s="120"/>
      <c r="T1324" s="117"/>
      <c r="U1324" s="120"/>
      <c r="V1324" s="117"/>
      <c r="W1324" s="120"/>
      <c r="X1324" s="117"/>
      <c r="Y1324" s="72"/>
      <c r="AA1324" s="188"/>
      <c r="AB1324" s="68"/>
    </row>
    <row r="1325" spans="8:28" ht="20.100000000000001" customHeight="1" x14ac:dyDescent="0.2">
      <c r="H1325" s="68"/>
      <c r="I1325" s="61"/>
      <c r="J1325" s="62"/>
      <c r="K1325" s="61"/>
      <c r="L1325" s="61"/>
      <c r="M1325" s="80"/>
      <c r="N1325" s="61"/>
      <c r="O1325" s="111"/>
      <c r="P1325" s="117"/>
      <c r="Q1325" s="120"/>
      <c r="R1325" s="117"/>
      <c r="S1325" s="120"/>
      <c r="T1325" s="117"/>
      <c r="U1325" s="120"/>
      <c r="V1325" s="117"/>
      <c r="W1325" s="120"/>
      <c r="X1325" s="117"/>
      <c r="Y1325" s="72"/>
      <c r="AA1325" s="188"/>
      <c r="AB1325" s="68"/>
    </row>
    <row r="1326" spans="8:28" ht="20.100000000000001" customHeight="1" x14ac:dyDescent="0.2">
      <c r="H1326" s="68"/>
      <c r="I1326" s="61"/>
      <c r="J1326" s="62"/>
      <c r="K1326" s="61"/>
      <c r="L1326" s="61"/>
      <c r="M1326" s="80"/>
      <c r="N1326" s="61"/>
      <c r="O1326" s="111"/>
      <c r="P1326" s="117"/>
      <c r="Q1326" s="120"/>
      <c r="R1326" s="117"/>
      <c r="S1326" s="120"/>
      <c r="T1326" s="117"/>
      <c r="U1326" s="120"/>
      <c r="V1326" s="117"/>
      <c r="W1326" s="120"/>
      <c r="X1326" s="117"/>
      <c r="Y1326" s="72"/>
      <c r="AA1326" s="188"/>
      <c r="AB1326" s="68"/>
    </row>
    <row r="1327" spans="8:28" ht="20.100000000000001" customHeight="1" x14ac:dyDescent="0.2">
      <c r="H1327" s="68"/>
      <c r="I1327" s="61"/>
      <c r="J1327" s="62"/>
      <c r="K1327" s="61"/>
      <c r="L1327" s="61"/>
      <c r="M1327" s="80"/>
      <c r="N1327" s="61"/>
      <c r="O1327" s="111"/>
      <c r="P1327" s="117"/>
      <c r="Q1327" s="120"/>
      <c r="R1327" s="117"/>
      <c r="S1327" s="120"/>
      <c r="T1327" s="117"/>
      <c r="U1327" s="120"/>
      <c r="V1327" s="117"/>
      <c r="W1327" s="120"/>
      <c r="X1327" s="117"/>
      <c r="Y1327" s="72"/>
      <c r="AA1327" s="188"/>
      <c r="AB1327" s="68"/>
    </row>
    <row r="1328" spans="8:28" ht="20.100000000000001" customHeight="1" x14ac:dyDescent="0.2">
      <c r="H1328" s="68"/>
      <c r="I1328" s="61"/>
      <c r="J1328" s="62"/>
      <c r="K1328" s="61"/>
      <c r="L1328" s="61"/>
      <c r="M1328" s="80"/>
      <c r="N1328" s="61"/>
      <c r="O1328" s="111"/>
      <c r="P1328" s="117"/>
      <c r="Q1328" s="120"/>
      <c r="R1328" s="117"/>
      <c r="S1328" s="120"/>
      <c r="T1328" s="117"/>
      <c r="U1328" s="120"/>
      <c r="V1328" s="117"/>
      <c r="W1328" s="120"/>
      <c r="X1328" s="117"/>
      <c r="Y1328" s="72"/>
      <c r="AA1328" s="188"/>
      <c r="AB1328" s="68"/>
    </row>
    <row r="1329" spans="8:28" ht="20.100000000000001" customHeight="1" x14ac:dyDescent="0.2">
      <c r="H1329" s="68"/>
      <c r="I1329" s="61"/>
      <c r="J1329" s="62"/>
      <c r="K1329" s="61"/>
      <c r="L1329" s="61"/>
      <c r="M1329" s="80"/>
      <c r="N1329" s="61"/>
      <c r="O1329" s="111"/>
      <c r="P1329" s="117"/>
      <c r="Q1329" s="120"/>
      <c r="R1329" s="117"/>
      <c r="S1329" s="120"/>
      <c r="T1329" s="117"/>
      <c r="U1329" s="120"/>
      <c r="V1329" s="117"/>
      <c r="W1329" s="120"/>
      <c r="X1329" s="117"/>
      <c r="Y1329" s="72"/>
      <c r="AA1329" s="188"/>
      <c r="AB1329" s="68"/>
    </row>
    <row r="1330" spans="8:28" ht="20.100000000000001" customHeight="1" x14ac:dyDescent="0.2">
      <c r="H1330" s="68"/>
      <c r="I1330" s="61"/>
      <c r="J1330" s="62"/>
      <c r="K1330" s="61"/>
      <c r="L1330" s="61"/>
      <c r="M1330" s="80"/>
      <c r="N1330" s="61"/>
      <c r="O1330" s="111"/>
      <c r="P1330" s="117"/>
      <c r="Q1330" s="120"/>
      <c r="R1330" s="117"/>
      <c r="S1330" s="120"/>
      <c r="T1330" s="117"/>
      <c r="U1330" s="120"/>
      <c r="V1330" s="117"/>
      <c r="W1330" s="120"/>
      <c r="X1330" s="117"/>
      <c r="Y1330" s="72"/>
      <c r="AA1330" s="188"/>
      <c r="AB1330" s="68"/>
    </row>
    <row r="1331" spans="8:28" ht="20.100000000000001" customHeight="1" x14ac:dyDescent="0.2">
      <c r="H1331" s="68"/>
      <c r="I1331" s="61"/>
      <c r="J1331" s="62"/>
      <c r="K1331" s="61"/>
      <c r="L1331" s="61"/>
      <c r="M1331" s="80"/>
      <c r="N1331" s="61"/>
      <c r="O1331" s="111"/>
      <c r="P1331" s="117"/>
      <c r="Q1331" s="120"/>
      <c r="R1331" s="117"/>
      <c r="S1331" s="120"/>
      <c r="T1331" s="117"/>
      <c r="U1331" s="120"/>
      <c r="V1331" s="117"/>
      <c r="W1331" s="120"/>
      <c r="X1331" s="117"/>
      <c r="Y1331" s="72"/>
      <c r="AA1331" s="188"/>
      <c r="AB1331" s="68"/>
    </row>
    <row r="1332" spans="8:28" ht="20.100000000000001" customHeight="1" x14ac:dyDescent="0.2">
      <c r="H1332" s="68"/>
      <c r="I1332" s="61"/>
      <c r="J1332" s="62"/>
      <c r="K1332" s="61"/>
      <c r="L1332" s="61"/>
      <c r="M1332" s="80"/>
      <c r="N1332" s="61"/>
      <c r="O1332" s="111"/>
      <c r="P1332" s="117"/>
      <c r="Q1332" s="120"/>
      <c r="R1332" s="117"/>
      <c r="S1332" s="120"/>
      <c r="T1332" s="117"/>
      <c r="U1332" s="120"/>
      <c r="V1332" s="117"/>
      <c r="W1332" s="120"/>
      <c r="X1332" s="117"/>
      <c r="Y1332" s="72"/>
      <c r="AA1332" s="188"/>
      <c r="AB1332" s="68"/>
    </row>
    <row r="1333" spans="8:28" ht="20.100000000000001" customHeight="1" x14ac:dyDescent="0.2">
      <c r="H1333" s="68"/>
      <c r="I1333" s="61"/>
      <c r="J1333" s="62"/>
      <c r="K1333" s="61"/>
      <c r="L1333" s="61"/>
      <c r="M1333" s="80"/>
      <c r="N1333" s="61"/>
      <c r="O1333" s="111"/>
      <c r="P1333" s="117"/>
      <c r="Q1333" s="120"/>
      <c r="R1333" s="117"/>
      <c r="S1333" s="120"/>
      <c r="T1333" s="117"/>
      <c r="U1333" s="120"/>
      <c r="V1333" s="117"/>
      <c r="W1333" s="120"/>
      <c r="X1333" s="117"/>
      <c r="Y1333" s="72"/>
      <c r="AA1333" s="188"/>
      <c r="AB1333" s="68"/>
    </row>
    <row r="1334" spans="8:28" ht="20.100000000000001" customHeight="1" x14ac:dyDescent="0.2">
      <c r="H1334" s="68"/>
      <c r="I1334" s="61"/>
      <c r="J1334" s="62"/>
      <c r="K1334" s="61"/>
      <c r="L1334" s="61"/>
      <c r="M1334" s="80"/>
      <c r="N1334" s="61"/>
      <c r="O1334" s="111"/>
      <c r="P1334" s="117"/>
      <c r="Q1334" s="120"/>
      <c r="R1334" s="117"/>
      <c r="S1334" s="120"/>
      <c r="T1334" s="117"/>
      <c r="U1334" s="120"/>
      <c r="V1334" s="117"/>
      <c r="W1334" s="120"/>
      <c r="X1334" s="117"/>
      <c r="Y1334" s="72"/>
      <c r="AA1334" s="188"/>
      <c r="AB1334" s="68"/>
    </row>
    <row r="1335" spans="8:28" ht="20.100000000000001" customHeight="1" x14ac:dyDescent="0.2">
      <c r="H1335" s="68"/>
      <c r="I1335" s="61"/>
      <c r="J1335" s="62"/>
      <c r="K1335" s="61"/>
      <c r="L1335" s="61"/>
      <c r="M1335" s="80"/>
      <c r="N1335" s="61"/>
      <c r="O1335" s="111"/>
      <c r="P1335" s="117"/>
      <c r="Q1335" s="120"/>
      <c r="R1335" s="117"/>
      <c r="S1335" s="120"/>
      <c r="T1335" s="117"/>
      <c r="U1335" s="120"/>
      <c r="V1335" s="117"/>
      <c r="W1335" s="120"/>
      <c r="X1335" s="117"/>
      <c r="Y1335" s="72"/>
      <c r="AA1335" s="188"/>
      <c r="AB1335" s="68"/>
    </row>
    <row r="1336" spans="8:28" ht="20.100000000000001" customHeight="1" x14ac:dyDescent="0.2">
      <c r="H1336" s="68"/>
      <c r="I1336" s="61"/>
      <c r="J1336" s="62"/>
      <c r="K1336" s="61"/>
      <c r="L1336" s="61"/>
      <c r="M1336" s="80"/>
      <c r="N1336" s="61"/>
      <c r="O1336" s="111"/>
      <c r="P1336" s="117"/>
      <c r="Q1336" s="120"/>
      <c r="R1336" s="117"/>
      <c r="S1336" s="120"/>
      <c r="T1336" s="117"/>
      <c r="U1336" s="120"/>
      <c r="V1336" s="117"/>
      <c r="W1336" s="120"/>
      <c r="X1336" s="117"/>
      <c r="Y1336" s="72"/>
      <c r="AA1336" s="188"/>
      <c r="AB1336" s="68"/>
    </row>
    <row r="1337" spans="8:28" ht="20.100000000000001" customHeight="1" x14ac:dyDescent="0.2">
      <c r="H1337" s="68"/>
      <c r="I1337" s="61"/>
      <c r="J1337" s="62"/>
      <c r="K1337" s="61"/>
      <c r="L1337" s="61"/>
      <c r="M1337" s="80"/>
      <c r="N1337" s="61"/>
      <c r="O1337" s="111"/>
      <c r="P1337" s="117"/>
      <c r="Q1337" s="120"/>
      <c r="R1337" s="117"/>
      <c r="S1337" s="120"/>
      <c r="T1337" s="117"/>
      <c r="U1337" s="120"/>
      <c r="V1337" s="117"/>
      <c r="W1337" s="120"/>
      <c r="X1337" s="117"/>
      <c r="Y1337" s="72"/>
      <c r="AA1337" s="188"/>
      <c r="AB1337" s="68"/>
    </row>
    <row r="1338" spans="8:28" ht="20.100000000000001" customHeight="1" x14ac:dyDescent="0.2">
      <c r="H1338" s="68"/>
      <c r="I1338" s="61"/>
      <c r="J1338" s="62"/>
      <c r="K1338" s="61"/>
      <c r="L1338" s="61"/>
      <c r="M1338" s="80"/>
      <c r="N1338" s="61"/>
      <c r="O1338" s="111"/>
      <c r="P1338" s="117"/>
      <c r="Q1338" s="120"/>
      <c r="R1338" s="117"/>
      <c r="S1338" s="120"/>
      <c r="T1338" s="117"/>
      <c r="U1338" s="120"/>
      <c r="V1338" s="117"/>
      <c r="W1338" s="120"/>
      <c r="X1338" s="117"/>
      <c r="Y1338" s="72"/>
      <c r="AA1338" s="188"/>
      <c r="AB1338" s="68"/>
    </row>
    <row r="1339" spans="8:28" ht="20.100000000000001" customHeight="1" x14ac:dyDescent="0.2">
      <c r="H1339" s="68"/>
      <c r="I1339" s="61"/>
      <c r="J1339" s="62"/>
      <c r="K1339" s="61"/>
      <c r="L1339" s="61"/>
      <c r="M1339" s="80"/>
      <c r="N1339" s="61"/>
      <c r="O1339" s="111"/>
      <c r="P1339" s="117"/>
      <c r="Q1339" s="120"/>
      <c r="R1339" s="117"/>
      <c r="S1339" s="120"/>
      <c r="T1339" s="117"/>
      <c r="U1339" s="120"/>
      <c r="V1339" s="117"/>
      <c r="W1339" s="120"/>
      <c r="X1339" s="117"/>
      <c r="Y1339" s="72"/>
      <c r="AA1339" s="188"/>
      <c r="AB1339" s="68"/>
    </row>
    <row r="1340" spans="8:28" ht="20.100000000000001" customHeight="1" x14ac:dyDescent="0.2">
      <c r="H1340" s="68"/>
      <c r="I1340" s="61"/>
      <c r="J1340" s="62"/>
      <c r="K1340" s="61"/>
      <c r="L1340" s="61"/>
      <c r="M1340" s="80"/>
      <c r="N1340" s="61"/>
      <c r="O1340" s="111"/>
      <c r="P1340" s="117"/>
      <c r="Q1340" s="120"/>
      <c r="R1340" s="117"/>
      <c r="S1340" s="120"/>
      <c r="T1340" s="117"/>
      <c r="U1340" s="120"/>
      <c r="V1340" s="117"/>
      <c r="W1340" s="120"/>
      <c r="X1340" s="117"/>
      <c r="Y1340" s="72"/>
      <c r="AA1340" s="188"/>
      <c r="AB1340" s="68"/>
    </row>
    <row r="1341" spans="8:28" ht="20.100000000000001" customHeight="1" x14ac:dyDescent="0.2">
      <c r="H1341" s="68"/>
      <c r="I1341" s="61"/>
      <c r="J1341" s="62"/>
      <c r="K1341" s="61"/>
      <c r="L1341" s="61"/>
      <c r="M1341" s="80"/>
      <c r="N1341" s="61"/>
      <c r="O1341" s="111"/>
      <c r="P1341" s="117"/>
      <c r="Q1341" s="120"/>
      <c r="R1341" s="117"/>
      <c r="S1341" s="120"/>
      <c r="T1341" s="117"/>
      <c r="U1341" s="120"/>
      <c r="V1341" s="117"/>
      <c r="W1341" s="120"/>
      <c r="X1341" s="117"/>
      <c r="Y1341" s="72"/>
      <c r="AA1341" s="188"/>
      <c r="AB1341" s="68"/>
    </row>
    <row r="1342" spans="8:28" ht="20.100000000000001" customHeight="1" x14ac:dyDescent="0.2">
      <c r="H1342" s="68"/>
      <c r="I1342" s="61"/>
      <c r="J1342" s="62"/>
      <c r="K1342" s="61"/>
      <c r="L1342" s="61"/>
      <c r="M1342" s="80"/>
      <c r="N1342" s="61"/>
      <c r="O1342" s="111"/>
      <c r="P1342" s="117"/>
      <c r="Q1342" s="120"/>
      <c r="R1342" s="117"/>
      <c r="S1342" s="120"/>
      <c r="T1342" s="117"/>
      <c r="U1342" s="120"/>
      <c r="V1342" s="117"/>
      <c r="W1342" s="120"/>
      <c r="X1342" s="117"/>
      <c r="Y1342" s="72"/>
      <c r="AA1342" s="188"/>
      <c r="AB1342" s="68"/>
    </row>
    <row r="1343" spans="8:28" ht="20.100000000000001" customHeight="1" x14ac:dyDescent="0.2">
      <c r="H1343" s="68"/>
      <c r="I1343" s="61"/>
      <c r="J1343" s="62"/>
      <c r="K1343" s="61"/>
      <c r="L1343" s="61"/>
      <c r="M1343" s="80"/>
      <c r="N1343" s="61"/>
      <c r="O1343" s="111"/>
      <c r="P1343" s="117"/>
      <c r="Q1343" s="120"/>
      <c r="R1343" s="117"/>
      <c r="S1343" s="120"/>
      <c r="T1343" s="117"/>
      <c r="U1343" s="120"/>
      <c r="V1343" s="117"/>
      <c r="W1343" s="120"/>
      <c r="X1343" s="117"/>
      <c r="Y1343" s="72"/>
      <c r="AA1343" s="188"/>
      <c r="AB1343" s="68"/>
    </row>
    <row r="1344" spans="8:28" ht="20.100000000000001" customHeight="1" x14ac:dyDescent="0.2">
      <c r="H1344" s="68"/>
      <c r="I1344" s="61"/>
      <c r="J1344" s="62"/>
      <c r="K1344" s="61"/>
      <c r="L1344" s="61"/>
      <c r="M1344" s="80"/>
      <c r="N1344" s="61"/>
      <c r="O1344" s="111"/>
      <c r="P1344" s="117"/>
      <c r="Q1344" s="120"/>
      <c r="R1344" s="117"/>
      <c r="S1344" s="120"/>
      <c r="T1344" s="117"/>
      <c r="U1344" s="120"/>
      <c r="V1344" s="117"/>
      <c r="W1344" s="120"/>
      <c r="X1344" s="117"/>
      <c r="Y1344" s="72"/>
      <c r="AA1344" s="188"/>
      <c r="AB1344" s="68"/>
    </row>
    <row r="1345" spans="8:28" ht="20.100000000000001" customHeight="1" x14ac:dyDescent="0.2">
      <c r="H1345" s="68"/>
      <c r="I1345" s="61"/>
      <c r="J1345" s="62"/>
      <c r="K1345" s="61"/>
      <c r="L1345" s="61"/>
      <c r="M1345" s="80"/>
      <c r="N1345" s="61"/>
      <c r="O1345" s="111"/>
      <c r="P1345" s="117"/>
      <c r="Q1345" s="120"/>
      <c r="R1345" s="117"/>
      <c r="S1345" s="120"/>
      <c r="T1345" s="117"/>
      <c r="U1345" s="120"/>
      <c r="V1345" s="117"/>
      <c r="W1345" s="120"/>
      <c r="X1345" s="117"/>
      <c r="Y1345" s="72"/>
      <c r="AA1345" s="188"/>
      <c r="AB1345" s="68"/>
    </row>
    <row r="1346" spans="8:28" ht="20.100000000000001" customHeight="1" x14ac:dyDescent="0.2">
      <c r="H1346" s="68"/>
      <c r="I1346" s="61"/>
      <c r="J1346" s="62"/>
      <c r="K1346" s="61"/>
      <c r="L1346" s="61"/>
      <c r="M1346" s="80"/>
      <c r="N1346" s="61"/>
      <c r="O1346" s="111"/>
      <c r="P1346" s="117"/>
      <c r="Q1346" s="120"/>
      <c r="R1346" s="117"/>
      <c r="S1346" s="120"/>
      <c r="T1346" s="117"/>
      <c r="U1346" s="120"/>
      <c r="V1346" s="117"/>
      <c r="W1346" s="120"/>
      <c r="X1346" s="117"/>
      <c r="Y1346" s="72"/>
      <c r="AA1346" s="188"/>
      <c r="AB1346" s="68"/>
    </row>
    <row r="1347" spans="8:28" ht="20.100000000000001" customHeight="1" x14ac:dyDescent="0.2">
      <c r="H1347" s="68"/>
      <c r="I1347" s="61"/>
      <c r="J1347" s="62"/>
      <c r="K1347" s="61"/>
      <c r="L1347" s="61"/>
      <c r="M1347" s="80"/>
      <c r="N1347" s="61"/>
      <c r="O1347" s="111"/>
      <c r="P1347" s="117"/>
      <c r="Q1347" s="120"/>
      <c r="R1347" s="117"/>
      <c r="S1347" s="120"/>
      <c r="T1347" s="117"/>
      <c r="U1347" s="120"/>
      <c r="V1347" s="117"/>
      <c r="W1347" s="120"/>
      <c r="X1347" s="117"/>
      <c r="Y1347" s="72"/>
      <c r="AA1347" s="188"/>
      <c r="AB1347" s="68"/>
    </row>
    <row r="1348" spans="8:28" ht="20.100000000000001" customHeight="1" x14ac:dyDescent="0.2">
      <c r="H1348" s="68"/>
      <c r="I1348" s="61"/>
      <c r="J1348" s="62"/>
      <c r="K1348" s="61"/>
      <c r="L1348" s="61"/>
      <c r="M1348" s="80"/>
      <c r="N1348" s="61"/>
      <c r="O1348" s="111"/>
      <c r="P1348" s="117"/>
      <c r="Q1348" s="120"/>
      <c r="R1348" s="117"/>
      <c r="S1348" s="120"/>
      <c r="T1348" s="117"/>
      <c r="U1348" s="120"/>
      <c r="V1348" s="117"/>
      <c r="W1348" s="120"/>
      <c r="X1348" s="117"/>
      <c r="Y1348" s="72"/>
      <c r="AA1348" s="188"/>
      <c r="AB1348" s="68"/>
    </row>
    <row r="1349" spans="8:28" ht="20.100000000000001" customHeight="1" x14ac:dyDescent="0.2">
      <c r="H1349" s="68"/>
      <c r="I1349" s="61"/>
      <c r="J1349" s="62"/>
      <c r="K1349" s="61"/>
      <c r="L1349" s="61"/>
      <c r="M1349" s="80"/>
      <c r="N1349" s="61"/>
      <c r="O1349" s="111"/>
      <c r="P1349" s="117"/>
      <c r="Q1349" s="120"/>
      <c r="R1349" s="117"/>
      <c r="S1349" s="120"/>
      <c r="T1349" s="117"/>
      <c r="U1349" s="120"/>
      <c r="V1349" s="117"/>
      <c r="W1349" s="120"/>
      <c r="X1349" s="117"/>
      <c r="Y1349" s="72"/>
      <c r="AA1349" s="188"/>
      <c r="AB1349" s="68"/>
    </row>
    <row r="1350" spans="8:28" ht="20.100000000000001" customHeight="1" x14ac:dyDescent="0.2">
      <c r="H1350" s="68"/>
      <c r="I1350" s="61"/>
      <c r="J1350" s="62"/>
      <c r="K1350" s="61"/>
      <c r="L1350" s="61"/>
      <c r="M1350" s="80"/>
      <c r="N1350" s="61"/>
      <c r="O1350" s="111"/>
      <c r="P1350" s="117"/>
      <c r="Q1350" s="120"/>
      <c r="R1350" s="117"/>
      <c r="S1350" s="120"/>
      <c r="T1350" s="117"/>
      <c r="U1350" s="120"/>
      <c r="V1350" s="117"/>
      <c r="W1350" s="120"/>
      <c r="X1350" s="117"/>
      <c r="Y1350" s="72"/>
      <c r="AA1350" s="188"/>
      <c r="AB1350" s="68"/>
    </row>
    <row r="1351" spans="8:28" ht="20.100000000000001" customHeight="1" x14ac:dyDescent="0.2">
      <c r="H1351" s="68"/>
      <c r="I1351" s="61"/>
      <c r="J1351" s="62"/>
      <c r="K1351" s="61"/>
      <c r="L1351" s="61"/>
      <c r="M1351" s="80"/>
      <c r="N1351" s="61"/>
      <c r="O1351" s="111"/>
      <c r="P1351" s="117"/>
      <c r="Q1351" s="120"/>
      <c r="R1351" s="117"/>
      <c r="S1351" s="120"/>
      <c r="T1351" s="117"/>
      <c r="U1351" s="120"/>
      <c r="V1351" s="117"/>
      <c r="W1351" s="120"/>
      <c r="X1351" s="117"/>
      <c r="Y1351" s="72"/>
      <c r="AA1351" s="188"/>
      <c r="AB1351" s="68"/>
    </row>
    <row r="1352" spans="8:28" ht="20.100000000000001" customHeight="1" x14ac:dyDescent="0.2">
      <c r="H1352" s="68"/>
      <c r="I1352" s="61"/>
      <c r="J1352" s="62"/>
      <c r="K1352" s="61"/>
      <c r="L1352" s="61"/>
      <c r="M1352" s="80"/>
      <c r="N1352" s="61"/>
      <c r="O1352" s="111"/>
      <c r="P1352" s="117"/>
      <c r="Q1352" s="120"/>
      <c r="R1352" s="117"/>
      <c r="S1352" s="120"/>
      <c r="T1352" s="117"/>
      <c r="U1352" s="120"/>
      <c r="V1352" s="117"/>
      <c r="W1352" s="120"/>
      <c r="X1352" s="117"/>
      <c r="Y1352" s="72"/>
      <c r="AA1352" s="188"/>
      <c r="AB1352" s="68"/>
    </row>
    <row r="1353" spans="8:28" ht="20.100000000000001" customHeight="1" x14ac:dyDescent="0.2">
      <c r="H1353" s="68"/>
      <c r="I1353" s="61"/>
      <c r="J1353" s="62"/>
      <c r="K1353" s="61"/>
      <c r="L1353" s="61"/>
      <c r="M1353" s="80"/>
      <c r="N1353" s="61"/>
      <c r="O1353" s="111"/>
      <c r="P1353" s="117"/>
      <c r="Q1353" s="120"/>
      <c r="R1353" s="117"/>
      <c r="S1353" s="120"/>
      <c r="T1353" s="117"/>
      <c r="U1353" s="120"/>
      <c r="V1353" s="117"/>
      <c r="W1353" s="120"/>
      <c r="X1353" s="117"/>
      <c r="Y1353" s="72"/>
      <c r="AA1353" s="188"/>
      <c r="AB1353" s="68"/>
    </row>
    <row r="1354" spans="8:28" ht="20.100000000000001" customHeight="1" x14ac:dyDescent="0.2">
      <c r="H1354" s="68"/>
      <c r="I1354" s="61"/>
      <c r="J1354" s="62"/>
      <c r="K1354" s="61"/>
      <c r="L1354" s="61"/>
      <c r="M1354" s="80"/>
      <c r="N1354" s="61"/>
      <c r="O1354" s="111"/>
      <c r="P1354" s="117"/>
      <c r="Q1354" s="120"/>
      <c r="R1354" s="117"/>
      <c r="S1354" s="120"/>
      <c r="T1354" s="117"/>
      <c r="U1354" s="120"/>
      <c r="V1354" s="117"/>
      <c r="W1354" s="120"/>
      <c r="X1354" s="117"/>
      <c r="Y1354" s="72"/>
      <c r="AA1354" s="188"/>
      <c r="AB1354" s="68"/>
    </row>
    <row r="1355" spans="8:28" ht="20.100000000000001" customHeight="1" x14ac:dyDescent="0.2">
      <c r="H1355" s="68"/>
      <c r="I1355" s="61"/>
      <c r="J1355" s="62"/>
      <c r="K1355" s="61"/>
      <c r="L1355" s="61"/>
      <c r="M1355" s="80"/>
      <c r="N1355" s="61"/>
      <c r="O1355" s="111"/>
      <c r="P1355" s="117"/>
      <c r="Q1355" s="120"/>
      <c r="R1355" s="117"/>
      <c r="S1355" s="120"/>
      <c r="T1355" s="117"/>
      <c r="U1355" s="120"/>
      <c r="V1355" s="117"/>
      <c r="W1355" s="120"/>
      <c r="X1355" s="117"/>
      <c r="Y1355" s="72"/>
      <c r="AA1355" s="188"/>
      <c r="AB1355" s="68"/>
    </row>
    <row r="1356" spans="8:28" ht="20.100000000000001" customHeight="1" x14ac:dyDescent="0.2">
      <c r="H1356" s="68"/>
      <c r="I1356" s="61"/>
      <c r="J1356" s="62"/>
      <c r="K1356" s="61"/>
      <c r="L1356" s="61"/>
      <c r="M1356" s="80"/>
      <c r="N1356" s="61"/>
      <c r="O1356" s="111"/>
      <c r="P1356" s="117"/>
      <c r="Q1356" s="120"/>
      <c r="R1356" s="117"/>
      <c r="S1356" s="120"/>
      <c r="T1356" s="117"/>
      <c r="U1356" s="120"/>
      <c r="V1356" s="117"/>
      <c r="W1356" s="120"/>
      <c r="X1356" s="117"/>
      <c r="Y1356" s="72"/>
      <c r="AA1356" s="188"/>
      <c r="AB1356" s="68"/>
    </row>
    <row r="1357" spans="8:28" ht="20.100000000000001" customHeight="1" x14ac:dyDescent="0.2">
      <c r="H1357" s="68"/>
      <c r="I1357" s="61"/>
      <c r="J1357" s="62"/>
      <c r="K1357" s="61"/>
      <c r="L1357" s="61"/>
      <c r="M1357" s="80"/>
      <c r="N1357" s="61"/>
      <c r="O1357" s="111"/>
      <c r="P1357" s="117"/>
      <c r="Q1357" s="120"/>
      <c r="R1357" s="117"/>
      <c r="S1357" s="120"/>
      <c r="T1357" s="117"/>
      <c r="U1357" s="120"/>
      <c r="V1357" s="117"/>
      <c r="W1357" s="120"/>
      <c r="X1357" s="117"/>
      <c r="Y1357" s="72"/>
      <c r="AA1357" s="188"/>
      <c r="AB1357" s="68"/>
    </row>
    <row r="1358" spans="8:28" ht="20.100000000000001" customHeight="1" x14ac:dyDescent="0.2">
      <c r="H1358" s="68"/>
      <c r="I1358" s="61"/>
      <c r="J1358" s="62"/>
      <c r="K1358" s="61"/>
      <c r="L1358" s="61"/>
      <c r="M1358" s="80"/>
      <c r="N1358" s="61"/>
      <c r="O1358" s="111"/>
      <c r="P1358" s="117"/>
      <c r="Q1358" s="120"/>
      <c r="R1358" s="117"/>
      <c r="S1358" s="120"/>
      <c r="T1358" s="117"/>
      <c r="U1358" s="120"/>
      <c r="V1358" s="117"/>
      <c r="W1358" s="120"/>
      <c r="X1358" s="117"/>
      <c r="Y1358" s="72"/>
      <c r="AA1358" s="188"/>
      <c r="AB1358" s="68"/>
    </row>
    <row r="1359" spans="8:28" ht="20.100000000000001" customHeight="1" x14ac:dyDescent="0.2">
      <c r="H1359" s="68"/>
      <c r="I1359" s="61"/>
      <c r="J1359" s="62"/>
      <c r="K1359" s="61"/>
      <c r="L1359" s="61"/>
      <c r="M1359" s="80"/>
      <c r="N1359" s="61"/>
      <c r="O1359" s="111"/>
      <c r="P1359" s="117"/>
      <c r="Q1359" s="120"/>
      <c r="R1359" s="117"/>
      <c r="S1359" s="120"/>
      <c r="T1359" s="117"/>
      <c r="U1359" s="120"/>
      <c r="V1359" s="117"/>
      <c r="W1359" s="120"/>
      <c r="X1359" s="117"/>
      <c r="Y1359" s="72"/>
      <c r="AA1359" s="188"/>
      <c r="AB1359" s="68"/>
    </row>
    <row r="1360" spans="8:28" ht="20.100000000000001" customHeight="1" x14ac:dyDescent="0.2">
      <c r="H1360" s="68"/>
      <c r="I1360" s="61"/>
      <c r="J1360" s="62"/>
      <c r="K1360" s="61"/>
      <c r="L1360" s="61"/>
      <c r="M1360" s="80"/>
      <c r="N1360" s="61"/>
      <c r="O1360" s="111"/>
      <c r="P1360" s="117"/>
      <c r="Q1360" s="120"/>
      <c r="R1360" s="117"/>
      <c r="S1360" s="120"/>
      <c r="T1360" s="117"/>
      <c r="U1360" s="120"/>
      <c r="V1360" s="117"/>
      <c r="W1360" s="120"/>
      <c r="X1360" s="117"/>
      <c r="Y1360" s="72"/>
      <c r="AA1360" s="188"/>
      <c r="AB1360" s="68"/>
    </row>
    <row r="1361" spans="8:28" ht="20.100000000000001" customHeight="1" x14ac:dyDescent="0.2">
      <c r="H1361" s="68"/>
      <c r="I1361" s="61"/>
      <c r="J1361" s="62"/>
      <c r="K1361" s="61"/>
      <c r="L1361" s="61"/>
      <c r="M1361" s="80"/>
      <c r="N1361" s="61"/>
      <c r="O1361" s="111"/>
      <c r="P1361" s="117"/>
      <c r="Q1361" s="120"/>
      <c r="R1361" s="117"/>
      <c r="S1361" s="120"/>
      <c r="T1361" s="117"/>
      <c r="U1361" s="120"/>
      <c r="V1361" s="117"/>
      <c r="W1361" s="120"/>
      <c r="X1361" s="117"/>
      <c r="Y1361" s="72"/>
      <c r="AA1361" s="188"/>
      <c r="AB1361" s="68"/>
    </row>
    <row r="1362" spans="8:28" ht="20.100000000000001" customHeight="1" x14ac:dyDescent="0.2">
      <c r="H1362" s="68"/>
      <c r="I1362" s="61"/>
      <c r="J1362" s="62"/>
      <c r="K1362" s="61"/>
      <c r="L1362" s="61"/>
      <c r="M1362" s="80"/>
      <c r="N1362" s="61"/>
      <c r="O1362" s="111"/>
      <c r="P1362" s="117"/>
      <c r="Q1362" s="120"/>
      <c r="R1362" s="117"/>
      <c r="S1362" s="120"/>
      <c r="T1362" s="117"/>
      <c r="U1362" s="120"/>
      <c r="V1362" s="117"/>
      <c r="W1362" s="120"/>
      <c r="X1362" s="117"/>
      <c r="Y1362" s="72"/>
      <c r="AA1362" s="188"/>
      <c r="AB1362" s="68"/>
    </row>
    <row r="1363" spans="8:28" ht="20.100000000000001" customHeight="1" x14ac:dyDescent="0.2">
      <c r="H1363" s="68"/>
      <c r="I1363" s="61"/>
      <c r="J1363" s="62"/>
      <c r="K1363" s="61"/>
      <c r="L1363" s="61"/>
      <c r="M1363" s="80"/>
      <c r="N1363" s="61"/>
      <c r="O1363" s="111"/>
      <c r="P1363" s="117"/>
      <c r="Q1363" s="120"/>
      <c r="R1363" s="117"/>
      <c r="S1363" s="120"/>
      <c r="T1363" s="117"/>
      <c r="U1363" s="120"/>
      <c r="V1363" s="117"/>
      <c r="W1363" s="120"/>
      <c r="X1363" s="117"/>
      <c r="Y1363" s="72"/>
      <c r="AA1363" s="188"/>
      <c r="AB1363" s="68"/>
    </row>
    <row r="1364" spans="8:28" ht="20.100000000000001" customHeight="1" x14ac:dyDescent="0.2">
      <c r="H1364" s="68"/>
      <c r="I1364" s="61"/>
      <c r="J1364" s="62"/>
      <c r="K1364" s="61"/>
      <c r="L1364" s="61"/>
      <c r="M1364" s="80"/>
      <c r="N1364" s="61"/>
      <c r="O1364" s="111"/>
      <c r="P1364" s="117"/>
      <c r="Q1364" s="120"/>
      <c r="R1364" s="117"/>
      <c r="S1364" s="120"/>
      <c r="T1364" s="117"/>
      <c r="U1364" s="120"/>
      <c r="V1364" s="117"/>
      <c r="W1364" s="120"/>
      <c r="X1364" s="117"/>
      <c r="Y1364" s="72"/>
      <c r="AA1364" s="188"/>
      <c r="AB1364" s="68"/>
    </row>
    <row r="1365" spans="8:28" ht="20.100000000000001" customHeight="1" x14ac:dyDescent="0.2">
      <c r="H1365" s="68"/>
      <c r="I1365" s="61"/>
      <c r="J1365" s="62"/>
      <c r="K1365" s="61"/>
      <c r="L1365" s="61"/>
      <c r="M1365" s="80"/>
      <c r="N1365" s="61"/>
      <c r="O1365" s="111"/>
      <c r="P1365" s="117"/>
      <c r="Q1365" s="120"/>
      <c r="R1365" s="117"/>
      <c r="S1365" s="120"/>
      <c r="T1365" s="117"/>
      <c r="U1365" s="120"/>
      <c r="V1365" s="117"/>
      <c r="W1365" s="120"/>
      <c r="X1365" s="117"/>
      <c r="Y1365" s="72"/>
      <c r="AA1365" s="188"/>
      <c r="AB1365" s="68"/>
    </row>
    <row r="1366" spans="8:28" ht="20.100000000000001" customHeight="1" x14ac:dyDescent="0.2">
      <c r="H1366" s="68"/>
      <c r="I1366" s="61"/>
      <c r="J1366" s="62"/>
      <c r="K1366" s="61"/>
      <c r="L1366" s="61"/>
      <c r="M1366" s="80"/>
      <c r="N1366" s="61"/>
      <c r="O1366" s="111"/>
      <c r="P1366" s="117"/>
      <c r="Q1366" s="120"/>
      <c r="R1366" s="117"/>
      <c r="S1366" s="120"/>
      <c r="T1366" s="117"/>
      <c r="U1366" s="120"/>
      <c r="V1366" s="117"/>
      <c r="W1366" s="120"/>
      <c r="X1366" s="117"/>
      <c r="Y1366" s="72"/>
      <c r="AA1366" s="188"/>
      <c r="AB1366" s="68"/>
    </row>
    <row r="1367" spans="8:28" ht="20.100000000000001" customHeight="1" x14ac:dyDescent="0.2">
      <c r="H1367" s="68"/>
      <c r="I1367" s="61"/>
      <c r="J1367" s="62"/>
      <c r="K1367" s="61"/>
      <c r="L1367" s="61"/>
      <c r="M1367" s="80"/>
      <c r="N1367" s="61"/>
      <c r="O1367" s="111"/>
      <c r="P1367" s="117"/>
      <c r="Q1367" s="120"/>
      <c r="R1367" s="117"/>
      <c r="S1367" s="120"/>
      <c r="T1367" s="117"/>
      <c r="U1367" s="120"/>
      <c r="V1367" s="117"/>
      <c r="W1367" s="120"/>
      <c r="X1367" s="117"/>
      <c r="Y1367" s="72"/>
      <c r="AA1367" s="188"/>
      <c r="AB1367" s="68"/>
    </row>
    <row r="1368" spans="8:28" ht="20.100000000000001" customHeight="1" x14ac:dyDescent="0.2">
      <c r="H1368" s="68"/>
      <c r="I1368" s="61"/>
      <c r="J1368" s="62"/>
      <c r="K1368" s="61"/>
      <c r="L1368" s="61"/>
      <c r="M1368" s="80"/>
      <c r="N1368" s="61"/>
      <c r="O1368" s="111"/>
      <c r="P1368" s="117"/>
      <c r="Q1368" s="120"/>
      <c r="R1368" s="117"/>
      <c r="S1368" s="120"/>
      <c r="T1368" s="117"/>
      <c r="U1368" s="120"/>
      <c r="V1368" s="117"/>
      <c r="W1368" s="120"/>
      <c r="X1368" s="117"/>
      <c r="Y1368" s="72"/>
      <c r="AA1368" s="188"/>
      <c r="AB1368" s="68"/>
    </row>
    <row r="1369" spans="8:28" ht="20.100000000000001" customHeight="1" x14ac:dyDescent="0.2">
      <c r="H1369" s="68"/>
      <c r="I1369" s="61"/>
      <c r="J1369" s="62"/>
      <c r="K1369" s="61"/>
      <c r="L1369" s="61"/>
      <c r="M1369" s="80"/>
      <c r="N1369" s="61"/>
      <c r="O1369" s="111"/>
      <c r="P1369" s="117"/>
      <c r="Q1369" s="120"/>
      <c r="R1369" s="117"/>
      <c r="S1369" s="120"/>
      <c r="T1369" s="117"/>
      <c r="U1369" s="120"/>
      <c r="V1369" s="117"/>
      <c r="W1369" s="120"/>
      <c r="X1369" s="117"/>
      <c r="Y1369" s="72"/>
      <c r="AA1369" s="188"/>
      <c r="AB1369" s="68"/>
    </row>
    <row r="1370" spans="8:28" ht="20.100000000000001" customHeight="1" x14ac:dyDescent="0.2">
      <c r="H1370" s="68"/>
      <c r="I1370" s="61"/>
      <c r="J1370" s="62"/>
      <c r="K1370" s="61"/>
      <c r="L1370" s="61"/>
      <c r="M1370" s="80"/>
      <c r="N1370" s="61"/>
      <c r="O1370" s="111"/>
      <c r="P1370" s="117"/>
      <c r="Q1370" s="120"/>
      <c r="R1370" s="117"/>
      <c r="S1370" s="120"/>
      <c r="T1370" s="117"/>
      <c r="U1370" s="120"/>
      <c r="V1370" s="117"/>
      <c r="W1370" s="120"/>
      <c r="X1370" s="117"/>
      <c r="Y1370" s="72"/>
      <c r="AA1370" s="188"/>
      <c r="AB1370" s="68"/>
    </row>
    <row r="1371" spans="8:28" ht="20.100000000000001" customHeight="1" x14ac:dyDescent="0.2">
      <c r="H1371" s="68"/>
      <c r="I1371" s="61"/>
      <c r="J1371" s="62"/>
      <c r="K1371" s="61"/>
      <c r="L1371" s="61"/>
      <c r="M1371" s="80"/>
      <c r="N1371" s="61"/>
      <c r="O1371" s="111"/>
      <c r="P1371" s="117"/>
      <c r="Q1371" s="120"/>
      <c r="R1371" s="117"/>
      <c r="S1371" s="120"/>
      <c r="T1371" s="117"/>
      <c r="U1371" s="120"/>
      <c r="V1371" s="117"/>
      <c r="W1371" s="120"/>
      <c r="X1371" s="117"/>
      <c r="Y1371" s="72"/>
      <c r="AA1371" s="188"/>
      <c r="AB1371" s="68"/>
    </row>
    <row r="1372" spans="8:28" ht="20.100000000000001" customHeight="1" x14ac:dyDescent="0.2">
      <c r="H1372" s="68"/>
      <c r="I1372" s="61"/>
      <c r="J1372" s="62"/>
      <c r="K1372" s="61"/>
      <c r="L1372" s="61"/>
      <c r="M1372" s="80"/>
      <c r="N1372" s="61"/>
      <c r="O1372" s="111"/>
      <c r="P1372" s="117"/>
      <c r="Q1372" s="120"/>
      <c r="R1372" s="117"/>
      <c r="S1372" s="120"/>
      <c r="T1372" s="117"/>
      <c r="U1372" s="120"/>
      <c r="V1372" s="117"/>
      <c r="W1372" s="120"/>
      <c r="X1372" s="117"/>
      <c r="Y1372" s="72"/>
      <c r="AA1372" s="188"/>
      <c r="AB1372" s="68"/>
    </row>
    <row r="1373" spans="8:28" ht="20.100000000000001" customHeight="1" x14ac:dyDescent="0.2">
      <c r="H1373" s="68"/>
      <c r="I1373" s="61"/>
      <c r="J1373" s="62"/>
      <c r="K1373" s="61"/>
      <c r="L1373" s="61"/>
      <c r="M1373" s="80"/>
      <c r="N1373" s="61"/>
      <c r="O1373" s="111"/>
      <c r="P1373" s="117"/>
      <c r="Q1373" s="120"/>
      <c r="R1373" s="117"/>
      <c r="S1373" s="120"/>
      <c r="T1373" s="117"/>
      <c r="U1373" s="120"/>
      <c r="V1373" s="117"/>
      <c r="W1373" s="120"/>
      <c r="X1373" s="117"/>
      <c r="Y1373" s="72"/>
      <c r="AA1373" s="188"/>
      <c r="AB1373" s="68"/>
    </row>
    <row r="1374" spans="8:28" ht="20.100000000000001" customHeight="1" x14ac:dyDescent="0.2">
      <c r="H1374" s="68"/>
      <c r="I1374" s="61"/>
      <c r="J1374" s="62"/>
      <c r="K1374" s="61"/>
      <c r="L1374" s="61"/>
      <c r="M1374" s="80"/>
      <c r="N1374" s="61"/>
      <c r="O1374" s="111"/>
      <c r="P1374" s="117"/>
      <c r="Q1374" s="120"/>
      <c r="R1374" s="117"/>
      <c r="S1374" s="120"/>
      <c r="T1374" s="117"/>
      <c r="U1374" s="120"/>
      <c r="V1374" s="117"/>
      <c r="W1374" s="120"/>
      <c r="X1374" s="117"/>
      <c r="Y1374" s="72"/>
      <c r="AA1374" s="188"/>
      <c r="AB1374" s="68"/>
    </row>
    <row r="1375" spans="8:28" ht="20.100000000000001" customHeight="1" x14ac:dyDescent="0.2">
      <c r="H1375" s="68"/>
      <c r="I1375" s="61"/>
      <c r="J1375" s="62"/>
      <c r="K1375" s="61"/>
      <c r="L1375" s="61"/>
      <c r="M1375" s="80"/>
      <c r="N1375" s="61"/>
      <c r="O1375" s="111"/>
      <c r="P1375" s="117"/>
      <c r="Q1375" s="120"/>
      <c r="R1375" s="117"/>
      <c r="S1375" s="120"/>
      <c r="T1375" s="117"/>
      <c r="U1375" s="120"/>
      <c r="V1375" s="117"/>
      <c r="W1375" s="120"/>
      <c r="X1375" s="117"/>
      <c r="Y1375" s="72"/>
      <c r="AA1375" s="188"/>
      <c r="AB1375" s="68"/>
    </row>
    <row r="1376" spans="8:28" ht="20.100000000000001" customHeight="1" x14ac:dyDescent="0.2">
      <c r="H1376" s="68"/>
      <c r="I1376" s="61"/>
      <c r="J1376" s="62"/>
      <c r="K1376" s="61"/>
      <c r="L1376" s="61"/>
      <c r="M1376" s="80"/>
      <c r="N1376" s="61"/>
      <c r="O1376" s="111"/>
      <c r="P1376" s="117"/>
      <c r="Q1376" s="120"/>
      <c r="R1376" s="117"/>
      <c r="S1376" s="120"/>
      <c r="T1376" s="117"/>
      <c r="U1376" s="120"/>
      <c r="V1376" s="117"/>
      <c r="W1376" s="120"/>
      <c r="X1376" s="117"/>
      <c r="Y1376" s="72"/>
      <c r="AA1376" s="188"/>
      <c r="AB1376" s="68"/>
    </row>
    <row r="1377" spans="8:28" ht="20.100000000000001" customHeight="1" x14ac:dyDescent="0.2">
      <c r="H1377" s="68"/>
      <c r="I1377" s="61"/>
      <c r="J1377" s="62"/>
      <c r="K1377" s="61"/>
      <c r="L1377" s="61"/>
      <c r="M1377" s="80"/>
      <c r="N1377" s="61"/>
      <c r="O1377" s="111"/>
      <c r="P1377" s="117"/>
      <c r="Q1377" s="120"/>
      <c r="R1377" s="117"/>
      <c r="S1377" s="120"/>
      <c r="T1377" s="117"/>
      <c r="U1377" s="120"/>
      <c r="V1377" s="117"/>
      <c r="W1377" s="120"/>
      <c r="X1377" s="117"/>
      <c r="Y1377" s="72"/>
      <c r="AA1377" s="188"/>
      <c r="AB1377" s="68"/>
    </row>
    <row r="1378" spans="8:28" ht="20.100000000000001" customHeight="1" x14ac:dyDescent="0.2">
      <c r="H1378" s="68"/>
      <c r="I1378" s="61"/>
      <c r="J1378" s="62"/>
      <c r="K1378" s="61"/>
      <c r="L1378" s="61"/>
      <c r="M1378" s="80"/>
      <c r="N1378" s="61"/>
      <c r="O1378" s="111"/>
      <c r="P1378" s="117"/>
      <c r="Q1378" s="120"/>
      <c r="R1378" s="117"/>
      <c r="S1378" s="120"/>
      <c r="T1378" s="117"/>
      <c r="U1378" s="120"/>
      <c r="V1378" s="117"/>
      <c r="W1378" s="120"/>
      <c r="X1378" s="117"/>
      <c r="Y1378" s="72"/>
      <c r="AA1378" s="188"/>
      <c r="AB1378" s="68"/>
    </row>
    <row r="1379" spans="8:28" ht="20.100000000000001" customHeight="1" x14ac:dyDescent="0.2">
      <c r="H1379" s="68"/>
      <c r="I1379" s="61"/>
      <c r="J1379" s="62"/>
      <c r="K1379" s="61"/>
      <c r="L1379" s="61"/>
      <c r="M1379" s="80"/>
      <c r="N1379" s="61"/>
      <c r="O1379" s="111"/>
      <c r="P1379" s="117"/>
      <c r="Q1379" s="120"/>
      <c r="R1379" s="117"/>
      <c r="S1379" s="120"/>
      <c r="T1379" s="117"/>
      <c r="U1379" s="120"/>
      <c r="V1379" s="117"/>
      <c r="W1379" s="120"/>
      <c r="X1379" s="117"/>
      <c r="Y1379" s="72"/>
      <c r="AA1379" s="188"/>
      <c r="AB1379" s="68"/>
    </row>
    <row r="1380" spans="8:28" ht="20.100000000000001" customHeight="1" x14ac:dyDescent="0.2">
      <c r="H1380" s="68"/>
      <c r="I1380" s="61"/>
      <c r="J1380" s="62"/>
      <c r="K1380" s="61"/>
      <c r="L1380" s="61"/>
      <c r="M1380" s="80"/>
      <c r="N1380" s="61"/>
      <c r="O1380" s="111"/>
      <c r="P1380" s="117"/>
      <c r="Q1380" s="120"/>
      <c r="R1380" s="117"/>
      <c r="S1380" s="120"/>
      <c r="T1380" s="117"/>
      <c r="U1380" s="120"/>
      <c r="V1380" s="117"/>
      <c r="W1380" s="120"/>
      <c r="X1380" s="117"/>
      <c r="Y1380" s="72"/>
      <c r="AA1380" s="188"/>
      <c r="AB1380" s="68"/>
    </row>
    <row r="1381" spans="8:28" ht="20.100000000000001" customHeight="1" x14ac:dyDescent="0.2">
      <c r="H1381" s="68"/>
      <c r="I1381" s="61"/>
      <c r="J1381" s="62"/>
      <c r="K1381" s="61"/>
      <c r="L1381" s="61"/>
      <c r="M1381" s="80"/>
      <c r="N1381" s="61"/>
      <c r="O1381" s="111"/>
      <c r="P1381" s="117"/>
      <c r="Q1381" s="120"/>
      <c r="R1381" s="117"/>
      <c r="S1381" s="120"/>
      <c r="T1381" s="117"/>
      <c r="U1381" s="120"/>
      <c r="V1381" s="117"/>
      <c r="W1381" s="120"/>
      <c r="X1381" s="117"/>
      <c r="Y1381" s="72"/>
      <c r="AA1381" s="188"/>
      <c r="AB1381" s="68"/>
    </row>
    <row r="1382" spans="8:28" ht="20.100000000000001" customHeight="1" x14ac:dyDescent="0.2">
      <c r="H1382" s="68"/>
      <c r="I1382" s="61"/>
      <c r="J1382" s="62"/>
      <c r="K1382" s="61"/>
      <c r="L1382" s="61"/>
      <c r="M1382" s="80"/>
      <c r="N1382" s="61"/>
      <c r="O1382" s="111"/>
      <c r="P1382" s="117"/>
      <c r="Q1382" s="120"/>
      <c r="R1382" s="117"/>
      <c r="S1382" s="120"/>
      <c r="T1382" s="117"/>
      <c r="U1382" s="120"/>
      <c r="V1382" s="117"/>
      <c r="W1382" s="120"/>
      <c r="X1382" s="117"/>
      <c r="Y1382" s="72"/>
      <c r="AA1382" s="188"/>
      <c r="AB1382" s="68"/>
    </row>
    <row r="1383" spans="8:28" ht="20.100000000000001" customHeight="1" x14ac:dyDescent="0.2">
      <c r="H1383" s="68"/>
      <c r="I1383" s="61"/>
      <c r="J1383" s="62"/>
      <c r="K1383" s="61"/>
      <c r="L1383" s="61"/>
      <c r="M1383" s="80"/>
      <c r="N1383" s="61"/>
      <c r="O1383" s="111"/>
      <c r="P1383" s="117"/>
      <c r="Q1383" s="120"/>
      <c r="R1383" s="117"/>
      <c r="S1383" s="120"/>
      <c r="T1383" s="117"/>
      <c r="U1383" s="120"/>
      <c r="V1383" s="117"/>
      <c r="W1383" s="120"/>
      <c r="X1383" s="117"/>
      <c r="Y1383" s="72"/>
      <c r="AA1383" s="188"/>
      <c r="AB1383" s="68"/>
    </row>
    <row r="1384" spans="8:28" ht="20.100000000000001" customHeight="1" x14ac:dyDescent="0.2">
      <c r="H1384" s="68"/>
      <c r="I1384" s="61"/>
      <c r="J1384" s="62"/>
      <c r="K1384" s="61"/>
      <c r="L1384" s="61"/>
      <c r="M1384" s="80"/>
      <c r="N1384" s="61"/>
      <c r="O1384" s="111"/>
      <c r="P1384" s="117"/>
      <c r="Q1384" s="120"/>
      <c r="R1384" s="117"/>
      <c r="S1384" s="120"/>
      <c r="T1384" s="117"/>
      <c r="U1384" s="120"/>
      <c r="V1384" s="117"/>
      <c r="W1384" s="120"/>
      <c r="X1384" s="117"/>
      <c r="Y1384" s="72"/>
      <c r="AA1384" s="188"/>
      <c r="AB1384" s="68"/>
    </row>
    <row r="1385" spans="8:28" ht="20.100000000000001" customHeight="1" x14ac:dyDescent="0.2">
      <c r="H1385" s="68"/>
      <c r="I1385" s="61"/>
      <c r="J1385" s="62"/>
      <c r="K1385" s="61"/>
      <c r="L1385" s="61"/>
      <c r="M1385" s="80"/>
      <c r="N1385" s="61"/>
      <c r="O1385" s="111"/>
      <c r="P1385" s="117"/>
      <c r="Q1385" s="120"/>
      <c r="R1385" s="117"/>
      <c r="S1385" s="120"/>
      <c r="T1385" s="117"/>
      <c r="U1385" s="120"/>
      <c r="V1385" s="117"/>
      <c r="W1385" s="120"/>
      <c r="X1385" s="117"/>
      <c r="Y1385" s="72"/>
      <c r="AA1385" s="188"/>
      <c r="AB1385" s="68"/>
    </row>
    <row r="1386" spans="8:28" ht="20.100000000000001" customHeight="1" x14ac:dyDescent="0.2">
      <c r="H1386" s="68"/>
      <c r="I1386" s="61"/>
      <c r="J1386" s="62"/>
      <c r="K1386" s="61"/>
      <c r="L1386" s="61"/>
      <c r="M1386" s="80"/>
      <c r="N1386" s="61"/>
      <c r="O1386" s="111"/>
      <c r="P1386" s="117"/>
      <c r="Q1386" s="120"/>
      <c r="R1386" s="117"/>
      <c r="S1386" s="120"/>
      <c r="T1386" s="117"/>
      <c r="U1386" s="120"/>
      <c r="V1386" s="117"/>
      <c r="W1386" s="120"/>
      <c r="X1386" s="117"/>
      <c r="Y1386" s="72"/>
      <c r="AA1386" s="188"/>
      <c r="AB1386" s="68"/>
    </row>
    <row r="1387" spans="8:28" ht="20.100000000000001" customHeight="1" x14ac:dyDescent="0.2">
      <c r="H1387" s="68"/>
      <c r="I1387" s="61"/>
      <c r="J1387" s="62"/>
      <c r="K1387" s="61"/>
      <c r="L1387" s="61"/>
      <c r="M1387" s="80"/>
      <c r="N1387" s="61"/>
      <c r="O1387" s="111"/>
      <c r="P1387" s="117"/>
      <c r="Q1387" s="120"/>
      <c r="R1387" s="117"/>
      <c r="S1387" s="120"/>
      <c r="T1387" s="117"/>
      <c r="U1387" s="120"/>
      <c r="V1387" s="117"/>
      <c r="W1387" s="120"/>
      <c r="X1387" s="117"/>
      <c r="Y1387" s="72"/>
      <c r="AA1387" s="188"/>
      <c r="AB1387" s="68"/>
    </row>
    <row r="1388" spans="8:28" ht="20.100000000000001" customHeight="1" x14ac:dyDescent="0.2">
      <c r="H1388" s="68"/>
      <c r="I1388" s="61"/>
      <c r="J1388" s="62"/>
      <c r="K1388" s="61"/>
      <c r="L1388" s="61"/>
      <c r="M1388" s="80"/>
      <c r="N1388" s="61"/>
      <c r="O1388" s="111"/>
      <c r="P1388" s="117"/>
      <c r="Q1388" s="120"/>
      <c r="R1388" s="117"/>
      <c r="S1388" s="120"/>
      <c r="T1388" s="117"/>
      <c r="U1388" s="120"/>
      <c r="V1388" s="117"/>
      <c r="W1388" s="120"/>
      <c r="X1388" s="117"/>
      <c r="Y1388" s="72"/>
      <c r="AA1388" s="188"/>
      <c r="AB1388" s="68"/>
    </row>
    <row r="1389" spans="8:28" ht="20.100000000000001" customHeight="1" x14ac:dyDescent="0.2">
      <c r="H1389" s="68"/>
      <c r="I1389" s="61"/>
      <c r="J1389" s="62"/>
      <c r="K1389" s="61"/>
      <c r="L1389" s="61"/>
      <c r="M1389" s="80"/>
      <c r="N1389" s="61"/>
      <c r="O1389" s="111"/>
      <c r="P1389" s="117"/>
      <c r="Q1389" s="120"/>
      <c r="R1389" s="117"/>
      <c r="S1389" s="120"/>
      <c r="T1389" s="117"/>
      <c r="U1389" s="120"/>
      <c r="V1389" s="117"/>
      <c r="W1389" s="120"/>
      <c r="X1389" s="117"/>
      <c r="Y1389" s="72"/>
      <c r="AA1389" s="188"/>
      <c r="AB1389" s="68"/>
    </row>
    <row r="1390" spans="8:28" ht="20.100000000000001" customHeight="1" x14ac:dyDescent="0.2">
      <c r="H1390" s="68"/>
      <c r="I1390" s="61"/>
      <c r="J1390" s="62"/>
      <c r="K1390" s="61"/>
      <c r="L1390" s="61"/>
      <c r="M1390" s="80"/>
      <c r="N1390" s="61"/>
      <c r="O1390" s="111"/>
      <c r="P1390" s="117"/>
      <c r="Q1390" s="120"/>
      <c r="R1390" s="117"/>
      <c r="S1390" s="120"/>
      <c r="T1390" s="117"/>
      <c r="U1390" s="120"/>
      <c r="V1390" s="117"/>
      <c r="W1390" s="120"/>
      <c r="X1390" s="117"/>
      <c r="Y1390" s="72"/>
      <c r="AA1390" s="188"/>
      <c r="AB1390" s="68"/>
    </row>
    <row r="1391" spans="8:28" ht="20.100000000000001" customHeight="1" x14ac:dyDescent="0.2">
      <c r="H1391" s="68"/>
      <c r="I1391" s="61"/>
      <c r="J1391" s="62"/>
      <c r="K1391" s="61"/>
      <c r="L1391" s="61"/>
      <c r="M1391" s="80"/>
      <c r="N1391" s="61"/>
      <c r="O1391" s="111"/>
      <c r="P1391" s="117"/>
      <c r="Q1391" s="120"/>
      <c r="R1391" s="117"/>
      <c r="S1391" s="120"/>
      <c r="T1391" s="117"/>
      <c r="U1391" s="120"/>
      <c r="V1391" s="117"/>
      <c r="W1391" s="120"/>
      <c r="X1391" s="117"/>
      <c r="Y1391" s="72"/>
      <c r="AA1391" s="188"/>
      <c r="AB1391" s="68"/>
    </row>
    <row r="1392" spans="8:28" ht="20.100000000000001" customHeight="1" x14ac:dyDescent="0.2">
      <c r="H1392" s="68"/>
      <c r="I1392" s="61"/>
      <c r="J1392" s="62"/>
      <c r="K1392" s="61"/>
      <c r="L1392" s="61"/>
      <c r="M1392" s="80"/>
      <c r="N1392" s="61"/>
      <c r="O1392" s="111"/>
      <c r="P1392" s="117"/>
      <c r="Q1392" s="120"/>
      <c r="R1392" s="117"/>
      <c r="S1392" s="120"/>
      <c r="T1392" s="117"/>
      <c r="U1392" s="120"/>
      <c r="V1392" s="117"/>
      <c r="W1392" s="120"/>
      <c r="X1392" s="117"/>
      <c r="Y1392" s="72"/>
      <c r="AA1392" s="188"/>
      <c r="AB1392" s="68"/>
    </row>
    <row r="1393" spans="8:28" ht="20.100000000000001" customHeight="1" x14ac:dyDescent="0.2">
      <c r="H1393" s="68"/>
      <c r="I1393" s="61"/>
      <c r="J1393" s="62"/>
      <c r="K1393" s="61"/>
      <c r="L1393" s="61"/>
      <c r="M1393" s="80"/>
      <c r="N1393" s="61"/>
      <c r="O1393" s="111"/>
      <c r="P1393" s="117"/>
      <c r="Q1393" s="120"/>
      <c r="R1393" s="117"/>
      <c r="S1393" s="120"/>
      <c r="T1393" s="117"/>
      <c r="U1393" s="120"/>
      <c r="V1393" s="117"/>
      <c r="W1393" s="120"/>
      <c r="X1393" s="117"/>
      <c r="Y1393" s="72"/>
      <c r="AA1393" s="188"/>
      <c r="AB1393" s="68"/>
    </row>
    <row r="1394" spans="8:28" ht="20.100000000000001" customHeight="1" x14ac:dyDescent="0.2">
      <c r="H1394" s="68"/>
      <c r="I1394" s="61"/>
      <c r="J1394" s="62"/>
      <c r="K1394" s="61"/>
      <c r="L1394" s="61"/>
      <c r="M1394" s="80"/>
      <c r="N1394" s="61"/>
      <c r="O1394" s="111"/>
      <c r="P1394" s="117"/>
      <c r="Q1394" s="120"/>
      <c r="R1394" s="117"/>
      <c r="S1394" s="120"/>
      <c r="T1394" s="117"/>
      <c r="U1394" s="120"/>
      <c r="V1394" s="117"/>
      <c r="W1394" s="120"/>
      <c r="X1394" s="117"/>
      <c r="Y1394" s="72"/>
      <c r="AA1394" s="188"/>
      <c r="AB1394" s="68"/>
    </row>
    <row r="1395" spans="8:28" ht="20.100000000000001" customHeight="1" x14ac:dyDescent="0.2">
      <c r="H1395" s="68"/>
      <c r="I1395" s="61"/>
      <c r="J1395" s="62"/>
      <c r="K1395" s="61"/>
      <c r="L1395" s="61"/>
      <c r="M1395" s="80"/>
      <c r="N1395" s="61"/>
      <c r="O1395" s="111"/>
      <c r="P1395" s="117"/>
      <c r="Q1395" s="120"/>
      <c r="R1395" s="117"/>
      <c r="S1395" s="120"/>
      <c r="T1395" s="117"/>
      <c r="U1395" s="120"/>
      <c r="V1395" s="117"/>
      <c r="W1395" s="120"/>
      <c r="X1395" s="117"/>
      <c r="Y1395" s="72"/>
      <c r="AA1395" s="188"/>
      <c r="AB1395" s="68"/>
    </row>
    <row r="1396" spans="8:28" ht="20.100000000000001" customHeight="1" x14ac:dyDescent="0.2">
      <c r="H1396" s="68"/>
      <c r="I1396" s="61"/>
      <c r="J1396" s="62"/>
      <c r="K1396" s="61"/>
      <c r="L1396" s="61"/>
      <c r="M1396" s="80"/>
      <c r="N1396" s="61"/>
      <c r="O1396" s="111"/>
      <c r="P1396" s="117"/>
      <c r="Q1396" s="120"/>
      <c r="R1396" s="117"/>
      <c r="S1396" s="120"/>
      <c r="T1396" s="117"/>
      <c r="U1396" s="120"/>
      <c r="V1396" s="117"/>
      <c r="W1396" s="120"/>
      <c r="X1396" s="117"/>
      <c r="Y1396" s="72"/>
      <c r="AA1396" s="188"/>
      <c r="AB1396" s="68"/>
    </row>
    <row r="1397" spans="8:28" ht="20.100000000000001" customHeight="1" x14ac:dyDescent="0.2">
      <c r="H1397" s="68"/>
      <c r="I1397" s="61"/>
      <c r="J1397" s="62"/>
      <c r="K1397" s="61"/>
      <c r="L1397" s="61"/>
      <c r="M1397" s="80"/>
      <c r="N1397" s="61"/>
      <c r="O1397" s="111"/>
      <c r="P1397" s="117"/>
      <c r="Q1397" s="120"/>
      <c r="R1397" s="117"/>
      <c r="S1397" s="120"/>
      <c r="T1397" s="117"/>
      <c r="U1397" s="120"/>
      <c r="V1397" s="117"/>
      <c r="W1397" s="120"/>
      <c r="X1397" s="117"/>
      <c r="Y1397" s="72"/>
      <c r="AA1397" s="188"/>
      <c r="AB1397" s="68"/>
    </row>
    <row r="1398" spans="8:28" ht="20.100000000000001" customHeight="1" x14ac:dyDescent="0.2">
      <c r="H1398" s="68"/>
      <c r="I1398" s="61"/>
      <c r="J1398" s="62"/>
      <c r="K1398" s="61"/>
      <c r="L1398" s="61"/>
      <c r="M1398" s="80"/>
      <c r="N1398" s="61"/>
      <c r="O1398" s="111"/>
      <c r="P1398" s="117"/>
      <c r="Q1398" s="120"/>
      <c r="R1398" s="117"/>
      <c r="S1398" s="120"/>
      <c r="T1398" s="117"/>
      <c r="U1398" s="120"/>
      <c r="V1398" s="117"/>
      <c r="W1398" s="120"/>
      <c r="X1398" s="117"/>
      <c r="Y1398" s="72"/>
      <c r="AA1398" s="188"/>
      <c r="AB1398" s="68"/>
    </row>
    <row r="1399" spans="8:28" ht="20.100000000000001" customHeight="1" x14ac:dyDescent="0.2">
      <c r="H1399" s="68"/>
      <c r="I1399" s="61"/>
      <c r="J1399" s="62"/>
      <c r="K1399" s="61"/>
      <c r="L1399" s="61"/>
      <c r="M1399" s="80"/>
      <c r="N1399" s="61"/>
      <c r="O1399" s="111"/>
      <c r="P1399" s="117"/>
      <c r="Q1399" s="120"/>
      <c r="R1399" s="117"/>
      <c r="S1399" s="120"/>
      <c r="T1399" s="117"/>
      <c r="U1399" s="120"/>
      <c r="V1399" s="117"/>
      <c r="W1399" s="120"/>
      <c r="X1399" s="117"/>
      <c r="Y1399" s="72"/>
      <c r="AA1399" s="188"/>
      <c r="AB1399" s="68"/>
    </row>
    <row r="1400" spans="8:28" ht="20.100000000000001" customHeight="1" x14ac:dyDescent="0.2">
      <c r="H1400" s="68"/>
      <c r="I1400" s="61"/>
      <c r="J1400" s="62"/>
      <c r="K1400" s="61"/>
      <c r="L1400" s="61"/>
      <c r="M1400" s="80"/>
      <c r="N1400" s="61"/>
      <c r="O1400" s="111"/>
      <c r="P1400" s="117"/>
      <c r="Q1400" s="120"/>
      <c r="R1400" s="117"/>
      <c r="S1400" s="120"/>
      <c r="T1400" s="117"/>
      <c r="U1400" s="120"/>
      <c r="V1400" s="117"/>
      <c r="W1400" s="120"/>
      <c r="X1400" s="117"/>
      <c r="Y1400" s="72"/>
      <c r="AA1400" s="188"/>
      <c r="AB1400" s="68"/>
    </row>
    <row r="1401" spans="8:28" ht="20.100000000000001" customHeight="1" x14ac:dyDescent="0.2">
      <c r="H1401" s="68"/>
      <c r="I1401" s="61"/>
      <c r="J1401" s="62"/>
      <c r="K1401" s="61"/>
      <c r="L1401" s="61"/>
      <c r="M1401" s="80"/>
      <c r="N1401" s="61"/>
      <c r="O1401" s="111"/>
      <c r="P1401" s="117"/>
      <c r="Q1401" s="120"/>
      <c r="R1401" s="117"/>
      <c r="S1401" s="120"/>
      <c r="T1401" s="117"/>
      <c r="U1401" s="120"/>
      <c r="V1401" s="117"/>
      <c r="W1401" s="120"/>
      <c r="X1401" s="117"/>
      <c r="Y1401" s="72"/>
      <c r="AA1401" s="188"/>
      <c r="AB1401" s="68"/>
    </row>
    <row r="1402" spans="8:28" ht="20.100000000000001" customHeight="1" x14ac:dyDescent="0.2">
      <c r="H1402" s="68"/>
      <c r="I1402" s="61"/>
      <c r="J1402" s="62"/>
      <c r="K1402" s="61"/>
      <c r="L1402" s="61"/>
      <c r="M1402" s="80"/>
      <c r="N1402" s="61"/>
      <c r="O1402" s="111"/>
      <c r="P1402" s="117"/>
      <c r="Q1402" s="120"/>
      <c r="R1402" s="117"/>
      <c r="S1402" s="120"/>
      <c r="T1402" s="117"/>
      <c r="U1402" s="120"/>
      <c r="V1402" s="117"/>
      <c r="W1402" s="120"/>
      <c r="X1402" s="117"/>
      <c r="Y1402" s="72"/>
      <c r="AA1402" s="188"/>
      <c r="AB1402" s="68"/>
    </row>
    <row r="1403" spans="8:28" ht="20.100000000000001" customHeight="1" x14ac:dyDescent="0.2">
      <c r="H1403" s="68"/>
      <c r="I1403" s="61"/>
      <c r="J1403" s="62"/>
      <c r="K1403" s="61"/>
      <c r="L1403" s="61"/>
      <c r="M1403" s="80"/>
      <c r="N1403" s="61"/>
      <c r="O1403" s="111"/>
      <c r="P1403" s="117"/>
      <c r="Q1403" s="120"/>
      <c r="R1403" s="117"/>
      <c r="S1403" s="120"/>
      <c r="T1403" s="117"/>
      <c r="U1403" s="120"/>
      <c r="V1403" s="117"/>
      <c r="W1403" s="120"/>
      <c r="X1403" s="117"/>
      <c r="Y1403" s="72"/>
      <c r="AA1403" s="188"/>
      <c r="AB1403" s="68"/>
    </row>
    <row r="1404" spans="8:28" ht="20.100000000000001" customHeight="1" x14ac:dyDescent="0.2">
      <c r="H1404" s="68"/>
      <c r="I1404" s="61"/>
      <c r="J1404" s="62"/>
      <c r="K1404" s="61"/>
      <c r="L1404" s="61"/>
      <c r="M1404" s="80"/>
      <c r="N1404" s="61"/>
      <c r="O1404" s="111"/>
      <c r="P1404" s="117"/>
      <c r="Q1404" s="120"/>
      <c r="R1404" s="117"/>
      <c r="S1404" s="120"/>
      <c r="T1404" s="117"/>
      <c r="U1404" s="120"/>
      <c r="V1404" s="117"/>
      <c r="W1404" s="120"/>
      <c r="X1404" s="117"/>
      <c r="Y1404" s="72"/>
      <c r="AA1404" s="188"/>
      <c r="AB1404" s="68"/>
    </row>
    <row r="1405" spans="8:28" ht="20.100000000000001" customHeight="1" x14ac:dyDescent="0.2">
      <c r="H1405" s="68"/>
      <c r="I1405" s="61"/>
      <c r="J1405" s="62"/>
      <c r="K1405" s="61"/>
      <c r="L1405" s="61"/>
      <c r="M1405" s="80"/>
      <c r="N1405" s="61"/>
      <c r="O1405" s="111"/>
      <c r="P1405" s="117"/>
      <c r="Q1405" s="120"/>
      <c r="R1405" s="117"/>
      <c r="S1405" s="120"/>
      <c r="T1405" s="117"/>
      <c r="U1405" s="120"/>
      <c r="V1405" s="117"/>
      <c r="W1405" s="120"/>
      <c r="X1405" s="117"/>
      <c r="Y1405" s="72"/>
      <c r="AA1405" s="188"/>
      <c r="AB1405" s="68"/>
    </row>
    <row r="1406" spans="8:28" ht="20.100000000000001" customHeight="1" x14ac:dyDescent="0.2">
      <c r="H1406" s="68"/>
      <c r="I1406" s="61"/>
      <c r="J1406" s="62"/>
      <c r="K1406" s="61"/>
      <c r="L1406" s="61"/>
      <c r="M1406" s="80"/>
      <c r="N1406" s="61"/>
      <c r="O1406" s="111"/>
      <c r="P1406" s="117"/>
      <c r="Q1406" s="120"/>
      <c r="R1406" s="117"/>
      <c r="S1406" s="120"/>
      <c r="T1406" s="117"/>
      <c r="U1406" s="120"/>
      <c r="V1406" s="117"/>
      <c r="W1406" s="120"/>
      <c r="X1406" s="117"/>
      <c r="Y1406" s="72"/>
      <c r="AA1406" s="188"/>
      <c r="AB1406" s="68"/>
    </row>
    <row r="1407" spans="8:28" ht="20.100000000000001" customHeight="1" x14ac:dyDescent="0.2">
      <c r="H1407" s="68"/>
      <c r="I1407" s="61"/>
      <c r="J1407" s="62"/>
      <c r="K1407" s="61"/>
      <c r="L1407" s="61"/>
      <c r="M1407" s="80"/>
      <c r="N1407" s="61"/>
      <c r="O1407" s="111"/>
      <c r="P1407" s="117"/>
      <c r="Q1407" s="120"/>
      <c r="R1407" s="117"/>
      <c r="S1407" s="120"/>
      <c r="T1407" s="117"/>
      <c r="U1407" s="120"/>
      <c r="V1407" s="117"/>
      <c r="W1407" s="120"/>
      <c r="X1407" s="117"/>
      <c r="Y1407" s="72"/>
      <c r="AA1407" s="188"/>
      <c r="AB1407" s="68"/>
    </row>
    <row r="1408" spans="8:28" ht="20.100000000000001" customHeight="1" x14ac:dyDescent="0.2">
      <c r="H1408" s="68"/>
      <c r="I1408" s="61"/>
      <c r="J1408" s="62"/>
      <c r="K1408" s="61"/>
      <c r="L1408" s="61"/>
      <c r="M1408" s="80"/>
      <c r="N1408" s="61"/>
      <c r="O1408" s="111"/>
      <c r="P1408" s="117"/>
      <c r="Q1408" s="120"/>
      <c r="R1408" s="117"/>
      <c r="S1408" s="120"/>
      <c r="T1408" s="117"/>
      <c r="U1408" s="120"/>
      <c r="V1408" s="117"/>
      <c r="W1408" s="120"/>
      <c r="X1408" s="117"/>
      <c r="Y1408" s="72"/>
      <c r="AA1408" s="188"/>
      <c r="AB1408" s="68"/>
    </row>
    <row r="1409" spans="8:28" ht="20.100000000000001" customHeight="1" x14ac:dyDescent="0.2">
      <c r="H1409" s="68"/>
      <c r="I1409" s="61"/>
      <c r="J1409" s="62"/>
      <c r="K1409" s="61"/>
      <c r="L1409" s="61"/>
      <c r="M1409" s="80"/>
      <c r="N1409" s="61"/>
      <c r="O1409" s="111"/>
      <c r="P1409" s="117"/>
      <c r="Q1409" s="120"/>
      <c r="R1409" s="117"/>
      <c r="S1409" s="120"/>
      <c r="T1409" s="117"/>
      <c r="U1409" s="120"/>
      <c r="V1409" s="117"/>
      <c r="W1409" s="120"/>
      <c r="X1409" s="117"/>
      <c r="Y1409" s="72"/>
      <c r="AA1409" s="188"/>
      <c r="AB1409" s="68"/>
    </row>
    <row r="1410" spans="8:28" ht="20.100000000000001" customHeight="1" x14ac:dyDescent="0.2">
      <c r="H1410" s="68"/>
      <c r="I1410" s="61"/>
      <c r="J1410" s="62"/>
      <c r="K1410" s="61"/>
      <c r="L1410" s="61"/>
      <c r="M1410" s="80"/>
      <c r="N1410" s="61"/>
      <c r="O1410" s="111"/>
      <c r="P1410" s="117"/>
      <c r="Q1410" s="120"/>
      <c r="R1410" s="117"/>
      <c r="S1410" s="120"/>
      <c r="T1410" s="117"/>
      <c r="U1410" s="120"/>
      <c r="V1410" s="117"/>
      <c r="W1410" s="120"/>
      <c r="X1410" s="117"/>
      <c r="Y1410" s="72"/>
      <c r="AA1410" s="188"/>
      <c r="AB1410" s="68"/>
    </row>
    <row r="1411" spans="8:28" ht="20.100000000000001" customHeight="1" x14ac:dyDescent="0.2">
      <c r="H1411" s="68"/>
      <c r="I1411" s="61"/>
      <c r="J1411" s="62"/>
      <c r="K1411" s="61"/>
      <c r="L1411" s="61"/>
      <c r="M1411" s="80"/>
      <c r="N1411" s="61"/>
      <c r="O1411" s="111"/>
      <c r="P1411" s="117"/>
      <c r="Q1411" s="120"/>
      <c r="R1411" s="117"/>
      <c r="S1411" s="120"/>
      <c r="T1411" s="117"/>
      <c r="U1411" s="120"/>
      <c r="V1411" s="117"/>
      <c r="W1411" s="120"/>
      <c r="X1411" s="117"/>
      <c r="Y1411" s="72"/>
      <c r="AA1411" s="188"/>
      <c r="AB1411" s="68"/>
    </row>
    <row r="1412" spans="8:28" ht="20.100000000000001" customHeight="1" x14ac:dyDescent="0.2">
      <c r="H1412" s="68"/>
      <c r="I1412" s="61"/>
      <c r="J1412" s="62"/>
      <c r="K1412" s="61"/>
      <c r="L1412" s="61"/>
      <c r="M1412" s="80"/>
      <c r="N1412" s="61"/>
      <c r="O1412" s="111"/>
      <c r="P1412" s="117"/>
      <c r="Q1412" s="120"/>
      <c r="R1412" s="117"/>
      <c r="S1412" s="120"/>
      <c r="T1412" s="117"/>
      <c r="U1412" s="120"/>
      <c r="V1412" s="117"/>
      <c r="W1412" s="120"/>
      <c r="X1412" s="117"/>
      <c r="Y1412" s="72"/>
      <c r="AA1412" s="188"/>
      <c r="AB1412" s="68"/>
    </row>
    <row r="1413" spans="8:28" ht="20.100000000000001" customHeight="1" x14ac:dyDescent="0.2">
      <c r="H1413" s="68"/>
      <c r="I1413" s="61"/>
      <c r="J1413" s="62"/>
      <c r="K1413" s="61"/>
      <c r="L1413" s="61"/>
      <c r="M1413" s="80"/>
      <c r="N1413" s="61"/>
      <c r="O1413" s="111"/>
      <c r="P1413" s="117"/>
      <c r="Q1413" s="120"/>
      <c r="R1413" s="117"/>
      <c r="S1413" s="120"/>
      <c r="T1413" s="117"/>
      <c r="U1413" s="120"/>
      <c r="V1413" s="117"/>
      <c r="W1413" s="120"/>
      <c r="X1413" s="117"/>
      <c r="Y1413" s="72"/>
      <c r="AA1413" s="188"/>
      <c r="AB1413" s="68"/>
    </row>
    <row r="1414" spans="8:28" ht="20.100000000000001" customHeight="1" x14ac:dyDescent="0.2">
      <c r="H1414" s="68"/>
      <c r="I1414" s="61"/>
      <c r="J1414" s="62"/>
      <c r="K1414" s="61"/>
      <c r="L1414" s="61"/>
      <c r="M1414" s="80"/>
      <c r="N1414" s="61"/>
      <c r="O1414" s="111"/>
      <c r="P1414" s="117"/>
      <c r="Q1414" s="120"/>
      <c r="R1414" s="117"/>
      <c r="S1414" s="120"/>
      <c r="T1414" s="117"/>
      <c r="U1414" s="120"/>
      <c r="V1414" s="117"/>
      <c r="W1414" s="120"/>
      <c r="X1414" s="117"/>
      <c r="Y1414" s="72"/>
      <c r="AA1414" s="188"/>
      <c r="AB1414" s="68"/>
    </row>
    <row r="1415" spans="8:28" ht="20.100000000000001" customHeight="1" x14ac:dyDescent="0.2">
      <c r="H1415" s="68"/>
      <c r="I1415" s="61"/>
      <c r="J1415" s="62"/>
      <c r="K1415" s="61"/>
      <c r="L1415" s="61"/>
      <c r="M1415" s="80"/>
      <c r="N1415" s="61"/>
      <c r="O1415" s="111"/>
      <c r="P1415" s="117"/>
      <c r="Q1415" s="120"/>
      <c r="R1415" s="117"/>
      <c r="S1415" s="120"/>
      <c r="T1415" s="117"/>
      <c r="U1415" s="120"/>
      <c r="V1415" s="117"/>
      <c r="W1415" s="120"/>
      <c r="X1415" s="117"/>
      <c r="Y1415" s="72"/>
      <c r="AA1415" s="188"/>
      <c r="AB1415" s="68"/>
    </row>
    <row r="1416" spans="8:28" ht="20.100000000000001" customHeight="1" x14ac:dyDescent="0.2">
      <c r="H1416" s="68"/>
      <c r="I1416" s="61"/>
      <c r="J1416" s="62"/>
      <c r="K1416" s="61"/>
      <c r="L1416" s="61"/>
      <c r="M1416" s="80"/>
      <c r="N1416" s="61"/>
      <c r="O1416" s="111"/>
      <c r="P1416" s="117"/>
      <c r="Q1416" s="120"/>
      <c r="R1416" s="117"/>
      <c r="S1416" s="120"/>
      <c r="T1416" s="117"/>
      <c r="U1416" s="120"/>
      <c r="V1416" s="117"/>
      <c r="W1416" s="120"/>
      <c r="X1416" s="117"/>
      <c r="Y1416" s="72"/>
      <c r="AA1416" s="188"/>
      <c r="AB1416" s="68"/>
    </row>
    <row r="1417" spans="8:28" ht="20.100000000000001" customHeight="1" x14ac:dyDescent="0.2">
      <c r="H1417" s="68"/>
      <c r="I1417" s="61"/>
      <c r="J1417" s="62"/>
      <c r="K1417" s="61"/>
      <c r="L1417" s="61"/>
      <c r="M1417" s="80"/>
      <c r="N1417" s="61"/>
      <c r="O1417" s="111"/>
      <c r="P1417" s="117"/>
      <c r="Q1417" s="120"/>
      <c r="R1417" s="117"/>
      <c r="S1417" s="120"/>
      <c r="T1417" s="117"/>
      <c r="U1417" s="120"/>
      <c r="V1417" s="117"/>
      <c r="W1417" s="120"/>
      <c r="X1417" s="117"/>
      <c r="Y1417" s="72"/>
      <c r="AA1417" s="188"/>
      <c r="AB1417" s="68"/>
    </row>
    <row r="1418" spans="8:28" ht="20.100000000000001" customHeight="1" x14ac:dyDescent="0.2">
      <c r="H1418" s="68"/>
      <c r="I1418" s="61"/>
      <c r="J1418" s="62"/>
      <c r="K1418" s="61"/>
      <c r="L1418" s="61"/>
      <c r="M1418" s="80"/>
      <c r="N1418" s="61"/>
      <c r="O1418" s="111"/>
      <c r="P1418" s="117"/>
      <c r="Q1418" s="120"/>
      <c r="R1418" s="117"/>
      <c r="S1418" s="120"/>
      <c r="T1418" s="117"/>
      <c r="U1418" s="120"/>
      <c r="V1418" s="117"/>
      <c r="W1418" s="120"/>
      <c r="X1418" s="117"/>
      <c r="Y1418" s="72"/>
      <c r="AA1418" s="188"/>
      <c r="AB1418" s="68"/>
    </row>
    <row r="1419" spans="8:28" ht="20.100000000000001" customHeight="1" x14ac:dyDescent="0.2">
      <c r="H1419" s="68"/>
      <c r="I1419" s="61"/>
      <c r="J1419" s="62"/>
      <c r="K1419" s="61"/>
      <c r="L1419" s="61"/>
      <c r="M1419" s="80"/>
      <c r="N1419" s="61"/>
      <c r="O1419" s="111"/>
      <c r="P1419" s="117"/>
      <c r="Q1419" s="120"/>
      <c r="R1419" s="117"/>
      <c r="S1419" s="120"/>
      <c r="T1419" s="117"/>
      <c r="U1419" s="120"/>
      <c r="V1419" s="117"/>
      <c r="W1419" s="120"/>
      <c r="X1419" s="117"/>
      <c r="Y1419" s="72"/>
      <c r="AA1419" s="188"/>
      <c r="AB1419" s="68"/>
    </row>
    <row r="1420" spans="8:28" ht="20.100000000000001" customHeight="1" x14ac:dyDescent="0.2">
      <c r="H1420" s="68"/>
      <c r="I1420" s="61"/>
      <c r="J1420" s="62"/>
      <c r="K1420" s="61"/>
      <c r="L1420" s="61"/>
      <c r="M1420" s="80"/>
      <c r="N1420" s="61"/>
      <c r="O1420" s="111"/>
      <c r="P1420" s="117"/>
      <c r="Q1420" s="120"/>
      <c r="R1420" s="117"/>
      <c r="S1420" s="120"/>
      <c r="T1420" s="117"/>
      <c r="U1420" s="120"/>
      <c r="V1420" s="117"/>
      <c r="W1420" s="120"/>
      <c r="X1420" s="117"/>
      <c r="Y1420" s="72"/>
      <c r="AA1420" s="188"/>
      <c r="AB1420" s="68"/>
    </row>
    <row r="1421" spans="8:28" ht="20.100000000000001" customHeight="1" x14ac:dyDescent="0.2">
      <c r="H1421" s="68"/>
      <c r="I1421" s="61"/>
      <c r="J1421" s="62"/>
      <c r="K1421" s="61"/>
      <c r="L1421" s="61"/>
      <c r="M1421" s="80"/>
      <c r="N1421" s="61"/>
      <c r="O1421" s="111"/>
      <c r="P1421" s="117"/>
      <c r="Q1421" s="120"/>
      <c r="R1421" s="117"/>
      <c r="S1421" s="120"/>
      <c r="T1421" s="117"/>
      <c r="U1421" s="120"/>
      <c r="V1421" s="117"/>
      <c r="W1421" s="120"/>
      <c r="X1421" s="117"/>
      <c r="Y1421" s="72"/>
      <c r="AA1421" s="188"/>
      <c r="AB1421" s="68"/>
    </row>
    <row r="1422" spans="8:28" ht="20.100000000000001" customHeight="1" x14ac:dyDescent="0.2">
      <c r="H1422" s="68"/>
      <c r="I1422" s="61"/>
      <c r="J1422" s="62"/>
      <c r="K1422" s="61"/>
      <c r="L1422" s="61"/>
      <c r="M1422" s="80"/>
      <c r="N1422" s="61"/>
      <c r="O1422" s="111"/>
      <c r="P1422" s="117"/>
      <c r="Q1422" s="120"/>
      <c r="R1422" s="117"/>
      <c r="S1422" s="120"/>
      <c r="T1422" s="117"/>
      <c r="U1422" s="120"/>
      <c r="V1422" s="117"/>
      <c r="W1422" s="120"/>
      <c r="X1422" s="117"/>
      <c r="Y1422" s="72"/>
      <c r="AA1422" s="188"/>
      <c r="AB1422" s="68"/>
    </row>
    <row r="1423" spans="8:28" ht="20.100000000000001" customHeight="1" x14ac:dyDescent="0.2">
      <c r="H1423" s="68"/>
      <c r="I1423" s="61"/>
      <c r="J1423" s="62"/>
      <c r="K1423" s="61"/>
      <c r="L1423" s="61"/>
      <c r="M1423" s="80"/>
      <c r="N1423" s="61"/>
      <c r="O1423" s="111"/>
      <c r="P1423" s="117"/>
      <c r="Q1423" s="120"/>
      <c r="R1423" s="117"/>
      <c r="S1423" s="120"/>
      <c r="T1423" s="117"/>
      <c r="U1423" s="120"/>
      <c r="V1423" s="117"/>
      <c r="W1423" s="120"/>
      <c r="X1423" s="117"/>
      <c r="Y1423" s="72"/>
      <c r="AA1423" s="188"/>
      <c r="AB1423" s="68"/>
    </row>
    <row r="1424" spans="8:28" ht="20.100000000000001" customHeight="1" x14ac:dyDescent="0.2">
      <c r="H1424" s="68"/>
      <c r="I1424" s="61"/>
      <c r="J1424" s="62"/>
      <c r="K1424" s="61"/>
      <c r="L1424" s="61"/>
      <c r="M1424" s="80"/>
      <c r="N1424" s="61"/>
      <c r="O1424" s="111"/>
      <c r="P1424" s="117"/>
      <c r="Q1424" s="120"/>
      <c r="R1424" s="117"/>
      <c r="S1424" s="120"/>
      <c r="T1424" s="117"/>
      <c r="U1424" s="120"/>
      <c r="V1424" s="117"/>
      <c r="W1424" s="120"/>
      <c r="X1424" s="117"/>
      <c r="Y1424" s="72"/>
      <c r="AA1424" s="188"/>
      <c r="AB1424" s="68"/>
    </row>
    <row r="1425" spans="8:28" ht="20.100000000000001" customHeight="1" x14ac:dyDescent="0.2">
      <c r="H1425" s="68"/>
      <c r="I1425" s="61"/>
      <c r="J1425" s="62"/>
      <c r="K1425" s="61"/>
      <c r="L1425" s="61"/>
      <c r="M1425" s="80"/>
      <c r="N1425" s="61"/>
      <c r="O1425" s="111"/>
      <c r="P1425" s="117"/>
      <c r="Q1425" s="120"/>
      <c r="R1425" s="117"/>
      <c r="S1425" s="120"/>
      <c r="T1425" s="117"/>
      <c r="U1425" s="120"/>
      <c r="V1425" s="117"/>
      <c r="W1425" s="120"/>
      <c r="X1425" s="117"/>
      <c r="Y1425" s="72"/>
      <c r="AA1425" s="188"/>
      <c r="AB1425" s="68"/>
    </row>
    <row r="1426" spans="8:28" ht="20.100000000000001" customHeight="1" x14ac:dyDescent="0.2">
      <c r="H1426" s="68"/>
      <c r="I1426" s="61"/>
      <c r="J1426" s="62"/>
      <c r="K1426" s="61"/>
      <c r="L1426" s="61"/>
      <c r="M1426" s="80"/>
      <c r="N1426" s="61"/>
      <c r="O1426" s="111"/>
      <c r="P1426" s="117"/>
      <c r="Q1426" s="120"/>
      <c r="R1426" s="117"/>
      <c r="S1426" s="120"/>
      <c r="T1426" s="117"/>
      <c r="U1426" s="120"/>
      <c r="V1426" s="117"/>
      <c r="W1426" s="120"/>
      <c r="X1426" s="117"/>
      <c r="Y1426" s="72"/>
      <c r="AA1426" s="188"/>
      <c r="AB1426" s="68"/>
    </row>
    <row r="1427" spans="8:28" ht="20.100000000000001" customHeight="1" x14ac:dyDescent="0.2">
      <c r="H1427" s="68"/>
      <c r="I1427" s="61"/>
      <c r="J1427" s="62"/>
      <c r="K1427" s="61"/>
      <c r="L1427" s="61"/>
      <c r="M1427" s="80"/>
      <c r="N1427" s="61"/>
      <c r="O1427" s="111"/>
      <c r="P1427" s="117"/>
      <c r="Q1427" s="120"/>
      <c r="R1427" s="117"/>
      <c r="S1427" s="120"/>
      <c r="T1427" s="117"/>
      <c r="U1427" s="120"/>
      <c r="V1427" s="117"/>
      <c r="W1427" s="120"/>
      <c r="X1427" s="117"/>
      <c r="Y1427" s="72"/>
      <c r="AA1427" s="188"/>
      <c r="AB1427" s="68"/>
    </row>
    <row r="1428" spans="8:28" ht="20.100000000000001" customHeight="1" x14ac:dyDescent="0.2">
      <c r="H1428" s="68"/>
      <c r="I1428" s="61"/>
      <c r="J1428" s="62"/>
      <c r="K1428" s="61"/>
      <c r="L1428" s="61"/>
      <c r="M1428" s="80"/>
      <c r="N1428" s="61"/>
      <c r="O1428" s="111"/>
      <c r="P1428" s="117"/>
      <c r="Q1428" s="120"/>
      <c r="R1428" s="117"/>
      <c r="S1428" s="120"/>
      <c r="T1428" s="117"/>
      <c r="U1428" s="120"/>
      <c r="V1428" s="117"/>
      <c r="W1428" s="120"/>
      <c r="X1428" s="117"/>
      <c r="Y1428" s="72"/>
      <c r="AA1428" s="188"/>
      <c r="AB1428" s="68"/>
    </row>
    <row r="1429" spans="8:28" ht="20.100000000000001" customHeight="1" x14ac:dyDescent="0.2">
      <c r="H1429" s="68"/>
      <c r="I1429" s="61"/>
      <c r="J1429" s="62"/>
      <c r="K1429" s="61"/>
      <c r="L1429" s="61"/>
      <c r="M1429" s="80"/>
      <c r="N1429" s="61"/>
      <c r="O1429" s="111"/>
      <c r="P1429" s="117"/>
      <c r="Q1429" s="120"/>
      <c r="R1429" s="117"/>
      <c r="S1429" s="120"/>
      <c r="T1429" s="117"/>
      <c r="U1429" s="120"/>
      <c r="V1429" s="117"/>
      <c r="W1429" s="120"/>
      <c r="X1429" s="117"/>
      <c r="Y1429" s="72"/>
      <c r="AA1429" s="188"/>
      <c r="AB1429" s="68"/>
    </row>
    <row r="1430" spans="8:28" ht="20.100000000000001" customHeight="1" x14ac:dyDescent="0.2">
      <c r="H1430" s="68"/>
      <c r="I1430" s="61"/>
      <c r="J1430" s="62"/>
      <c r="K1430" s="61"/>
      <c r="L1430" s="61"/>
      <c r="M1430" s="80"/>
      <c r="N1430" s="61"/>
      <c r="O1430" s="111"/>
      <c r="P1430" s="117"/>
      <c r="Q1430" s="120"/>
      <c r="R1430" s="117"/>
      <c r="S1430" s="120"/>
      <c r="T1430" s="117"/>
      <c r="U1430" s="120"/>
      <c r="V1430" s="117"/>
      <c r="W1430" s="120"/>
      <c r="X1430" s="117"/>
      <c r="Y1430" s="72"/>
      <c r="AA1430" s="188"/>
      <c r="AB1430" s="68"/>
    </row>
    <row r="1431" spans="8:28" ht="20.100000000000001" customHeight="1" x14ac:dyDescent="0.2">
      <c r="H1431" s="68"/>
      <c r="I1431" s="61"/>
      <c r="J1431" s="62"/>
      <c r="K1431" s="61"/>
      <c r="L1431" s="61"/>
      <c r="M1431" s="80"/>
      <c r="N1431" s="61"/>
      <c r="O1431" s="111"/>
      <c r="P1431" s="117"/>
      <c r="Q1431" s="120"/>
      <c r="R1431" s="117"/>
      <c r="S1431" s="120"/>
      <c r="T1431" s="117"/>
      <c r="U1431" s="120"/>
      <c r="V1431" s="117"/>
      <c r="W1431" s="120"/>
      <c r="X1431" s="117"/>
      <c r="Y1431" s="72"/>
      <c r="AA1431" s="188"/>
      <c r="AB1431" s="68"/>
    </row>
    <row r="1432" spans="8:28" ht="20.100000000000001" customHeight="1" x14ac:dyDescent="0.2">
      <c r="H1432" s="68"/>
      <c r="I1432" s="61"/>
      <c r="J1432" s="62"/>
      <c r="K1432" s="61"/>
      <c r="L1432" s="61"/>
      <c r="M1432" s="80"/>
      <c r="N1432" s="61"/>
      <c r="O1432" s="111"/>
      <c r="P1432" s="117"/>
      <c r="Q1432" s="120"/>
      <c r="R1432" s="117"/>
      <c r="S1432" s="120"/>
      <c r="T1432" s="117"/>
      <c r="U1432" s="120"/>
      <c r="V1432" s="117"/>
      <c r="W1432" s="120"/>
      <c r="X1432" s="117"/>
      <c r="Y1432" s="72"/>
      <c r="AA1432" s="188"/>
      <c r="AB1432" s="68"/>
    </row>
    <row r="1433" spans="8:28" ht="20.100000000000001" customHeight="1" x14ac:dyDescent="0.2">
      <c r="H1433" s="68"/>
      <c r="I1433" s="61"/>
      <c r="J1433" s="62"/>
      <c r="K1433" s="61"/>
      <c r="L1433" s="61"/>
      <c r="M1433" s="80"/>
      <c r="N1433" s="61"/>
      <c r="O1433" s="111"/>
      <c r="P1433" s="117"/>
      <c r="Q1433" s="120"/>
      <c r="R1433" s="117"/>
      <c r="S1433" s="120"/>
      <c r="T1433" s="117"/>
      <c r="U1433" s="120"/>
      <c r="V1433" s="117"/>
      <c r="W1433" s="120"/>
      <c r="X1433" s="117"/>
      <c r="Y1433" s="72"/>
      <c r="AA1433" s="188"/>
      <c r="AB1433" s="68"/>
    </row>
    <row r="1434" spans="8:28" ht="20.100000000000001" customHeight="1" x14ac:dyDescent="0.2">
      <c r="H1434" s="68"/>
      <c r="I1434" s="61"/>
      <c r="J1434" s="62"/>
      <c r="K1434" s="61"/>
      <c r="L1434" s="61"/>
      <c r="M1434" s="80"/>
      <c r="N1434" s="61"/>
      <c r="O1434" s="111"/>
      <c r="P1434" s="117"/>
      <c r="Q1434" s="120"/>
      <c r="R1434" s="117"/>
      <c r="S1434" s="120"/>
      <c r="T1434" s="117"/>
      <c r="U1434" s="120"/>
      <c r="V1434" s="117"/>
      <c r="W1434" s="120"/>
      <c r="X1434" s="117"/>
      <c r="Y1434" s="72"/>
      <c r="AA1434" s="188"/>
      <c r="AB1434" s="68"/>
    </row>
    <row r="1435" spans="8:28" ht="20.100000000000001" customHeight="1" x14ac:dyDescent="0.2">
      <c r="H1435" s="68"/>
      <c r="I1435" s="61"/>
      <c r="J1435" s="62"/>
      <c r="K1435" s="61"/>
      <c r="L1435" s="61"/>
      <c r="M1435" s="80"/>
      <c r="N1435" s="61"/>
      <c r="O1435" s="111"/>
      <c r="P1435" s="117"/>
      <c r="Q1435" s="120"/>
      <c r="R1435" s="117"/>
      <c r="S1435" s="120"/>
      <c r="T1435" s="117"/>
      <c r="U1435" s="120"/>
      <c r="V1435" s="117"/>
      <c r="W1435" s="120"/>
      <c r="X1435" s="117"/>
      <c r="Y1435" s="72"/>
      <c r="AA1435" s="188"/>
      <c r="AB1435" s="68"/>
    </row>
    <row r="1436" spans="8:28" ht="20.100000000000001" customHeight="1" x14ac:dyDescent="0.2">
      <c r="H1436" s="68"/>
      <c r="I1436" s="61"/>
      <c r="J1436" s="62"/>
      <c r="K1436" s="61"/>
      <c r="L1436" s="61"/>
      <c r="M1436" s="80"/>
      <c r="N1436" s="61"/>
      <c r="O1436" s="111"/>
      <c r="P1436" s="117"/>
      <c r="Q1436" s="120"/>
      <c r="R1436" s="117"/>
      <c r="S1436" s="120"/>
      <c r="T1436" s="117"/>
      <c r="U1436" s="120"/>
      <c r="V1436" s="117"/>
      <c r="W1436" s="120"/>
      <c r="X1436" s="117"/>
      <c r="Y1436" s="72"/>
      <c r="AA1436" s="188"/>
      <c r="AB1436" s="68"/>
    </row>
    <row r="1437" spans="8:28" ht="20.100000000000001" customHeight="1" x14ac:dyDescent="0.2">
      <c r="H1437" s="68"/>
      <c r="I1437" s="61"/>
      <c r="J1437" s="62"/>
      <c r="K1437" s="61"/>
      <c r="L1437" s="61"/>
      <c r="M1437" s="80"/>
      <c r="N1437" s="61"/>
      <c r="O1437" s="111"/>
      <c r="P1437" s="117"/>
      <c r="Q1437" s="120"/>
      <c r="R1437" s="117"/>
      <c r="S1437" s="120"/>
      <c r="T1437" s="117"/>
      <c r="U1437" s="120"/>
      <c r="V1437" s="117"/>
      <c r="W1437" s="120"/>
      <c r="X1437" s="117"/>
      <c r="Y1437" s="72"/>
      <c r="AA1437" s="188"/>
      <c r="AB1437" s="68"/>
    </row>
    <row r="1438" spans="8:28" ht="20.100000000000001" customHeight="1" x14ac:dyDescent="0.2">
      <c r="H1438" s="68"/>
      <c r="I1438" s="61"/>
      <c r="J1438" s="62"/>
      <c r="K1438" s="61"/>
      <c r="L1438" s="61"/>
      <c r="M1438" s="80"/>
      <c r="N1438" s="61"/>
      <c r="O1438" s="111"/>
      <c r="P1438" s="117"/>
      <c r="Q1438" s="120"/>
      <c r="R1438" s="117"/>
      <c r="S1438" s="120"/>
      <c r="T1438" s="117"/>
      <c r="U1438" s="120"/>
      <c r="V1438" s="117"/>
      <c r="W1438" s="120"/>
      <c r="X1438" s="117"/>
      <c r="Y1438" s="72"/>
      <c r="AA1438" s="188"/>
      <c r="AB1438" s="68"/>
    </row>
    <row r="1439" spans="8:28" ht="20.100000000000001" customHeight="1" x14ac:dyDescent="0.2">
      <c r="H1439" s="68"/>
      <c r="I1439" s="61"/>
      <c r="J1439" s="62"/>
      <c r="K1439" s="61"/>
      <c r="L1439" s="61"/>
      <c r="M1439" s="80"/>
      <c r="N1439" s="61"/>
      <c r="O1439" s="111"/>
      <c r="P1439" s="117"/>
      <c r="Q1439" s="120"/>
      <c r="R1439" s="117"/>
      <c r="S1439" s="120"/>
      <c r="T1439" s="117"/>
      <c r="U1439" s="120"/>
      <c r="V1439" s="117"/>
      <c r="W1439" s="120"/>
      <c r="X1439" s="117"/>
      <c r="Y1439" s="72"/>
      <c r="AA1439" s="188"/>
      <c r="AB1439" s="68"/>
    </row>
    <row r="1440" spans="8:28" ht="20.100000000000001" customHeight="1" x14ac:dyDescent="0.2">
      <c r="H1440" s="68"/>
      <c r="I1440" s="61"/>
      <c r="J1440" s="62"/>
      <c r="K1440" s="61"/>
      <c r="L1440" s="61"/>
      <c r="M1440" s="80"/>
      <c r="N1440" s="61"/>
      <c r="O1440" s="111"/>
      <c r="P1440" s="117"/>
      <c r="Q1440" s="120"/>
      <c r="R1440" s="117"/>
      <c r="S1440" s="120"/>
      <c r="T1440" s="117"/>
      <c r="U1440" s="120"/>
      <c r="V1440" s="117"/>
      <c r="W1440" s="120"/>
      <c r="X1440" s="117"/>
      <c r="Y1440" s="72"/>
      <c r="AA1440" s="188"/>
      <c r="AB1440" s="68"/>
    </row>
    <row r="1441" spans="8:28" ht="20.100000000000001" customHeight="1" x14ac:dyDescent="0.2">
      <c r="H1441" s="68"/>
      <c r="I1441" s="61"/>
      <c r="J1441" s="62"/>
      <c r="K1441" s="61"/>
      <c r="L1441" s="61"/>
      <c r="M1441" s="80"/>
      <c r="N1441" s="61"/>
      <c r="O1441" s="111"/>
      <c r="P1441" s="117"/>
      <c r="Q1441" s="120"/>
      <c r="R1441" s="117"/>
      <c r="S1441" s="120"/>
      <c r="T1441" s="117"/>
      <c r="U1441" s="120"/>
      <c r="V1441" s="117"/>
      <c r="W1441" s="120"/>
      <c r="X1441" s="117"/>
      <c r="Y1441" s="72"/>
      <c r="AA1441" s="188"/>
      <c r="AB1441" s="68"/>
    </row>
    <row r="1442" spans="8:28" ht="20.100000000000001" customHeight="1" x14ac:dyDescent="0.2">
      <c r="H1442" s="68"/>
      <c r="I1442" s="61"/>
      <c r="J1442" s="62"/>
      <c r="K1442" s="61"/>
      <c r="L1442" s="61"/>
      <c r="M1442" s="80"/>
      <c r="N1442" s="61"/>
      <c r="O1442" s="111"/>
      <c r="P1442" s="117"/>
      <c r="Q1442" s="120"/>
      <c r="R1442" s="117"/>
      <c r="S1442" s="120"/>
      <c r="T1442" s="117"/>
      <c r="U1442" s="120"/>
      <c r="V1442" s="117"/>
      <c r="W1442" s="120"/>
      <c r="X1442" s="117"/>
      <c r="Y1442" s="72"/>
      <c r="AA1442" s="188"/>
      <c r="AB1442" s="68"/>
    </row>
    <row r="1443" spans="8:28" ht="20.100000000000001" customHeight="1" x14ac:dyDescent="0.2">
      <c r="H1443" s="68"/>
      <c r="I1443" s="61"/>
      <c r="J1443" s="62"/>
      <c r="K1443" s="61"/>
      <c r="L1443" s="61"/>
      <c r="M1443" s="80"/>
      <c r="N1443" s="61"/>
      <c r="O1443" s="111"/>
      <c r="P1443" s="117"/>
      <c r="Q1443" s="120"/>
      <c r="R1443" s="117"/>
      <c r="S1443" s="120"/>
      <c r="T1443" s="117"/>
      <c r="U1443" s="120"/>
      <c r="V1443" s="117"/>
      <c r="W1443" s="120"/>
      <c r="X1443" s="117"/>
      <c r="Y1443" s="72"/>
      <c r="AA1443" s="188"/>
      <c r="AB1443" s="68"/>
    </row>
    <row r="1444" spans="8:28" ht="20.100000000000001" customHeight="1" x14ac:dyDescent="0.2">
      <c r="H1444" s="68"/>
      <c r="I1444" s="61"/>
      <c r="J1444" s="62"/>
      <c r="K1444" s="61"/>
      <c r="L1444" s="61"/>
      <c r="M1444" s="80"/>
      <c r="N1444" s="61"/>
      <c r="O1444" s="111"/>
      <c r="P1444" s="117"/>
      <c r="Q1444" s="120"/>
      <c r="R1444" s="117"/>
      <c r="S1444" s="120"/>
      <c r="T1444" s="117"/>
      <c r="U1444" s="120"/>
      <c r="V1444" s="117"/>
      <c r="W1444" s="120"/>
      <c r="X1444" s="117"/>
      <c r="Y1444" s="72"/>
      <c r="AA1444" s="188"/>
      <c r="AB1444" s="68"/>
    </row>
    <row r="1445" spans="8:28" ht="20.100000000000001" customHeight="1" x14ac:dyDescent="0.2">
      <c r="H1445" s="68"/>
      <c r="I1445" s="61"/>
      <c r="J1445" s="62"/>
      <c r="K1445" s="61"/>
      <c r="L1445" s="61"/>
      <c r="M1445" s="80"/>
      <c r="N1445" s="61"/>
      <c r="O1445" s="111"/>
      <c r="P1445" s="117"/>
      <c r="Q1445" s="120"/>
      <c r="R1445" s="117"/>
      <c r="S1445" s="120"/>
      <c r="T1445" s="117"/>
      <c r="U1445" s="120"/>
      <c r="V1445" s="117"/>
      <c r="W1445" s="120"/>
      <c r="X1445" s="117"/>
      <c r="Y1445" s="72"/>
      <c r="AA1445" s="188"/>
      <c r="AB1445" s="68"/>
    </row>
    <row r="1446" spans="8:28" ht="20.100000000000001" customHeight="1" x14ac:dyDescent="0.2">
      <c r="H1446" s="68"/>
      <c r="I1446" s="61"/>
      <c r="J1446" s="62"/>
      <c r="K1446" s="61"/>
      <c r="L1446" s="61"/>
      <c r="M1446" s="80"/>
      <c r="N1446" s="61"/>
      <c r="O1446" s="111"/>
      <c r="P1446" s="117"/>
      <c r="Q1446" s="120"/>
      <c r="R1446" s="117"/>
      <c r="S1446" s="120"/>
      <c r="T1446" s="117"/>
      <c r="U1446" s="120"/>
      <c r="V1446" s="117"/>
      <c r="W1446" s="120"/>
      <c r="X1446" s="117"/>
      <c r="Y1446" s="72"/>
      <c r="AA1446" s="188"/>
      <c r="AB1446" s="68"/>
    </row>
    <row r="1447" spans="8:28" ht="20.100000000000001" customHeight="1" x14ac:dyDescent="0.2">
      <c r="H1447" s="68"/>
      <c r="I1447" s="61"/>
      <c r="J1447" s="62"/>
      <c r="K1447" s="61"/>
      <c r="L1447" s="61"/>
      <c r="M1447" s="80"/>
      <c r="N1447" s="61"/>
      <c r="O1447" s="111"/>
      <c r="P1447" s="117"/>
      <c r="Q1447" s="120"/>
      <c r="R1447" s="117"/>
      <c r="S1447" s="120"/>
      <c r="T1447" s="117"/>
      <c r="U1447" s="120"/>
      <c r="V1447" s="117"/>
      <c r="W1447" s="120"/>
      <c r="X1447" s="117"/>
      <c r="Y1447" s="72"/>
      <c r="AA1447" s="188"/>
      <c r="AB1447" s="68"/>
    </row>
    <row r="1448" spans="8:28" ht="20.100000000000001" customHeight="1" x14ac:dyDescent="0.2">
      <c r="H1448" s="68"/>
      <c r="I1448" s="61"/>
      <c r="J1448" s="62"/>
      <c r="K1448" s="61"/>
      <c r="L1448" s="61"/>
      <c r="M1448" s="80"/>
      <c r="N1448" s="61"/>
      <c r="O1448" s="111"/>
      <c r="P1448" s="117"/>
      <c r="Q1448" s="120"/>
      <c r="R1448" s="117"/>
      <c r="S1448" s="120"/>
      <c r="T1448" s="117"/>
      <c r="U1448" s="120"/>
      <c r="V1448" s="117"/>
      <c r="W1448" s="120"/>
      <c r="X1448" s="117"/>
      <c r="Y1448" s="72"/>
      <c r="AA1448" s="188"/>
      <c r="AB1448" s="68"/>
    </row>
    <row r="1449" spans="8:28" ht="20.100000000000001" customHeight="1" x14ac:dyDescent="0.2">
      <c r="H1449" s="68"/>
      <c r="I1449" s="61"/>
      <c r="J1449" s="62"/>
      <c r="K1449" s="61"/>
      <c r="L1449" s="61"/>
      <c r="M1449" s="80"/>
      <c r="N1449" s="61"/>
      <c r="O1449" s="111"/>
      <c r="P1449" s="117"/>
      <c r="Q1449" s="120"/>
      <c r="R1449" s="117"/>
      <c r="S1449" s="120"/>
      <c r="T1449" s="117"/>
      <c r="U1449" s="120"/>
      <c r="V1449" s="117"/>
      <c r="W1449" s="120"/>
      <c r="X1449" s="117"/>
      <c r="Y1449" s="72"/>
      <c r="AA1449" s="188"/>
      <c r="AB1449" s="68"/>
    </row>
    <row r="1450" spans="8:28" ht="20.100000000000001" customHeight="1" x14ac:dyDescent="0.2">
      <c r="H1450" s="68"/>
      <c r="I1450" s="61"/>
      <c r="J1450" s="62"/>
      <c r="K1450" s="61"/>
      <c r="L1450" s="61"/>
      <c r="M1450" s="80"/>
      <c r="N1450" s="61"/>
      <c r="O1450" s="111"/>
      <c r="P1450" s="117"/>
      <c r="Q1450" s="120"/>
      <c r="R1450" s="117"/>
      <c r="S1450" s="120"/>
      <c r="T1450" s="117"/>
      <c r="U1450" s="120"/>
      <c r="V1450" s="117"/>
      <c r="W1450" s="120"/>
      <c r="X1450" s="117"/>
      <c r="Y1450" s="72"/>
      <c r="AA1450" s="188"/>
      <c r="AB1450" s="68"/>
    </row>
    <row r="1451" spans="8:28" ht="20.100000000000001" customHeight="1" x14ac:dyDescent="0.2">
      <c r="H1451" s="68"/>
      <c r="I1451" s="61"/>
      <c r="J1451" s="62"/>
      <c r="K1451" s="61"/>
      <c r="L1451" s="61"/>
      <c r="M1451" s="80"/>
      <c r="N1451" s="61"/>
      <c r="O1451" s="111"/>
      <c r="P1451" s="117"/>
      <c r="Q1451" s="120"/>
      <c r="R1451" s="117"/>
      <c r="S1451" s="120"/>
      <c r="T1451" s="117"/>
      <c r="U1451" s="120"/>
      <c r="V1451" s="117"/>
      <c r="W1451" s="120"/>
      <c r="X1451" s="117"/>
      <c r="Y1451" s="72"/>
      <c r="AA1451" s="188"/>
      <c r="AB1451" s="68"/>
    </row>
    <row r="1452" spans="8:28" ht="20.100000000000001" customHeight="1" x14ac:dyDescent="0.2">
      <c r="H1452" s="68"/>
      <c r="I1452" s="61"/>
      <c r="J1452" s="62"/>
      <c r="K1452" s="61"/>
      <c r="L1452" s="61"/>
      <c r="M1452" s="80"/>
      <c r="N1452" s="61"/>
      <c r="O1452" s="111"/>
      <c r="P1452" s="117"/>
      <c r="Q1452" s="120"/>
      <c r="R1452" s="117"/>
      <c r="S1452" s="120"/>
      <c r="T1452" s="117"/>
      <c r="U1452" s="120"/>
      <c r="V1452" s="117"/>
      <c r="W1452" s="120"/>
      <c r="X1452" s="117"/>
      <c r="Y1452" s="72"/>
      <c r="AA1452" s="188"/>
      <c r="AB1452" s="68"/>
    </row>
    <row r="1453" spans="8:28" ht="20.100000000000001" customHeight="1" x14ac:dyDescent="0.2">
      <c r="H1453" s="68"/>
      <c r="I1453" s="61"/>
      <c r="J1453" s="62"/>
      <c r="K1453" s="61"/>
      <c r="L1453" s="61"/>
      <c r="M1453" s="80"/>
      <c r="N1453" s="61"/>
      <c r="O1453" s="111"/>
      <c r="P1453" s="117"/>
      <c r="Q1453" s="120"/>
      <c r="R1453" s="117"/>
      <c r="S1453" s="120"/>
      <c r="T1453" s="117"/>
      <c r="U1453" s="120"/>
      <c r="V1453" s="117"/>
      <c r="W1453" s="120"/>
      <c r="X1453" s="117"/>
      <c r="Y1453" s="72"/>
      <c r="AA1453" s="188"/>
      <c r="AB1453" s="68"/>
    </row>
    <row r="1454" spans="8:28" ht="20.100000000000001" customHeight="1" x14ac:dyDescent="0.2">
      <c r="H1454" s="68"/>
      <c r="I1454" s="61"/>
      <c r="J1454" s="62"/>
      <c r="K1454" s="61"/>
      <c r="L1454" s="61"/>
      <c r="M1454" s="80"/>
      <c r="N1454" s="61"/>
      <c r="O1454" s="111"/>
      <c r="P1454" s="117"/>
      <c r="Q1454" s="120"/>
      <c r="R1454" s="117"/>
      <c r="S1454" s="120"/>
      <c r="T1454" s="117"/>
      <c r="U1454" s="120"/>
      <c r="V1454" s="117"/>
      <c r="W1454" s="120"/>
      <c r="X1454" s="117"/>
      <c r="Y1454" s="72"/>
      <c r="AA1454" s="188"/>
      <c r="AB1454" s="68"/>
    </row>
    <row r="1455" spans="8:28" ht="20.100000000000001" customHeight="1" x14ac:dyDescent="0.2">
      <c r="H1455" s="68"/>
      <c r="I1455" s="61"/>
      <c r="J1455" s="62"/>
      <c r="K1455" s="61"/>
      <c r="L1455" s="61"/>
      <c r="M1455" s="80"/>
      <c r="N1455" s="61"/>
      <c r="O1455" s="111"/>
      <c r="P1455" s="117"/>
      <c r="Q1455" s="120"/>
      <c r="R1455" s="117"/>
      <c r="S1455" s="120"/>
      <c r="T1455" s="117"/>
      <c r="U1455" s="120"/>
      <c r="V1455" s="117"/>
      <c r="W1455" s="120"/>
      <c r="X1455" s="117"/>
      <c r="Y1455" s="72"/>
      <c r="AA1455" s="188"/>
      <c r="AB1455" s="68"/>
    </row>
    <row r="1456" spans="8:28" ht="20.100000000000001" customHeight="1" x14ac:dyDescent="0.2">
      <c r="H1456" s="68"/>
      <c r="I1456" s="61"/>
      <c r="J1456" s="62"/>
      <c r="K1456" s="61"/>
      <c r="L1456" s="61"/>
      <c r="M1456" s="80"/>
      <c r="N1456" s="61"/>
      <c r="O1456" s="111"/>
      <c r="P1456" s="117"/>
      <c r="Q1456" s="120"/>
      <c r="R1456" s="117"/>
      <c r="S1456" s="120"/>
      <c r="T1456" s="117"/>
      <c r="U1456" s="120"/>
      <c r="V1456" s="117"/>
      <c r="W1456" s="120"/>
      <c r="X1456" s="117"/>
      <c r="Y1456" s="72"/>
      <c r="AA1456" s="188"/>
      <c r="AB1456" s="68"/>
    </row>
    <row r="1457" spans="8:28" ht="20.100000000000001" customHeight="1" x14ac:dyDescent="0.2">
      <c r="H1457" s="68"/>
      <c r="I1457" s="61"/>
      <c r="J1457" s="62"/>
      <c r="K1457" s="61"/>
      <c r="L1457" s="61"/>
      <c r="M1457" s="80"/>
      <c r="N1457" s="61"/>
      <c r="O1457" s="111"/>
      <c r="P1457" s="117"/>
      <c r="Q1457" s="120"/>
      <c r="R1457" s="117"/>
      <c r="S1457" s="120"/>
      <c r="T1457" s="117"/>
      <c r="U1457" s="120"/>
      <c r="V1457" s="117"/>
      <c r="W1457" s="120"/>
      <c r="X1457" s="117"/>
      <c r="Y1457" s="72"/>
      <c r="AA1457" s="188"/>
      <c r="AB1457" s="68"/>
    </row>
    <row r="1458" spans="8:28" ht="20.100000000000001" customHeight="1" x14ac:dyDescent="0.2">
      <c r="H1458" s="68"/>
      <c r="I1458" s="61"/>
      <c r="J1458" s="62"/>
      <c r="K1458" s="61"/>
      <c r="L1458" s="61"/>
      <c r="M1458" s="80"/>
      <c r="N1458" s="61"/>
      <c r="O1458" s="111"/>
      <c r="P1458" s="117"/>
      <c r="Q1458" s="120"/>
      <c r="R1458" s="117"/>
      <c r="S1458" s="120"/>
      <c r="T1458" s="117"/>
      <c r="U1458" s="120"/>
      <c r="V1458" s="117"/>
      <c r="W1458" s="120"/>
      <c r="X1458" s="117"/>
      <c r="Y1458" s="72"/>
      <c r="AA1458" s="188"/>
      <c r="AB1458" s="68"/>
    </row>
    <row r="1459" spans="8:28" ht="20.100000000000001" customHeight="1" x14ac:dyDescent="0.2">
      <c r="H1459" s="68"/>
      <c r="I1459" s="61"/>
      <c r="J1459" s="62"/>
      <c r="K1459" s="61"/>
      <c r="L1459" s="61"/>
      <c r="M1459" s="80"/>
      <c r="N1459" s="61"/>
      <c r="O1459" s="111"/>
      <c r="P1459" s="117"/>
      <c r="Q1459" s="120"/>
      <c r="R1459" s="117"/>
      <c r="S1459" s="120"/>
      <c r="T1459" s="117"/>
      <c r="U1459" s="120"/>
      <c r="V1459" s="117"/>
      <c r="W1459" s="120"/>
      <c r="X1459" s="117"/>
      <c r="Y1459" s="72"/>
      <c r="AA1459" s="188"/>
      <c r="AB1459" s="68"/>
    </row>
    <row r="1460" spans="8:28" ht="20.100000000000001" customHeight="1" thickBot="1" x14ac:dyDescent="0.25">
      <c r="H1460" s="69"/>
      <c r="I1460" s="70"/>
      <c r="J1460" s="71"/>
      <c r="K1460" s="70"/>
      <c r="L1460" s="70"/>
      <c r="M1460" s="81"/>
      <c r="N1460" s="70"/>
      <c r="O1460" s="112"/>
      <c r="P1460" s="118"/>
      <c r="Q1460" s="121"/>
      <c r="R1460" s="118"/>
      <c r="S1460" s="121"/>
      <c r="T1460" s="118"/>
      <c r="U1460" s="121"/>
      <c r="V1460" s="118"/>
      <c r="W1460" s="121"/>
      <c r="X1460" s="118"/>
      <c r="Y1460" s="75"/>
      <c r="AA1460" s="188"/>
      <c r="AB1460" s="69"/>
    </row>
  </sheetData>
  <sheetProtection autoFilter="0"/>
  <mergeCells count="28">
    <mergeCell ref="K2:L2"/>
    <mergeCell ref="M2:N2"/>
    <mergeCell ref="X17:Y17"/>
    <mergeCell ref="B19:C19"/>
    <mergeCell ref="V15:W15"/>
    <mergeCell ref="X15:Y15"/>
    <mergeCell ref="P16:Q16"/>
    <mergeCell ref="R16:S16"/>
    <mergeCell ref="T16:U16"/>
    <mergeCell ref="V16:W16"/>
    <mergeCell ref="X16:Y16"/>
    <mergeCell ref="V17:W17"/>
    <mergeCell ref="P17:Q17"/>
    <mergeCell ref="R17:S17"/>
    <mergeCell ref="T17:U17"/>
    <mergeCell ref="T15:U15"/>
    <mergeCell ref="B4:D4"/>
    <mergeCell ref="B12:D12"/>
    <mergeCell ref="H13:I13"/>
    <mergeCell ref="P15:Q15"/>
    <mergeCell ref="R15:S15"/>
    <mergeCell ref="A1:A2"/>
    <mergeCell ref="B1:B2"/>
    <mergeCell ref="C2:G2"/>
    <mergeCell ref="H2:I2"/>
    <mergeCell ref="A3:B3"/>
    <mergeCell ref="C3:G3"/>
    <mergeCell ref="H3:I3"/>
  </mergeCells>
  <pageMargins left="0.7" right="0.59055118110236227" top="0.39370078740157483" bottom="0.39370078740157483" header="0" footer="0"/>
  <pageSetup paperSize="9" scale="5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66"/>
  <sheetViews>
    <sheetView zoomScale="85" zoomScaleNormal="85" workbookViewId="0">
      <selection activeCell="K9" sqref="K9"/>
    </sheetView>
  </sheetViews>
  <sheetFormatPr baseColWidth="10" defaultColWidth="11.42578125" defaultRowHeight="15.75" x14ac:dyDescent="0.25"/>
  <cols>
    <col min="1" max="1" width="25.28515625" style="127" customWidth="1"/>
    <col min="2" max="2" width="16.7109375" style="127" customWidth="1"/>
    <col min="3" max="3" width="15.7109375" style="127" customWidth="1"/>
    <col min="4" max="4" width="13.42578125" style="127" customWidth="1"/>
    <col min="5" max="5" width="25.28515625" style="127" customWidth="1"/>
    <col min="6" max="6" width="14.7109375" style="127" customWidth="1"/>
    <col min="7" max="7" width="25.28515625" style="127" customWidth="1"/>
    <col min="8" max="8" width="11.42578125" style="127"/>
    <col min="9" max="9" width="13.7109375" style="127" hidden="1" customWidth="1"/>
    <col min="10" max="10" width="11.42578125" style="127"/>
    <col min="11" max="11" width="11.85546875" style="127" bestFit="1" customWidth="1"/>
    <col min="12" max="16384" width="11.42578125" style="127"/>
  </cols>
  <sheetData>
    <row r="1" spans="1:14" ht="7.5" customHeight="1" x14ac:dyDescent="0.25">
      <c r="A1" s="1284"/>
      <c r="B1" s="1286" t="s">
        <v>8</v>
      </c>
      <c r="C1" s="1287"/>
      <c r="D1" s="1287"/>
      <c r="E1" s="1287"/>
      <c r="F1" s="1288"/>
      <c r="G1" s="1292" t="s">
        <v>23</v>
      </c>
    </row>
    <row r="2" spans="1:14" ht="28.5" customHeight="1" x14ac:dyDescent="0.25">
      <c r="A2" s="1285"/>
      <c r="B2" s="1289"/>
      <c r="C2" s="1290"/>
      <c r="D2" s="1290"/>
      <c r="E2" s="1290"/>
      <c r="F2" s="1291"/>
      <c r="G2" s="1293"/>
      <c r="K2" s="1283" t="s">
        <v>371</v>
      </c>
      <c r="L2" s="1283"/>
      <c r="M2" s="1283">
        <f>Datos_Generales!$C$4</f>
        <v>0</v>
      </c>
      <c r="N2" s="1283"/>
    </row>
    <row r="3" spans="1:14" ht="57.75" customHeight="1" thickBot="1" x14ac:dyDescent="0.3">
      <c r="A3" s="175"/>
      <c r="B3" s="1294" t="s">
        <v>13</v>
      </c>
      <c r="C3" s="1295"/>
      <c r="D3" s="1295"/>
      <c r="E3" s="1295"/>
      <c r="F3" s="1296"/>
      <c r="G3" s="179" t="s">
        <v>26</v>
      </c>
    </row>
    <row r="4" spans="1:14" ht="15.75" customHeight="1" x14ac:dyDescent="0.25">
      <c r="A4" s="128"/>
      <c r="B4" s="129"/>
      <c r="C4" s="129"/>
      <c r="D4" s="129"/>
      <c r="E4" s="129"/>
      <c r="F4" s="129"/>
      <c r="G4" s="130"/>
    </row>
    <row r="5" spans="1:14" ht="34.5" customHeight="1" thickBot="1" x14ac:dyDescent="0.3">
      <c r="A5" s="1297" t="s">
        <v>7</v>
      </c>
      <c r="B5" s="1297"/>
      <c r="C5" s="1297"/>
      <c r="D5" s="131"/>
      <c r="E5" s="1298" t="s">
        <v>10</v>
      </c>
      <c r="F5" s="1298"/>
      <c r="G5" s="1298"/>
    </row>
    <row r="6" spans="1:14" ht="20.100000000000001" customHeight="1" x14ac:dyDescent="0.25">
      <c r="A6" s="141" t="s">
        <v>4</v>
      </c>
      <c r="B6" s="1276" t="str">
        <f>IF(Datos_antena_H!C13="","",Datos_antena_H!C13)</f>
        <v/>
      </c>
      <c r="C6" s="1277"/>
      <c r="D6" s="20"/>
      <c r="E6" s="141" t="s">
        <v>11</v>
      </c>
      <c r="F6" s="1278" t="str">
        <f>IF(Datos_antena_H!C31="","",Datos_antena_H!C31)</f>
        <v/>
      </c>
      <c r="G6" s="1279"/>
      <c r="J6" s="127" t="s">
        <v>324</v>
      </c>
      <c r="K6" s="392"/>
    </row>
    <row r="7" spans="1:14" ht="20.100000000000001" customHeight="1" x14ac:dyDescent="0.25">
      <c r="A7" s="144" t="s">
        <v>5</v>
      </c>
      <c r="B7" s="1280" t="str">
        <f>IF(Datos_antena_H!C14="","",Datos_antena_H!C14)</f>
        <v/>
      </c>
      <c r="C7" s="1281"/>
      <c r="D7" s="20"/>
      <c r="E7" s="144" t="s">
        <v>9</v>
      </c>
      <c r="F7" s="191" t="str">
        <f>IF(Datos_antena_H!C20="","",IF($G$15="anterior ITC 3699/2006",CONCATENATE("NA ",Datos_antena_H!C20),Datos_antena_H!C20))</f>
        <v/>
      </c>
      <c r="G7" s="190" t="str">
        <f>IF(F7="","","GHz")</f>
        <v/>
      </c>
      <c r="J7" s="127" t="s">
        <v>325</v>
      </c>
      <c r="K7" s="393"/>
    </row>
    <row r="8" spans="1:14" ht="20.100000000000001" customHeight="1" x14ac:dyDescent="0.25">
      <c r="A8" s="144" t="s">
        <v>17</v>
      </c>
      <c r="B8" s="1280" t="str">
        <f>IF(Datos_antena_H!C15="","",Datos_antena_H!C15)</f>
        <v/>
      </c>
      <c r="C8" s="1281"/>
      <c r="D8" s="20"/>
      <c r="E8" s="1272" t="s">
        <v>14</v>
      </c>
      <c r="F8" s="1282" t="str">
        <f>IF(Datos_antena_H!C25="","",IF($G$15="anterior ITC 3699/2006",CONCATENATE("NA ",Datos_antena_H!C25),Datos_antena_H!C25))</f>
        <v/>
      </c>
      <c r="G8" s="1274" t="str">
        <f>IF(F8="","","°")</f>
        <v/>
      </c>
      <c r="J8" s="127" t="s">
        <v>326</v>
      </c>
      <c r="K8" s="393"/>
    </row>
    <row r="9" spans="1:14" ht="20.100000000000001" customHeight="1" x14ac:dyDescent="0.25">
      <c r="A9" s="144" t="s">
        <v>0</v>
      </c>
      <c r="B9" s="157">
        <f>IF(Datos_antena_H!C5="VALOR?","",Datos_antena_H!C5)</f>
        <v>0</v>
      </c>
      <c r="C9" s="176" t="str">
        <f>IF(B9="","","GHz")</f>
        <v>GHz</v>
      </c>
      <c r="D9" s="21"/>
      <c r="E9" s="1272"/>
      <c r="F9" s="1282"/>
      <c r="G9" s="1274"/>
      <c r="J9" s="127" t="s">
        <v>478</v>
      </c>
    </row>
    <row r="10" spans="1:14" ht="20.100000000000001" customHeight="1" x14ac:dyDescent="0.25">
      <c r="A10" s="144" t="s">
        <v>2</v>
      </c>
      <c r="B10" s="157">
        <f>IF(Datos_antena_H!C6="valor?","",Datos_antena_H!C6)</f>
        <v>0</v>
      </c>
      <c r="C10" s="176" t="str">
        <f>IF(B10="","","°")</f>
        <v>°</v>
      </c>
      <c r="D10" s="21"/>
      <c r="E10" s="1272" t="s">
        <v>15</v>
      </c>
      <c r="F10" s="1273" t="str">
        <f>IF(Datos_antena_H!C29="","",Datos_antena_H!C29)</f>
        <v/>
      </c>
      <c r="G10" s="1274" t="str">
        <f>IF(F10="","","dB")</f>
        <v/>
      </c>
    </row>
    <row r="11" spans="1:14" ht="20.100000000000001" customHeight="1" x14ac:dyDescent="0.25">
      <c r="A11" s="144" t="s">
        <v>6</v>
      </c>
      <c r="B11" s="158" t="str">
        <f>IF(Datos_antena_H!G6="","",Datos_antena_H!G6)</f>
        <v/>
      </c>
      <c r="C11" s="176" t="str">
        <f>IF(B11="","","m/s")</f>
        <v/>
      </c>
      <c r="D11" s="21"/>
      <c r="E11" s="1272"/>
      <c r="F11" s="1273"/>
      <c r="G11" s="1274"/>
    </row>
    <row r="12" spans="1:14" ht="20.100000000000001" customHeight="1" thickBot="1" x14ac:dyDescent="0.3">
      <c r="A12" s="154" t="s">
        <v>22</v>
      </c>
      <c r="B12" s="159" t="str">
        <f>IF(Datos_antena_H!G7="","",Datos_antena_H!G7)</f>
        <v/>
      </c>
      <c r="C12" s="160"/>
      <c r="D12" s="21"/>
      <c r="E12" s="154" t="s">
        <v>16</v>
      </c>
      <c r="F12" s="155" t="str">
        <f>IF(Datos_antena_H!I18="","",IF($G$15="anterior ITC 3699/2006",CONCATENATE("NA ",Datos_antena_H!I18),Datos_antena_H!I18))</f>
        <v/>
      </c>
      <c r="G12" s="156" t="str">
        <f>IF(F12="","","°")</f>
        <v/>
      </c>
    </row>
    <row r="13" spans="1:14" ht="20.100000000000001" customHeight="1" x14ac:dyDescent="0.25">
      <c r="D13" s="21"/>
      <c r="E13" s="4"/>
      <c r="F13" s="133"/>
      <c r="G13" s="125"/>
      <c r="I13" s="127" t="s">
        <v>27</v>
      </c>
    </row>
    <row r="14" spans="1:14" ht="20.100000000000001" customHeight="1" x14ac:dyDescent="0.25">
      <c r="A14" s="135"/>
      <c r="B14" s="135"/>
      <c r="C14" s="135"/>
      <c r="D14" s="21"/>
      <c r="E14" s="4"/>
      <c r="F14" s="136"/>
      <c r="G14" s="125"/>
    </row>
    <row r="15" spans="1:14" ht="20.100000000000001" customHeight="1" x14ac:dyDescent="0.25">
      <c r="A15" s="135"/>
      <c r="B15" s="135"/>
      <c r="C15" s="135"/>
      <c r="D15" s="21"/>
      <c r="E15" s="4"/>
      <c r="F15" s="137"/>
      <c r="G15" s="189"/>
    </row>
    <row r="16" spans="1:14" ht="20.100000000000001" customHeight="1" x14ac:dyDescent="0.25">
      <c r="C16" s="21"/>
      <c r="E16" s="4"/>
      <c r="F16" s="133"/>
      <c r="G16" s="125"/>
    </row>
    <row r="17" spans="1:7" ht="20.100000000000001" customHeight="1" x14ac:dyDescent="0.25">
      <c r="C17" s="21"/>
      <c r="E17" s="4"/>
      <c r="F17" s="133"/>
      <c r="G17" s="125"/>
    </row>
    <row r="18" spans="1:7" ht="20.100000000000001" customHeight="1" x14ac:dyDescent="0.25">
      <c r="C18" s="21"/>
      <c r="E18" s="4"/>
      <c r="F18" s="136"/>
      <c r="G18" s="125"/>
    </row>
    <row r="19" spans="1:7" ht="20.100000000000001" customHeight="1" x14ac:dyDescent="0.25">
      <c r="A19" s="138"/>
      <c r="B19" s="139"/>
      <c r="C19" s="21"/>
      <c r="E19" s="4"/>
      <c r="F19" s="136"/>
      <c r="G19" s="125"/>
    </row>
    <row r="20" spans="1:7" s="140" customFormat="1" ht="20.100000000000001" customHeight="1" x14ac:dyDescent="0.25">
      <c r="A20" s="138"/>
      <c r="B20" s="139"/>
      <c r="C20" s="21"/>
      <c r="D20" s="127"/>
      <c r="E20" s="4"/>
      <c r="F20" s="137"/>
      <c r="G20" s="125"/>
    </row>
    <row r="21" spans="1:7" ht="20.100000000000001" customHeight="1" x14ac:dyDescent="0.25">
      <c r="A21" s="168"/>
      <c r="B21" s="169"/>
      <c r="C21" s="169"/>
      <c r="E21" s="4"/>
      <c r="F21" s="137"/>
      <c r="G21" s="125"/>
    </row>
    <row r="22" spans="1:7" ht="20.100000000000001" customHeight="1" x14ac:dyDescent="0.25">
      <c r="A22" s="169"/>
      <c r="B22" s="169"/>
      <c r="C22" s="169"/>
      <c r="D22" s="140"/>
      <c r="E22" s="4"/>
      <c r="F22" s="137"/>
      <c r="G22" s="126"/>
    </row>
    <row r="23" spans="1:7" ht="20.100000000000001" customHeight="1" x14ac:dyDescent="0.25">
      <c r="A23" s="169"/>
      <c r="B23" s="169"/>
      <c r="C23" s="169"/>
      <c r="D23" s="140"/>
      <c r="E23" s="4"/>
      <c r="F23" s="137"/>
      <c r="G23" s="126"/>
    </row>
    <row r="24" spans="1:7" ht="27" customHeight="1" x14ac:dyDescent="0.25">
      <c r="A24" s="161"/>
      <c r="B24" s="132"/>
      <c r="C24" s="132"/>
      <c r="D24" s="140"/>
      <c r="E24" s="4"/>
      <c r="F24" s="142"/>
      <c r="G24" s="143"/>
    </row>
    <row r="25" spans="1:7" ht="27" customHeight="1" x14ac:dyDescent="0.25">
      <c r="A25" s="161"/>
      <c r="B25" s="132"/>
      <c r="C25" s="132"/>
      <c r="G25" s="4"/>
    </row>
    <row r="26" spans="1:7" ht="27" customHeight="1" x14ac:dyDescent="0.25">
      <c r="A26" s="161"/>
      <c r="B26" s="162"/>
      <c r="C26" s="163"/>
      <c r="E26" s="127" t="s">
        <v>415</v>
      </c>
      <c r="G26" s="4"/>
    </row>
    <row r="27" spans="1:7" ht="27" customHeight="1" x14ac:dyDescent="0.25">
      <c r="A27" s="161"/>
      <c r="B27" s="164"/>
      <c r="C27" s="163"/>
      <c r="G27" s="4"/>
    </row>
    <row r="28" spans="1:7" ht="27" customHeight="1" x14ac:dyDescent="0.25">
      <c r="A28" s="161"/>
      <c r="B28" s="164"/>
      <c r="C28" s="163"/>
      <c r="G28" s="4"/>
    </row>
    <row r="29" spans="1:7" ht="27" customHeight="1" x14ac:dyDescent="0.25">
      <c r="A29" s="161"/>
      <c r="B29" s="164"/>
      <c r="C29" s="163"/>
    </row>
    <row r="30" spans="1:7" ht="27" customHeight="1" x14ac:dyDescent="0.25">
      <c r="A30" s="161"/>
      <c r="B30" s="132"/>
      <c r="C30" s="132"/>
      <c r="G30" s="4"/>
    </row>
    <row r="31" spans="1:7" ht="27" customHeight="1" x14ac:dyDescent="0.25">
      <c r="A31" s="161"/>
      <c r="B31" s="165"/>
      <c r="C31" s="163"/>
      <c r="D31" s="145"/>
      <c r="E31" s="146"/>
      <c r="F31" s="147"/>
      <c r="G31" s="4"/>
    </row>
    <row r="32" spans="1:7" ht="27" customHeight="1" x14ac:dyDescent="0.25">
      <c r="A32" s="161"/>
      <c r="B32" s="164"/>
      <c r="C32" s="163"/>
      <c r="D32" s="145"/>
      <c r="E32" s="146"/>
      <c r="F32" s="147"/>
      <c r="G32" s="4"/>
    </row>
    <row r="33" spans="1:8" ht="27" customHeight="1" x14ac:dyDescent="0.25">
      <c r="A33" s="161"/>
      <c r="B33" s="164"/>
      <c r="C33" s="163"/>
      <c r="D33" s="145"/>
      <c r="E33" s="147"/>
      <c r="F33" s="146"/>
      <c r="G33" s="4"/>
    </row>
    <row r="34" spans="1:8" ht="27" customHeight="1" x14ac:dyDescent="0.25">
      <c r="A34" s="161"/>
      <c r="B34" s="132"/>
      <c r="C34" s="132"/>
      <c r="D34" s="145"/>
      <c r="E34" s="147"/>
      <c r="F34" s="146"/>
      <c r="G34" s="4"/>
      <c r="H34" s="148"/>
    </row>
    <row r="35" spans="1:8" ht="27" customHeight="1" x14ac:dyDescent="0.25">
      <c r="A35" s="161"/>
      <c r="B35" s="165"/>
      <c r="C35" s="163"/>
      <c r="D35" s="145"/>
      <c r="E35" s="147"/>
      <c r="F35" s="146"/>
      <c r="G35" s="4"/>
    </row>
    <row r="36" spans="1:8" ht="27" customHeight="1" x14ac:dyDescent="0.25">
      <c r="A36" s="166"/>
      <c r="B36" s="167"/>
      <c r="C36" s="163"/>
      <c r="D36" s="145"/>
      <c r="E36" s="147"/>
      <c r="F36" s="146"/>
      <c r="G36" s="4"/>
    </row>
    <row r="37" spans="1:8" ht="23.25" customHeight="1" x14ac:dyDescent="0.25">
      <c r="D37" s="145"/>
      <c r="E37" s="147"/>
      <c r="F37" s="146"/>
      <c r="G37" s="4"/>
    </row>
    <row r="38" spans="1:8" x14ac:dyDescent="0.25">
      <c r="A38" s="149"/>
      <c r="B38" s="150"/>
      <c r="C38" s="134"/>
      <c r="D38" s="145"/>
      <c r="E38" s="147"/>
      <c r="F38" s="146"/>
      <c r="G38" s="4"/>
    </row>
    <row r="39" spans="1:8" ht="35.25" customHeight="1" x14ac:dyDescent="0.25"/>
    <row r="43" spans="1:8" ht="36.75" customHeight="1" x14ac:dyDescent="0.25"/>
    <row r="44" spans="1:8" ht="31.5" customHeight="1" x14ac:dyDescent="0.25">
      <c r="A44" s="149"/>
      <c r="B44" s="134"/>
      <c r="C44" s="151"/>
      <c r="D44" s="145"/>
      <c r="E44" s="147"/>
      <c r="F44" s="146"/>
      <c r="G44" s="4"/>
    </row>
    <row r="45" spans="1:8" s="170" customFormat="1" ht="26.85" customHeight="1" thickBot="1" x14ac:dyDescent="0.25">
      <c r="A45" s="1275" t="s">
        <v>24</v>
      </c>
      <c r="B45" s="1275"/>
      <c r="C45" s="1275"/>
      <c r="D45" s="1275"/>
      <c r="E45" s="1275"/>
      <c r="F45" s="1275"/>
      <c r="G45" s="1275"/>
    </row>
    <row r="46" spans="1:8" ht="18" customHeight="1" x14ac:dyDescent="0.25">
      <c r="A46" s="152"/>
      <c r="B46" s="171" t="s">
        <v>18</v>
      </c>
      <c r="C46" s="171"/>
      <c r="D46" s="171"/>
      <c r="E46" s="171"/>
      <c r="F46" s="171"/>
      <c r="G46" s="172"/>
    </row>
    <row r="47" spans="1:8" ht="18" customHeight="1" x14ac:dyDescent="0.25">
      <c r="A47" s="152"/>
      <c r="B47" s="171" t="s">
        <v>19</v>
      </c>
      <c r="C47" s="171"/>
      <c r="D47" s="171"/>
      <c r="E47" s="171"/>
      <c r="F47" s="171"/>
      <c r="G47" s="172"/>
    </row>
    <row r="48" spans="1:8" ht="18" customHeight="1" x14ac:dyDescent="0.25">
      <c r="A48" s="152"/>
      <c r="B48" s="171" t="s">
        <v>20</v>
      </c>
      <c r="C48" s="171"/>
      <c r="D48" s="171"/>
      <c r="E48" s="171"/>
      <c r="F48" s="171"/>
      <c r="G48" s="172"/>
    </row>
    <row r="49" spans="1:7" ht="18" customHeight="1" x14ac:dyDescent="0.25">
      <c r="A49" s="152"/>
      <c r="B49" s="171" t="s">
        <v>21</v>
      </c>
      <c r="C49" s="171"/>
      <c r="D49" s="171"/>
      <c r="E49" s="171"/>
      <c r="F49" s="171"/>
      <c r="G49" s="172"/>
    </row>
    <row r="50" spans="1:7" ht="18" customHeight="1" thickBot="1" x14ac:dyDescent="0.3">
      <c r="A50" s="153"/>
      <c r="B50" s="173" t="s">
        <v>25</v>
      </c>
      <c r="C50" s="173"/>
      <c r="D50" s="173"/>
      <c r="E50" s="173"/>
      <c r="F50" s="173"/>
      <c r="G50" s="174"/>
    </row>
    <row r="51" spans="1:7" x14ac:dyDescent="0.25">
      <c r="B51" s="9"/>
      <c r="C51" s="9"/>
      <c r="D51" s="21"/>
      <c r="E51" s="21"/>
      <c r="F51" s="21"/>
      <c r="G51" s="21"/>
    </row>
    <row r="52" spans="1:7" ht="20.100000000000001" customHeight="1" x14ac:dyDescent="0.25">
      <c r="G52" s="177"/>
    </row>
    <row r="53" spans="1:7" ht="20.100000000000001" customHeight="1" x14ac:dyDescent="0.25"/>
    <row r="62" spans="1:7" x14ac:dyDescent="0.25">
      <c r="G62" s="4"/>
    </row>
    <row r="63" spans="1:7" x14ac:dyDescent="0.25">
      <c r="G63" s="4"/>
    </row>
    <row r="64" spans="1:7" x14ac:dyDescent="0.25">
      <c r="G64" s="4"/>
    </row>
    <row r="65" spans="7:7" x14ac:dyDescent="0.25">
      <c r="G65" s="4"/>
    </row>
    <row r="66" spans="7:7" x14ac:dyDescent="0.25">
      <c r="G66" s="4"/>
    </row>
  </sheetData>
  <sheetProtection autoFilter="0"/>
  <mergeCells count="19">
    <mergeCell ref="K2:L2"/>
    <mergeCell ref="M2:N2"/>
    <mergeCell ref="G8:G9"/>
    <mergeCell ref="A1:A2"/>
    <mergeCell ref="B1:F2"/>
    <mergeCell ref="G1:G2"/>
    <mergeCell ref="B3:F3"/>
    <mergeCell ref="A5:C5"/>
    <mergeCell ref="E5:G5"/>
    <mergeCell ref="E10:E11"/>
    <mergeCell ref="F10:F11"/>
    <mergeCell ref="G10:G11"/>
    <mergeCell ref="A45:G45"/>
    <mergeCell ref="B6:C6"/>
    <mergeCell ref="F6:G6"/>
    <mergeCell ref="B7:C7"/>
    <mergeCell ref="B8:C8"/>
    <mergeCell ref="E8:E9"/>
    <mergeCell ref="F8:F9"/>
  </mergeCells>
  <conditionalFormatting sqref="F12">
    <cfRule type="expression" dxfId="31" priority="2" stopIfTrue="1">
      <formula>$G$15="anterior ITC 3699/2006"</formula>
    </cfRule>
  </conditionalFormatting>
  <conditionalFormatting sqref="F7:F8">
    <cfRule type="expression" dxfId="30" priority="1" stopIfTrue="1">
      <formula>$G$15="anterior ITC 3699/2006"</formula>
    </cfRule>
  </conditionalFormatting>
  <dataValidations count="1">
    <dataValidation type="list" allowBlank="1" showInputMessage="1" showErrorMessage="1" sqref="G15">
      <formula1>$I$12:$I$13</formula1>
    </dataValidation>
  </dataValidations>
  <printOptions horizontalCentered="1"/>
  <pageMargins left="0.70866141732283472" right="0.59055118110236227" top="0.39370078740157483" bottom="0.39370078740157483" header="0" footer="0"/>
  <pageSetup paperSize="9" scale="63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Y1460"/>
  <sheetViews>
    <sheetView zoomScale="55" zoomScaleNormal="55" workbookViewId="0">
      <selection sqref="A1:A2"/>
    </sheetView>
  </sheetViews>
  <sheetFormatPr baseColWidth="10" defaultRowHeight="12.75" x14ac:dyDescent="0.2"/>
  <cols>
    <col min="1" max="1" width="16.7109375" customWidth="1"/>
    <col min="2" max="3" width="22.7109375" customWidth="1"/>
    <col min="4" max="4" width="12.7109375" customWidth="1"/>
    <col min="5" max="5" width="22.7109375" customWidth="1"/>
    <col min="6" max="6" width="21.5703125" customWidth="1"/>
    <col min="7" max="8" width="18.7109375" customWidth="1"/>
    <col min="9" max="9" width="20.7109375" style="54" customWidth="1"/>
    <col min="10" max="12" width="20.7109375" style="56" customWidth="1"/>
    <col min="13" max="13" width="20.7109375" style="55" customWidth="1"/>
    <col min="14" max="15" width="20.7109375" style="54" customWidth="1"/>
    <col min="16" max="23" width="12.7109375" customWidth="1"/>
  </cols>
  <sheetData>
    <row r="1" spans="1:25" ht="15" customHeight="1" x14ac:dyDescent="0.2">
      <c r="A1" s="1241"/>
      <c r="B1" s="1243"/>
      <c r="C1" s="5"/>
      <c r="D1" s="3"/>
      <c r="E1" s="3"/>
      <c r="F1" s="3"/>
      <c r="G1" s="6"/>
      <c r="H1" s="7"/>
      <c r="I1" s="51"/>
    </row>
    <row r="2" spans="1:25" ht="49.5" customHeight="1" x14ac:dyDescent="0.3">
      <c r="A2" s="1242"/>
      <c r="B2" s="1244"/>
      <c r="C2" s="1245"/>
      <c r="D2" s="1246"/>
      <c r="E2" s="1246"/>
      <c r="F2" s="1246"/>
      <c r="G2" s="1247"/>
      <c r="H2" s="1248"/>
      <c r="I2" s="1249"/>
      <c r="K2" s="1266" t="s">
        <v>371</v>
      </c>
      <c r="L2" s="1266"/>
      <c r="M2" s="1266">
        <f>Datos_Generales!$C$4</f>
        <v>0</v>
      </c>
      <c r="N2" s="1266"/>
    </row>
    <row r="3" spans="1:25" ht="73.5" customHeight="1" thickBot="1" x14ac:dyDescent="0.35">
      <c r="A3" s="1250"/>
      <c r="B3" s="1251"/>
      <c r="C3" s="1252"/>
      <c r="D3" s="1253"/>
      <c r="E3" s="1253"/>
      <c r="F3" s="1253"/>
      <c r="G3" s="1254"/>
      <c r="H3" s="1255"/>
      <c r="I3" s="1256"/>
    </row>
    <row r="4" spans="1:25" ht="60" customHeight="1" thickBot="1" x14ac:dyDescent="0.25">
      <c r="A4" s="18"/>
      <c r="B4" s="1257"/>
      <c r="C4" s="1258"/>
      <c r="D4" s="1258"/>
      <c r="E4" s="2"/>
      <c r="F4" s="2"/>
      <c r="G4" s="2"/>
      <c r="H4" s="2"/>
      <c r="I4" s="52"/>
    </row>
    <row r="5" spans="1:25" ht="20.100000000000001" customHeight="1" x14ac:dyDescent="0.25">
      <c r="A5" s="19"/>
      <c r="B5" s="32"/>
      <c r="C5" s="40"/>
      <c r="D5" s="43"/>
      <c r="E5" s="20"/>
      <c r="F5" s="26"/>
      <c r="G5" s="204"/>
      <c r="H5" s="43"/>
      <c r="I5" s="53"/>
      <c r="J5" s="26"/>
      <c r="K5" s="205"/>
      <c r="L5" s="84"/>
    </row>
    <row r="6" spans="1:25" ht="20.100000000000001" customHeight="1" x14ac:dyDescent="0.25">
      <c r="A6" s="19"/>
      <c r="B6" s="33"/>
      <c r="C6" s="41"/>
      <c r="D6" s="44"/>
      <c r="E6" s="20"/>
      <c r="F6" s="27"/>
      <c r="G6" s="206"/>
      <c r="H6" s="44"/>
      <c r="I6" s="53"/>
      <c r="J6" s="27"/>
      <c r="K6" s="207"/>
      <c r="L6" s="85"/>
    </row>
    <row r="7" spans="1:25" ht="20.100000000000001" customHeight="1" thickBot="1" x14ac:dyDescent="0.3">
      <c r="A7" s="19"/>
      <c r="B7" s="27"/>
      <c r="C7" s="208"/>
      <c r="D7" s="44"/>
      <c r="E7" s="20"/>
      <c r="F7" s="28"/>
      <c r="G7" s="209"/>
      <c r="H7" s="45"/>
      <c r="I7" s="53"/>
      <c r="J7" s="27"/>
      <c r="K7" s="207"/>
      <c r="L7" s="85"/>
    </row>
    <row r="8" spans="1:25" ht="20.100000000000001" customHeight="1" thickBot="1" x14ac:dyDescent="0.3">
      <c r="A8" s="19"/>
      <c r="B8" s="33"/>
      <c r="C8" s="41"/>
      <c r="D8" s="44"/>
      <c r="E8" s="21"/>
      <c r="F8" s="21"/>
      <c r="G8" s="4"/>
      <c r="H8" s="21"/>
      <c r="I8" s="53"/>
      <c r="J8" s="27"/>
      <c r="K8" s="207"/>
      <c r="L8" s="85"/>
    </row>
    <row r="9" spans="1:25" ht="20.100000000000001" customHeight="1" thickBot="1" x14ac:dyDescent="0.35">
      <c r="A9" s="19"/>
      <c r="B9" s="33"/>
      <c r="C9" s="41"/>
      <c r="D9" s="44"/>
      <c r="E9" s="21"/>
      <c r="F9" s="106"/>
      <c r="G9" s="103"/>
      <c r="H9" s="104"/>
      <c r="I9" s="53"/>
      <c r="J9" s="97"/>
      <c r="K9" s="210"/>
      <c r="L9" s="98"/>
    </row>
    <row r="10" spans="1:25" ht="20.100000000000001" customHeight="1" x14ac:dyDescent="0.25">
      <c r="A10" s="19"/>
      <c r="B10" s="33"/>
      <c r="C10" s="41"/>
      <c r="D10" s="44"/>
      <c r="E10" s="21"/>
      <c r="F10" s="73"/>
      <c r="G10" s="102"/>
      <c r="H10" s="107"/>
      <c r="I10" s="53"/>
      <c r="J10" s="99"/>
      <c r="K10" s="101"/>
      <c r="L10" s="100"/>
    </row>
    <row r="11" spans="1:25" ht="20.100000000000001" customHeight="1" thickBot="1" x14ac:dyDescent="0.3">
      <c r="A11" s="19"/>
      <c r="B11" s="34"/>
      <c r="C11" s="42"/>
      <c r="D11" s="45"/>
      <c r="E11" s="21"/>
      <c r="F11" s="74"/>
      <c r="G11" s="105"/>
      <c r="H11" s="108"/>
      <c r="I11" s="53"/>
      <c r="J11" s="86"/>
      <c r="K11" s="87"/>
      <c r="L11" s="88"/>
    </row>
    <row r="12" spans="1:25" ht="60" customHeight="1" thickBot="1" x14ac:dyDescent="0.3">
      <c r="A12" s="19"/>
      <c r="B12" s="1259"/>
      <c r="C12" s="1260"/>
      <c r="D12" s="1260"/>
      <c r="E12" s="21"/>
      <c r="F12" s="21"/>
      <c r="G12" s="21"/>
      <c r="H12" s="21"/>
      <c r="I12" s="53"/>
    </row>
    <row r="13" spans="1:25" ht="20.100000000000001" customHeight="1" thickBot="1" x14ac:dyDescent="0.35">
      <c r="A13" s="19"/>
      <c r="B13" s="32"/>
      <c r="C13" s="35"/>
      <c r="D13" s="21"/>
      <c r="E13" s="29"/>
      <c r="F13" s="94"/>
      <c r="G13" s="46"/>
      <c r="H13" s="1261"/>
      <c r="I13" s="1262"/>
      <c r="K13" s="122"/>
      <c r="L13" s="122"/>
    </row>
    <row r="14" spans="1:25" ht="20.100000000000001" customHeight="1" thickBot="1" x14ac:dyDescent="0.35">
      <c r="A14" s="19"/>
      <c r="B14" s="33"/>
      <c r="C14" s="36"/>
      <c r="D14" s="21"/>
      <c r="E14" s="30"/>
      <c r="F14" s="90"/>
      <c r="G14" s="47"/>
      <c r="H14" s="212"/>
      <c r="I14" s="213"/>
    </row>
    <row r="15" spans="1:25" ht="20.100000000000001" customHeight="1" x14ac:dyDescent="0.3">
      <c r="A15" s="19"/>
      <c r="B15" s="33"/>
      <c r="C15" s="76"/>
      <c r="D15" s="21"/>
      <c r="E15" s="30"/>
      <c r="F15" s="90"/>
      <c r="G15" s="47"/>
      <c r="H15" s="214"/>
      <c r="I15" s="72"/>
      <c r="P15" s="1263"/>
      <c r="Q15" s="1264"/>
      <c r="R15" s="1265"/>
      <c r="S15" s="1264"/>
      <c r="T15" s="1263"/>
      <c r="U15" s="1264"/>
      <c r="V15" s="1263"/>
      <c r="W15" s="1264"/>
      <c r="X15" s="1263"/>
      <c r="Y15" s="1264"/>
    </row>
    <row r="16" spans="1:25" ht="20.100000000000001" customHeight="1" x14ac:dyDescent="0.3">
      <c r="A16" s="19"/>
      <c r="B16" s="33"/>
      <c r="C16" s="76"/>
      <c r="D16" s="21"/>
      <c r="E16" s="30"/>
      <c r="F16" s="93"/>
      <c r="G16" s="47"/>
      <c r="H16" s="73"/>
      <c r="I16" s="120"/>
      <c r="J16" s="215"/>
      <c r="K16" s="123"/>
      <c r="L16" s="123"/>
      <c r="M16" s="123"/>
      <c r="N16" s="123"/>
      <c r="O16" s="124"/>
      <c r="P16" s="1270"/>
      <c r="Q16" s="1271"/>
      <c r="R16" s="1270"/>
      <c r="S16" s="1271"/>
      <c r="T16" s="1270"/>
      <c r="U16" s="1271"/>
      <c r="V16" s="1270"/>
      <c r="W16" s="1271"/>
      <c r="X16" s="1270"/>
      <c r="Y16" s="1271"/>
    </row>
    <row r="17" spans="1:25" ht="20.100000000000001" customHeight="1" thickBot="1" x14ac:dyDescent="0.35">
      <c r="A17" s="19"/>
      <c r="B17" s="34"/>
      <c r="C17" s="77"/>
      <c r="D17" s="21"/>
      <c r="E17" s="30"/>
      <c r="F17" s="89"/>
      <c r="G17" s="47"/>
      <c r="H17" s="74"/>
      <c r="I17" s="121"/>
      <c r="J17" s="215"/>
      <c r="K17" s="123"/>
      <c r="L17" s="123"/>
      <c r="M17" s="123"/>
      <c r="N17" s="123"/>
      <c r="O17" s="124"/>
      <c r="P17" s="1267"/>
      <c r="Q17" s="1268"/>
      <c r="R17" s="1267"/>
      <c r="S17" s="1268"/>
      <c r="T17" s="1267"/>
      <c r="U17" s="1268"/>
      <c r="V17" s="1267"/>
      <c r="W17" s="1268"/>
      <c r="X17" s="1267"/>
      <c r="Y17" s="1268"/>
    </row>
    <row r="18" spans="1:25" ht="20.100000000000001" customHeight="1" thickBot="1" x14ac:dyDescent="0.35">
      <c r="A18" s="19"/>
      <c r="B18" s="9"/>
      <c r="C18" s="9"/>
      <c r="D18" s="9"/>
      <c r="E18" s="30"/>
      <c r="F18" s="90"/>
      <c r="G18" s="48"/>
      <c r="H18" s="21"/>
    </row>
    <row r="19" spans="1:25" s="1" customFormat="1" ht="19.5" customHeight="1" thickBot="1" x14ac:dyDescent="0.3">
      <c r="A19" s="10"/>
      <c r="B19" s="1269"/>
      <c r="C19" s="1269"/>
      <c r="D19" s="22"/>
      <c r="E19" s="30"/>
      <c r="F19" s="95"/>
      <c r="G19" s="49"/>
      <c r="H19" s="57"/>
      <c r="I19" s="58"/>
      <c r="J19" s="59"/>
      <c r="K19" s="59"/>
      <c r="L19" s="59"/>
      <c r="M19" s="60"/>
      <c r="N19" s="58"/>
      <c r="O19" s="109"/>
      <c r="P19" s="113"/>
      <c r="Q19" s="114"/>
      <c r="R19" s="113"/>
      <c r="S19" s="114"/>
      <c r="T19" s="113"/>
      <c r="U19" s="114"/>
      <c r="V19" s="113"/>
      <c r="W19" s="114"/>
      <c r="X19" s="113"/>
      <c r="Y19" s="114"/>
    </row>
    <row r="20" spans="1:25" ht="20.100000000000001" customHeight="1" x14ac:dyDescent="0.35">
      <c r="A20" s="19"/>
      <c r="B20" s="37"/>
      <c r="C20" s="211"/>
      <c r="D20" s="96"/>
      <c r="E20" s="30"/>
      <c r="F20" s="91"/>
      <c r="G20" s="50"/>
      <c r="H20" s="63"/>
      <c r="I20" s="64"/>
      <c r="J20" s="65"/>
      <c r="K20" s="64"/>
      <c r="L20" s="64"/>
      <c r="M20" s="66"/>
      <c r="N20" s="64"/>
      <c r="O20" s="110"/>
      <c r="P20" s="115"/>
      <c r="Q20" s="119"/>
      <c r="R20" s="115"/>
      <c r="S20" s="119"/>
      <c r="T20" s="115"/>
      <c r="U20" s="119"/>
      <c r="V20" s="115"/>
      <c r="W20" s="119"/>
      <c r="X20" s="115"/>
      <c r="Y20" s="116"/>
    </row>
    <row r="21" spans="1:25" ht="20.100000000000001" customHeight="1" x14ac:dyDescent="0.35">
      <c r="A21" s="19"/>
      <c r="B21" s="38"/>
      <c r="C21" s="83"/>
      <c r="D21" s="96"/>
      <c r="E21" s="30"/>
      <c r="F21" s="91"/>
      <c r="G21" s="50"/>
      <c r="H21" s="67"/>
      <c r="I21" s="61"/>
      <c r="J21" s="62"/>
      <c r="K21" s="61"/>
      <c r="L21" s="61"/>
      <c r="M21" s="80"/>
      <c r="N21" s="61"/>
      <c r="O21" s="111"/>
      <c r="P21" s="117"/>
      <c r="Q21" s="120"/>
      <c r="R21" s="117"/>
      <c r="S21" s="120"/>
      <c r="T21" s="117"/>
      <c r="U21" s="120"/>
      <c r="V21" s="117"/>
      <c r="W21" s="120"/>
      <c r="X21" s="117"/>
      <c r="Y21" s="72"/>
    </row>
    <row r="22" spans="1:25" ht="20.100000000000001" customHeight="1" x14ac:dyDescent="0.35">
      <c r="A22" s="19"/>
      <c r="B22" s="38"/>
      <c r="C22" s="82"/>
      <c r="D22" s="96"/>
      <c r="E22" s="30"/>
      <c r="F22" s="90"/>
      <c r="G22" s="50"/>
      <c r="H22" s="67"/>
      <c r="I22" s="61"/>
      <c r="J22" s="62"/>
      <c r="K22" s="61"/>
      <c r="L22" s="61"/>
      <c r="M22" s="80"/>
      <c r="N22" s="61"/>
      <c r="O22" s="111"/>
      <c r="P22" s="117"/>
      <c r="Q22" s="120"/>
      <c r="R22" s="117"/>
      <c r="S22" s="120"/>
      <c r="T22" s="117"/>
      <c r="U22" s="120"/>
      <c r="V22" s="117"/>
      <c r="W22" s="120"/>
      <c r="X22" s="117"/>
      <c r="Y22" s="72"/>
    </row>
    <row r="23" spans="1:25" ht="20.100000000000001" customHeight="1" x14ac:dyDescent="0.35">
      <c r="A23" s="19"/>
      <c r="B23" s="38"/>
      <c r="C23" s="82"/>
      <c r="D23" s="96"/>
      <c r="E23" s="30"/>
      <c r="F23" s="90"/>
      <c r="G23" s="50"/>
      <c r="H23" s="67"/>
      <c r="I23" s="61"/>
      <c r="J23" s="62"/>
      <c r="K23" s="61"/>
      <c r="L23" s="61"/>
      <c r="M23" s="80"/>
      <c r="N23" s="61"/>
      <c r="O23" s="111"/>
      <c r="P23" s="117"/>
      <c r="Q23" s="120"/>
      <c r="R23" s="117"/>
      <c r="S23" s="120"/>
      <c r="T23" s="117"/>
      <c r="U23" s="120"/>
      <c r="V23" s="117"/>
      <c r="W23" s="120"/>
      <c r="X23" s="117"/>
      <c r="Y23" s="72"/>
    </row>
    <row r="24" spans="1:25" ht="20.100000000000001" customHeight="1" x14ac:dyDescent="0.35">
      <c r="A24" s="19"/>
      <c r="B24" s="38"/>
      <c r="C24" s="82"/>
      <c r="D24" s="96"/>
      <c r="E24" s="30"/>
      <c r="F24" s="90"/>
      <c r="G24" s="50"/>
      <c r="H24" s="67"/>
      <c r="I24" s="61"/>
      <c r="J24" s="62"/>
      <c r="K24" s="61"/>
      <c r="L24" s="61"/>
      <c r="M24" s="80"/>
      <c r="N24" s="61"/>
      <c r="O24" s="111"/>
      <c r="P24" s="117"/>
      <c r="Q24" s="120"/>
      <c r="R24" s="117"/>
      <c r="S24" s="120"/>
      <c r="T24" s="117"/>
      <c r="U24" s="120"/>
      <c r="V24" s="117"/>
      <c r="W24" s="120"/>
      <c r="X24" s="117"/>
      <c r="Y24" s="72"/>
    </row>
    <row r="25" spans="1:25" ht="20.100000000000001" customHeight="1" thickBot="1" x14ac:dyDescent="0.4">
      <c r="A25" s="19"/>
      <c r="B25" s="38"/>
      <c r="C25" s="82"/>
      <c r="D25" s="96"/>
      <c r="E25" s="31"/>
      <c r="F25" s="92"/>
      <c r="G25" s="50"/>
      <c r="H25" s="67"/>
      <c r="I25" s="61"/>
      <c r="J25" s="62"/>
      <c r="K25" s="61"/>
      <c r="L25" s="61"/>
      <c r="M25" s="80"/>
      <c r="N25" s="61"/>
      <c r="O25" s="111"/>
      <c r="P25" s="117"/>
      <c r="Q25" s="120"/>
      <c r="R25" s="117"/>
      <c r="S25" s="120"/>
      <c r="T25" s="117"/>
      <c r="U25" s="120"/>
      <c r="V25" s="117"/>
      <c r="W25" s="120"/>
      <c r="X25" s="117"/>
      <c r="Y25" s="72"/>
    </row>
    <row r="26" spans="1:25" ht="20.100000000000001" customHeight="1" x14ac:dyDescent="0.35">
      <c r="A26" s="19"/>
      <c r="B26" s="38"/>
      <c r="C26" s="78"/>
      <c r="D26" s="96"/>
      <c r="E26" s="14"/>
      <c r="F26" s="15"/>
      <c r="G26" s="16"/>
      <c r="H26" s="67"/>
      <c r="I26" s="61"/>
      <c r="J26" s="62"/>
      <c r="K26" s="61"/>
      <c r="L26" s="61"/>
      <c r="M26" s="80"/>
      <c r="N26" s="61"/>
      <c r="O26" s="111"/>
      <c r="P26" s="117"/>
      <c r="Q26" s="120"/>
      <c r="R26" s="117"/>
      <c r="S26" s="120"/>
      <c r="T26" s="117"/>
      <c r="U26" s="120"/>
      <c r="V26" s="117"/>
      <c r="W26" s="120"/>
      <c r="X26" s="117"/>
      <c r="Y26" s="72"/>
    </row>
    <row r="27" spans="1:25" ht="20.100000000000001" customHeight="1" x14ac:dyDescent="0.35">
      <c r="A27" s="19"/>
      <c r="B27" s="38"/>
      <c r="C27" s="82"/>
      <c r="D27" s="96"/>
      <c r="E27" s="14"/>
      <c r="F27" s="15"/>
      <c r="G27" s="16"/>
      <c r="H27" s="67"/>
      <c r="I27" s="61"/>
      <c r="J27" s="62"/>
      <c r="K27" s="61"/>
      <c r="L27" s="61"/>
      <c r="M27" s="80"/>
      <c r="N27" s="61"/>
      <c r="O27" s="111"/>
      <c r="P27" s="117"/>
      <c r="Q27" s="120"/>
      <c r="R27" s="117"/>
      <c r="S27" s="120"/>
      <c r="T27" s="117"/>
      <c r="U27" s="120"/>
      <c r="V27" s="117"/>
      <c r="W27" s="120"/>
      <c r="X27" s="117"/>
      <c r="Y27" s="72"/>
    </row>
    <row r="28" spans="1:25" ht="20.100000000000001" customHeight="1" x14ac:dyDescent="0.35">
      <c r="A28" s="19"/>
      <c r="B28" s="38"/>
      <c r="C28" s="82"/>
      <c r="D28" s="96"/>
      <c r="E28" s="14"/>
      <c r="F28" s="16"/>
      <c r="G28" s="15"/>
      <c r="H28" s="67"/>
      <c r="I28" s="61"/>
      <c r="J28" s="62"/>
      <c r="K28" s="61"/>
      <c r="L28" s="61"/>
      <c r="M28" s="80"/>
      <c r="N28" s="61"/>
      <c r="O28" s="111"/>
      <c r="P28" s="117"/>
      <c r="Q28" s="120"/>
      <c r="R28" s="117"/>
      <c r="S28" s="120"/>
      <c r="T28" s="117"/>
      <c r="U28" s="120"/>
      <c r="V28" s="117"/>
      <c r="W28" s="120"/>
      <c r="X28" s="117"/>
      <c r="Y28" s="72"/>
    </row>
    <row r="29" spans="1:25" ht="20.100000000000001" customHeight="1" x14ac:dyDescent="0.35">
      <c r="A29" s="19"/>
      <c r="B29" s="38"/>
      <c r="C29" s="82"/>
      <c r="D29" s="96"/>
      <c r="E29" s="14"/>
      <c r="F29" s="16"/>
      <c r="G29" s="15"/>
      <c r="H29" s="67"/>
      <c r="I29" s="61"/>
      <c r="J29" s="62"/>
      <c r="K29" s="61"/>
      <c r="L29" s="61"/>
      <c r="M29" s="80"/>
      <c r="N29" s="61"/>
      <c r="O29" s="111"/>
      <c r="P29" s="117"/>
      <c r="Q29" s="120"/>
      <c r="R29" s="117"/>
      <c r="S29" s="120"/>
      <c r="T29" s="117"/>
      <c r="U29" s="120"/>
      <c r="V29" s="117"/>
      <c r="W29" s="120"/>
      <c r="X29" s="117"/>
      <c r="Y29" s="72"/>
    </row>
    <row r="30" spans="1:25" ht="20.100000000000001" customHeight="1" x14ac:dyDescent="0.35">
      <c r="A30" s="19"/>
      <c r="B30" s="38"/>
      <c r="C30" s="78"/>
      <c r="D30" s="96"/>
      <c r="E30" s="14"/>
      <c r="F30" s="16"/>
      <c r="G30" s="15"/>
      <c r="H30" s="67"/>
      <c r="I30" s="61"/>
      <c r="J30" s="62"/>
      <c r="K30" s="61"/>
      <c r="L30" s="61"/>
      <c r="M30" s="80"/>
      <c r="N30" s="61"/>
      <c r="O30" s="111"/>
      <c r="P30" s="117"/>
      <c r="Q30" s="120"/>
      <c r="R30" s="117"/>
      <c r="S30" s="120"/>
      <c r="T30" s="117"/>
      <c r="U30" s="120"/>
      <c r="V30" s="117"/>
      <c r="W30" s="120"/>
      <c r="X30" s="117"/>
      <c r="Y30" s="72"/>
    </row>
    <row r="31" spans="1:25" ht="20.100000000000001" customHeight="1" thickBot="1" x14ac:dyDescent="0.4">
      <c r="A31" s="19"/>
      <c r="B31" s="39"/>
      <c r="C31" s="79"/>
      <c r="D31" s="13"/>
      <c r="E31" s="14"/>
      <c r="F31" s="16"/>
      <c r="G31" s="15"/>
      <c r="H31" s="67"/>
      <c r="I31" s="61"/>
      <c r="J31" s="62"/>
      <c r="K31" s="61"/>
      <c r="L31" s="61"/>
      <c r="M31" s="80"/>
      <c r="N31" s="61"/>
      <c r="O31" s="111"/>
      <c r="P31" s="117"/>
      <c r="Q31" s="120"/>
      <c r="R31" s="117"/>
      <c r="S31" s="120"/>
      <c r="T31" s="117"/>
      <c r="U31" s="120"/>
      <c r="V31" s="117"/>
      <c r="W31" s="120"/>
      <c r="X31" s="117"/>
      <c r="Y31" s="72"/>
    </row>
    <row r="32" spans="1:25" ht="20.100000000000001" customHeight="1" x14ac:dyDescent="0.35">
      <c r="A32" s="19"/>
      <c r="B32" s="11"/>
      <c r="C32" s="12"/>
      <c r="D32" s="13"/>
      <c r="E32" s="14"/>
      <c r="F32" s="16"/>
      <c r="G32" s="15"/>
      <c r="H32" s="67"/>
      <c r="I32" s="61"/>
      <c r="J32" s="62"/>
      <c r="K32" s="61"/>
      <c r="L32" s="61"/>
      <c r="M32" s="80"/>
      <c r="N32" s="61"/>
      <c r="O32" s="111"/>
      <c r="P32" s="117"/>
      <c r="Q32" s="120"/>
      <c r="R32" s="117"/>
      <c r="S32" s="120"/>
      <c r="T32" s="117"/>
      <c r="U32" s="120"/>
      <c r="V32" s="117"/>
      <c r="W32" s="120"/>
      <c r="X32" s="117"/>
      <c r="Y32" s="72"/>
    </row>
    <row r="33" spans="1:25" ht="20.100000000000001" customHeight="1" x14ac:dyDescent="0.35">
      <c r="A33" s="19"/>
      <c r="B33" s="11"/>
      <c r="C33" s="12"/>
      <c r="D33" s="13"/>
      <c r="E33" s="14"/>
      <c r="F33" s="16"/>
      <c r="G33" s="15"/>
      <c r="H33" s="67"/>
      <c r="I33" s="61"/>
      <c r="J33" s="62"/>
      <c r="K33" s="61"/>
      <c r="L33" s="61"/>
      <c r="M33" s="80"/>
      <c r="N33" s="61"/>
      <c r="O33" s="111"/>
      <c r="P33" s="117"/>
      <c r="Q33" s="120"/>
      <c r="R33" s="117"/>
      <c r="S33" s="120"/>
      <c r="T33" s="117"/>
      <c r="U33" s="120"/>
      <c r="V33" s="117"/>
      <c r="W33" s="120"/>
      <c r="X33" s="117"/>
      <c r="Y33" s="72"/>
    </row>
    <row r="34" spans="1:25" ht="20.100000000000001" customHeight="1" x14ac:dyDescent="0.35">
      <c r="A34" s="19"/>
      <c r="B34" s="11"/>
      <c r="C34" s="12"/>
      <c r="D34" s="13"/>
      <c r="E34" s="14"/>
      <c r="F34" s="16"/>
      <c r="G34" s="15"/>
      <c r="H34" s="67"/>
      <c r="I34" s="61"/>
      <c r="J34" s="62"/>
      <c r="K34" s="61"/>
      <c r="L34" s="61"/>
      <c r="M34" s="80"/>
      <c r="N34" s="61"/>
      <c r="O34" s="111"/>
      <c r="P34" s="117"/>
      <c r="Q34" s="120"/>
      <c r="R34" s="117"/>
      <c r="S34" s="120"/>
      <c r="T34" s="117"/>
      <c r="U34" s="120"/>
      <c r="V34" s="117"/>
      <c r="W34" s="120"/>
      <c r="X34" s="117"/>
      <c r="Y34" s="72"/>
    </row>
    <row r="35" spans="1:25" ht="20.100000000000001" customHeight="1" x14ac:dyDescent="0.35">
      <c r="A35" s="19"/>
      <c r="B35" s="11"/>
      <c r="C35" s="12"/>
      <c r="D35" s="13"/>
      <c r="E35" s="14"/>
      <c r="F35" s="16"/>
      <c r="G35" s="15"/>
      <c r="H35" s="67"/>
      <c r="I35" s="61"/>
      <c r="J35" s="62"/>
      <c r="K35" s="61"/>
      <c r="L35" s="61"/>
      <c r="M35" s="80"/>
      <c r="N35" s="61"/>
      <c r="O35" s="111"/>
      <c r="P35" s="117"/>
      <c r="Q35" s="120"/>
      <c r="R35" s="117"/>
      <c r="S35" s="120"/>
      <c r="T35" s="117"/>
      <c r="U35" s="120"/>
      <c r="V35" s="117"/>
      <c r="W35" s="120"/>
      <c r="X35" s="117"/>
      <c r="Y35" s="72"/>
    </row>
    <row r="36" spans="1:25" ht="20.100000000000001" customHeight="1" x14ac:dyDescent="0.35">
      <c r="A36" s="19"/>
      <c r="B36" s="11"/>
      <c r="C36" s="12"/>
      <c r="D36" s="13"/>
      <c r="E36" s="14"/>
      <c r="F36" s="16"/>
      <c r="G36" s="15"/>
      <c r="H36" s="67"/>
      <c r="I36" s="61"/>
      <c r="J36" s="62"/>
      <c r="K36" s="61"/>
      <c r="L36" s="61"/>
      <c r="M36" s="80"/>
      <c r="N36" s="61"/>
      <c r="O36" s="111"/>
      <c r="P36" s="117"/>
      <c r="Q36" s="120"/>
      <c r="R36" s="117"/>
      <c r="S36" s="120"/>
      <c r="T36" s="117"/>
      <c r="U36" s="120"/>
      <c r="V36" s="117"/>
      <c r="W36" s="120"/>
      <c r="X36" s="117"/>
      <c r="Y36" s="72"/>
    </row>
    <row r="37" spans="1:25" ht="20.100000000000001" customHeight="1" x14ac:dyDescent="0.35">
      <c r="A37" s="19"/>
      <c r="B37" s="11"/>
      <c r="C37" s="12"/>
      <c r="D37" s="13"/>
      <c r="E37" s="14"/>
      <c r="F37" s="16"/>
      <c r="G37" s="15"/>
      <c r="H37" s="67"/>
      <c r="I37" s="61"/>
      <c r="J37" s="62"/>
      <c r="K37" s="61"/>
      <c r="L37" s="61"/>
      <c r="M37" s="80"/>
      <c r="N37" s="61"/>
      <c r="O37" s="111"/>
      <c r="P37" s="117"/>
      <c r="Q37" s="120"/>
      <c r="R37" s="117"/>
      <c r="S37" s="120"/>
      <c r="T37" s="117"/>
      <c r="U37" s="120"/>
      <c r="V37" s="117"/>
      <c r="W37" s="120"/>
      <c r="X37" s="117"/>
      <c r="Y37" s="72"/>
    </row>
    <row r="38" spans="1:25" ht="20.100000000000001" customHeight="1" x14ac:dyDescent="0.35">
      <c r="A38" s="19"/>
      <c r="B38" s="11"/>
      <c r="C38" s="12"/>
      <c r="D38" s="13"/>
      <c r="E38" s="14"/>
      <c r="F38" s="16"/>
      <c r="G38" s="15"/>
      <c r="H38" s="67"/>
      <c r="I38" s="61"/>
      <c r="J38" s="62"/>
      <c r="K38" s="61"/>
      <c r="L38" s="61"/>
      <c r="M38" s="80"/>
      <c r="N38" s="61"/>
      <c r="O38" s="111"/>
      <c r="P38" s="117"/>
      <c r="Q38" s="120"/>
      <c r="R38" s="117"/>
      <c r="S38" s="120"/>
      <c r="T38" s="117"/>
      <c r="U38" s="120"/>
      <c r="V38" s="117"/>
      <c r="W38" s="120"/>
      <c r="X38" s="117"/>
      <c r="Y38" s="72"/>
    </row>
    <row r="39" spans="1:25" ht="20.100000000000001" customHeight="1" x14ac:dyDescent="0.35">
      <c r="A39" s="19"/>
      <c r="B39" s="11"/>
      <c r="C39" s="12"/>
      <c r="D39" s="13"/>
      <c r="E39" s="14"/>
      <c r="F39" s="16"/>
      <c r="G39" s="15"/>
      <c r="H39" s="67"/>
      <c r="I39" s="61"/>
      <c r="J39" s="62"/>
      <c r="K39" s="61"/>
      <c r="L39" s="61"/>
      <c r="M39" s="80"/>
      <c r="N39" s="61"/>
      <c r="O39" s="111"/>
      <c r="P39" s="117"/>
      <c r="Q39" s="120"/>
      <c r="R39" s="117"/>
      <c r="S39" s="120"/>
      <c r="T39" s="117"/>
      <c r="U39" s="120"/>
      <c r="V39" s="117"/>
      <c r="W39" s="120"/>
      <c r="X39" s="117"/>
      <c r="Y39" s="72"/>
    </row>
    <row r="40" spans="1:25" ht="20.100000000000001" customHeight="1" x14ac:dyDescent="0.35">
      <c r="A40" s="19"/>
      <c r="B40" s="11"/>
      <c r="C40" s="12"/>
      <c r="D40" s="13"/>
      <c r="E40" s="14"/>
      <c r="F40" s="16"/>
      <c r="G40" s="15"/>
      <c r="H40" s="67"/>
      <c r="I40" s="61"/>
      <c r="J40" s="62"/>
      <c r="K40" s="61"/>
      <c r="L40" s="61"/>
      <c r="M40" s="80"/>
      <c r="N40" s="61"/>
      <c r="O40" s="111"/>
      <c r="P40" s="117"/>
      <c r="Q40" s="120"/>
      <c r="R40" s="117"/>
      <c r="S40" s="120"/>
      <c r="T40" s="117"/>
      <c r="U40" s="120"/>
      <c r="V40" s="117"/>
      <c r="W40" s="120"/>
      <c r="X40" s="117"/>
      <c r="Y40" s="72"/>
    </row>
    <row r="41" spans="1:25" ht="20.100000000000001" customHeight="1" x14ac:dyDescent="0.35">
      <c r="A41" s="19"/>
      <c r="B41" s="11"/>
      <c r="C41" s="12"/>
      <c r="D41" s="13"/>
      <c r="E41" s="14"/>
      <c r="F41" s="16"/>
      <c r="G41" s="15"/>
      <c r="H41" s="67"/>
      <c r="I41" s="61"/>
      <c r="J41" s="62"/>
      <c r="K41" s="61"/>
      <c r="L41" s="61"/>
      <c r="M41" s="80"/>
      <c r="N41" s="61"/>
      <c r="O41" s="111"/>
      <c r="P41" s="117"/>
      <c r="Q41" s="120"/>
      <c r="R41" s="117"/>
      <c r="S41" s="120"/>
      <c r="T41" s="117"/>
      <c r="U41" s="120"/>
      <c r="V41" s="117"/>
      <c r="W41" s="120"/>
      <c r="X41" s="117"/>
      <c r="Y41" s="72"/>
    </row>
    <row r="42" spans="1:25" ht="20.100000000000001" customHeight="1" x14ac:dyDescent="0.2">
      <c r="A42" s="19"/>
      <c r="B42" s="19"/>
      <c r="C42" s="19"/>
      <c r="D42" s="19"/>
      <c r="E42" s="19"/>
      <c r="F42" s="19"/>
      <c r="G42" s="19"/>
      <c r="H42" s="68"/>
      <c r="I42" s="61"/>
      <c r="J42" s="62"/>
      <c r="K42" s="61"/>
      <c r="L42" s="61"/>
      <c r="M42" s="80"/>
      <c r="N42" s="61"/>
      <c r="O42" s="111"/>
      <c r="P42" s="117"/>
      <c r="Q42" s="120"/>
      <c r="R42" s="117"/>
      <c r="S42" s="120"/>
      <c r="T42" s="117"/>
      <c r="U42" s="120"/>
      <c r="V42" s="117"/>
      <c r="W42" s="120"/>
      <c r="X42" s="117"/>
      <c r="Y42" s="72"/>
    </row>
    <row r="43" spans="1:25" ht="20.100000000000001" customHeight="1" x14ac:dyDescent="0.2">
      <c r="A43" s="19"/>
      <c r="B43" s="19"/>
      <c r="C43" s="19"/>
      <c r="D43" s="19"/>
      <c r="E43" s="19"/>
      <c r="F43" s="19"/>
      <c r="G43" s="19"/>
      <c r="H43" s="68"/>
      <c r="I43" s="61"/>
      <c r="J43" s="62"/>
      <c r="K43" s="61"/>
      <c r="L43" s="61"/>
      <c r="M43" s="80"/>
      <c r="N43" s="61"/>
      <c r="O43" s="111"/>
      <c r="P43" s="117"/>
      <c r="Q43" s="120"/>
      <c r="R43" s="117"/>
      <c r="S43" s="120"/>
      <c r="T43" s="117"/>
      <c r="U43" s="120"/>
      <c r="V43" s="117"/>
      <c r="W43" s="120"/>
      <c r="X43" s="117"/>
      <c r="Y43" s="72"/>
    </row>
    <row r="44" spans="1:25" ht="20.100000000000001" customHeight="1" x14ac:dyDescent="0.2">
      <c r="A44" s="19"/>
      <c r="B44" s="19"/>
      <c r="C44" s="19"/>
      <c r="D44" s="19"/>
      <c r="E44" s="19"/>
      <c r="F44" s="19"/>
      <c r="G44" s="19"/>
      <c r="H44" s="68"/>
      <c r="I44" s="61"/>
      <c r="J44" s="62"/>
      <c r="K44" s="61"/>
      <c r="L44" s="61"/>
      <c r="M44" s="80"/>
      <c r="N44" s="61"/>
      <c r="O44" s="111"/>
      <c r="P44" s="117"/>
      <c r="Q44" s="120"/>
      <c r="R44" s="117"/>
      <c r="S44" s="120"/>
      <c r="T44" s="117"/>
      <c r="U44" s="120"/>
      <c r="V44" s="117"/>
      <c r="W44" s="120"/>
      <c r="X44" s="117"/>
      <c r="Y44" s="72"/>
    </row>
    <row r="45" spans="1:25" ht="20.100000000000001" customHeight="1" x14ac:dyDescent="0.2">
      <c r="A45" s="19"/>
      <c r="B45" s="17"/>
      <c r="C45" s="17"/>
      <c r="D45" s="17"/>
      <c r="E45" s="19"/>
      <c r="F45" s="19"/>
      <c r="G45" s="19"/>
      <c r="H45" s="68"/>
      <c r="I45" s="61"/>
      <c r="J45" s="62"/>
      <c r="K45" s="61"/>
      <c r="L45" s="61"/>
      <c r="M45" s="80"/>
      <c r="N45" s="61"/>
      <c r="O45" s="111"/>
      <c r="P45" s="117"/>
      <c r="Q45" s="120"/>
      <c r="R45" s="117"/>
      <c r="S45" s="120"/>
      <c r="T45" s="117"/>
      <c r="U45" s="120"/>
      <c r="V45" s="117"/>
      <c r="W45" s="120"/>
      <c r="X45" s="117"/>
      <c r="Y45" s="72"/>
    </row>
    <row r="46" spans="1:25" ht="20.100000000000001" customHeight="1" x14ac:dyDescent="0.2">
      <c r="A46" s="19"/>
      <c r="B46" s="8"/>
      <c r="C46" s="8"/>
      <c r="D46" s="8"/>
      <c r="E46" s="19"/>
      <c r="F46" s="19"/>
      <c r="G46" s="19"/>
      <c r="H46" s="68"/>
      <c r="I46" s="61"/>
      <c r="J46" s="62"/>
      <c r="K46" s="61"/>
      <c r="L46" s="61"/>
      <c r="M46" s="80"/>
      <c r="N46" s="61"/>
      <c r="O46" s="111"/>
      <c r="P46" s="117"/>
      <c r="Q46" s="120"/>
      <c r="R46" s="117"/>
      <c r="S46" s="120"/>
      <c r="T46" s="117"/>
      <c r="U46" s="120"/>
      <c r="V46" s="117"/>
      <c r="W46" s="120"/>
      <c r="X46" s="117"/>
      <c r="Y46" s="72"/>
    </row>
    <row r="47" spans="1:25" ht="20.100000000000001" customHeight="1" x14ac:dyDescent="0.2">
      <c r="A47" s="19"/>
      <c r="B47" s="19"/>
      <c r="C47" s="19"/>
      <c r="D47" s="19"/>
      <c r="E47" s="19"/>
      <c r="F47" s="19"/>
      <c r="G47" s="19"/>
      <c r="H47" s="68"/>
      <c r="I47" s="61"/>
      <c r="J47" s="62"/>
      <c r="K47" s="61"/>
      <c r="L47" s="61"/>
      <c r="M47" s="80"/>
      <c r="N47" s="61"/>
      <c r="O47" s="111"/>
      <c r="P47" s="117"/>
      <c r="Q47" s="120"/>
      <c r="R47" s="117"/>
      <c r="S47" s="120"/>
      <c r="T47" s="117"/>
      <c r="U47" s="120"/>
      <c r="V47" s="117"/>
      <c r="W47" s="120"/>
      <c r="X47" s="117"/>
      <c r="Y47" s="72"/>
    </row>
    <row r="48" spans="1:25" ht="20.100000000000001" customHeight="1" x14ac:dyDescent="0.2">
      <c r="A48" s="19"/>
      <c r="B48" s="19"/>
      <c r="C48" s="19"/>
      <c r="D48" s="19"/>
      <c r="E48" s="19"/>
      <c r="F48" s="19"/>
      <c r="G48" s="19"/>
      <c r="H48" s="68"/>
      <c r="I48" s="61"/>
      <c r="J48" s="62"/>
      <c r="K48" s="61"/>
      <c r="L48" s="61"/>
      <c r="M48" s="80"/>
      <c r="N48" s="61"/>
      <c r="O48" s="111"/>
      <c r="P48" s="117"/>
      <c r="Q48" s="120"/>
      <c r="R48" s="117"/>
      <c r="S48" s="120"/>
      <c r="T48" s="117"/>
      <c r="U48" s="120"/>
      <c r="V48" s="117"/>
      <c r="W48" s="120"/>
      <c r="X48" s="117"/>
      <c r="Y48" s="72"/>
    </row>
    <row r="49" spans="1:25" ht="20.100000000000001" customHeight="1" x14ac:dyDescent="0.3">
      <c r="A49" s="19"/>
      <c r="B49" s="23"/>
      <c r="C49" s="23"/>
      <c r="D49" s="23"/>
      <c r="E49" s="23"/>
      <c r="F49" s="23"/>
      <c r="G49" s="23"/>
      <c r="H49" s="68"/>
      <c r="I49" s="61"/>
      <c r="J49" s="62"/>
      <c r="K49" s="61"/>
      <c r="L49" s="61"/>
      <c r="M49" s="80"/>
      <c r="N49" s="61"/>
      <c r="O49" s="111"/>
      <c r="P49" s="117"/>
      <c r="Q49" s="120"/>
      <c r="R49" s="117"/>
      <c r="S49" s="120"/>
      <c r="T49" s="117"/>
      <c r="U49" s="120"/>
      <c r="V49" s="117"/>
      <c r="W49" s="120"/>
      <c r="X49" s="117"/>
      <c r="Y49" s="72"/>
    </row>
    <row r="50" spans="1:25" ht="20.100000000000001" customHeight="1" x14ac:dyDescent="0.3">
      <c r="A50" s="19"/>
      <c r="B50" s="24"/>
      <c r="C50" s="24"/>
      <c r="D50" s="25"/>
      <c r="E50" s="25"/>
      <c r="F50" s="25"/>
      <c r="G50" s="24"/>
      <c r="H50" s="67"/>
      <c r="I50" s="61"/>
      <c r="J50" s="62"/>
      <c r="K50" s="61"/>
      <c r="L50" s="61"/>
      <c r="M50" s="80"/>
      <c r="N50" s="61"/>
      <c r="O50" s="111"/>
      <c r="P50" s="117"/>
      <c r="Q50" s="120"/>
      <c r="R50" s="117"/>
      <c r="S50" s="120"/>
      <c r="T50" s="117"/>
      <c r="U50" s="120"/>
      <c r="V50" s="117"/>
      <c r="W50" s="120"/>
      <c r="X50" s="117"/>
      <c r="Y50" s="72"/>
    </row>
    <row r="51" spans="1:25" ht="20.100000000000001" customHeight="1" x14ac:dyDescent="0.3">
      <c r="A51" s="19"/>
      <c r="B51" s="24"/>
      <c r="C51" s="24"/>
      <c r="D51" s="25"/>
      <c r="E51" s="25"/>
      <c r="F51" s="25"/>
      <c r="G51" s="24"/>
      <c r="H51" s="67"/>
      <c r="I51" s="61"/>
      <c r="J51" s="62"/>
      <c r="K51" s="61"/>
      <c r="L51" s="61"/>
      <c r="M51" s="80"/>
      <c r="N51" s="61"/>
      <c r="O51" s="111"/>
      <c r="P51" s="117"/>
      <c r="Q51" s="120"/>
      <c r="R51" s="117"/>
      <c r="S51" s="120"/>
      <c r="T51" s="117"/>
      <c r="U51" s="120"/>
      <c r="V51" s="117"/>
      <c r="W51" s="120"/>
      <c r="X51" s="117"/>
      <c r="Y51" s="72"/>
    </row>
    <row r="52" spans="1:25" ht="20.100000000000001" customHeight="1" x14ac:dyDescent="0.25">
      <c r="A52" s="18"/>
      <c r="B52" s="19"/>
      <c r="C52" s="19"/>
      <c r="D52" s="21"/>
      <c r="E52" s="21"/>
      <c r="F52" s="21"/>
      <c r="G52" s="19"/>
      <c r="H52" s="68"/>
      <c r="I52" s="61"/>
      <c r="J52" s="62"/>
      <c r="K52" s="61"/>
      <c r="L52" s="61"/>
      <c r="M52" s="80"/>
      <c r="N52" s="61"/>
      <c r="O52" s="111"/>
      <c r="P52" s="117"/>
      <c r="Q52" s="120"/>
      <c r="R52" s="117"/>
      <c r="S52" s="120"/>
      <c r="T52" s="117"/>
      <c r="U52" s="120"/>
      <c r="V52" s="117"/>
      <c r="W52" s="120"/>
      <c r="X52" s="117"/>
      <c r="Y52" s="72"/>
    </row>
    <row r="53" spans="1:25" ht="20.100000000000001" customHeight="1" x14ac:dyDescent="0.2">
      <c r="A53" s="18"/>
      <c r="B53" s="18"/>
      <c r="C53" s="18"/>
      <c r="D53" s="18"/>
      <c r="E53" s="18"/>
      <c r="F53" s="18"/>
      <c r="G53" s="18"/>
      <c r="H53" s="68"/>
      <c r="I53" s="61"/>
      <c r="J53" s="62"/>
      <c r="K53" s="61"/>
      <c r="L53" s="61"/>
      <c r="M53" s="80"/>
      <c r="N53" s="61"/>
      <c r="O53" s="111"/>
      <c r="P53" s="117"/>
      <c r="Q53" s="120"/>
      <c r="R53" s="117"/>
      <c r="S53" s="120"/>
      <c r="T53" s="117"/>
      <c r="U53" s="120"/>
      <c r="V53" s="117"/>
      <c r="W53" s="120"/>
      <c r="X53" s="117"/>
      <c r="Y53" s="72"/>
    </row>
    <row r="54" spans="1:25" ht="20.100000000000001" customHeight="1" x14ac:dyDescent="0.2">
      <c r="A54" s="18"/>
      <c r="B54" s="18"/>
      <c r="C54" s="18"/>
      <c r="D54" s="18"/>
      <c r="E54" s="18"/>
      <c r="F54" s="18"/>
      <c r="G54" s="18"/>
      <c r="H54" s="68"/>
      <c r="I54" s="61"/>
      <c r="J54" s="62"/>
      <c r="K54" s="61"/>
      <c r="L54" s="61"/>
      <c r="M54" s="80"/>
      <c r="N54" s="61"/>
      <c r="O54" s="111"/>
      <c r="P54" s="117"/>
      <c r="Q54" s="120"/>
      <c r="R54" s="117"/>
      <c r="S54" s="120"/>
      <c r="T54" s="117"/>
      <c r="U54" s="120"/>
      <c r="V54" s="117"/>
      <c r="W54" s="120"/>
      <c r="X54" s="117"/>
      <c r="Y54" s="72"/>
    </row>
    <row r="55" spans="1:25" ht="20.100000000000001" customHeight="1" x14ac:dyDescent="0.2">
      <c r="A55" s="18"/>
      <c r="B55" s="18"/>
      <c r="C55" s="18"/>
      <c r="D55" s="18"/>
      <c r="E55" s="178"/>
      <c r="F55" s="18"/>
      <c r="G55" s="18"/>
      <c r="H55" s="68"/>
      <c r="I55" s="61"/>
      <c r="J55" s="62"/>
      <c r="K55" s="61"/>
      <c r="L55" s="61"/>
      <c r="M55" s="80"/>
      <c r="N55" s="61"/>
      <c r="O55" s="111"/>
      <c r="P55" s="117"/>
      <c r="Q55" s="120"/>
      <c r="R55" s="117"/>
      <c r="S55" s="120"/>
      <c r="T55" s="117"/>
      <c r="U55" s="120"/>
      <c r="V55" s="117"/>
      <c r="W55" s="120"/>
      <c r="X55" s="117"/>
      <c r="Y55" s="72"/>
    </row>
    <row r="56" spans="1:25" ht="20.100000000000001" customHeight="1" x14ac:dyDescent="0.2">
      <c r="A56" s="18"/>
      <c r="B56" s="18"/>
      <c r="C56" s="18"/>
      <c r="D56" s="18"/>
      <c r="E56" s="18"/>
      <c r="F56" s="18"/>
      <c r="G56" s="18"/>
      <c r="H56" s="68"/>
      <c r="I56" s="61"/>
      <c r="J56" s="62"/>
      <c r="K56" s="61"/>
      <c r="L56" s="61"/>
      <c r="M56" s="80"/>
      <c r="N56" s="61"/>
      <c r="O56" s="111"/>
      <c r="P56" s="117"/>
      <c r="Q56" s="120"/>
      <c r="R56" s="117"/>
      <c r="S56" s="120"/>
      <c r="T56" s="117"/>
      <c r="U56" s="120"/>
      <c r="V56" s="117"/>
      <c r="W56" s="120"/>
      <c r="X56" s="117"/>
      <c r="Y56" s="72"/>
    </row>
    <row r="57" spans="1:25" ht="20.100000000000001" customHeight="1" x14ac:dyDescent="0.2">
      <c r="A57" s="18"/>
      <c r="B57" s="18"/>
      <c r="C57" s="18"/>
      <c r="D57" s="18"/>
      <c r="E57" s="18"/>
      <c r="F57" s="18"/>
      <c r="G57" s="18"/>
      <c r="H57" s="68"/>
      <c r="I57" s="61"/>
      <c r="J57" s="62"/>
      <c r="K57" s="61"/>
      <c r="L57" s="61"/>
      <c r="M57" s="80"/>
      <c r="N57" s="61"/>
      <c r="O57" s="111"/>
      <c r="P57" s="117"/>
      <c r="Q57" s="120"/>
      <c r="R57" s="117"/>
      <c r="S57" s="120"/>
      <c r="T57" s="117"/>
      <c r="U57" s="120"/>
      <c r="V57" s="117"/>
      <c r="W57" s="120"/>
      <c r="X57" s="117"/>
      <c r="Y57" s="72"/>
    </row>
    <row r="58" spans="1:25" ht="20.100000000000001" customHeight="1" x14ac:dyDescent="0.2">
      <c r="A58" s="18"/>
      <c r="B58" s="18"/>
      <c r="C58" s="18"/>
      <c r="D58" s="18"/>
      <c r="E58" s="18"/>
      <c r="F58" s="18"/>
      <c r="G58" s="178"/>
      <c r="H58" s="68"/>
      <c r="I58" s="61"/>
      <c r="J58" s="62"/>
      <c r="K58" s="61"/>
      <c r="L58" s="61"/>
      <c r="M58" s="80"/>
      <c r="N58" s="61"/>
      <c r="O58" s="111"/>
      <c r="P58" s="117"/>
      <c r="Q58" s="120"/>
      <c r="R58" s="117"/>
      <c r="S58" s="120"/>
      <c r="T58" s="117"/>
      <c r="U58" s="120"/>
      <c r="V58" s="117"/>
      <c r="W58" s="120"/>
      <c r="X58" s="117"/>
      <c r="Y58" s="72"/>
    </row>
    <row r="59" spans="1:25" ht="20.100000000000001" customHeight="1" x14ac:dyDescent="0.2">
      <c r="H59" s="68"/>
      <c r="I59" s="61"/>
      <c r="J59" s="62"/>
      <c r="K59" s="61"/>
      <c r="L59" s="61"/>
      <c r="M59" s="80"/>
      <c r="N59" s="61"/>
      <c r="O59" s="111"/>
      <c r="P59" s="117"/>
      <c r="Q59" s="120"/>
      <c r="R59" s="117"/>
      <c r="S59" s="120"/>
      <c r="T59" s="117"/>
      <c r="U59" s="120"/>
      <c r="V59" s="117"/>
      <c r="W59" s="120"/>
      <c r="X59" s="117"/>
      <c r="Y59" s="72"/>
    </row>
    <row r="60" spans="1:25" ht="20.100000000000001" customHeight="1" x14ac:dyDescent="0.2">
      <c r="H60" s="67"/>
      <c r="I60" s="61"/>
      <c r="J60" s="62"/>
      <c r="K60" s="61"/>
      <c r="L60" s="61"/>
      <c r="M60" s="80"/>
      <c r="N60" s="61"/>
      <c r="O60" s="111"/>
      <c r="P60" s="117"/>
      <c r="Q60" s="120"/>
      <c r="R60" s="117"/>
      <c r="S60" s="120"/>
      <c r="T60" s="117"/>
      <c r="U60" s="120"/>
      <c r="V60" s="117"/>
      <c r="W60" s="120"/>
      <c r="X60" s="117"/>
      <c r="Y60" s="72"/>
    </row>
    <row r="61" spans="1:25" ht="20.100000000000001" customHeight="1" x14ac:dyDescent="0.2">
      <c r="H61" s="68"/>
      <c r="I61" s="61"/>
      <c r="J61" s="62"/>
      <c r="K61" s="61"/>
      <c r="L61" s="61"/>
      <c r="M61" s="80"/>
      <c r="N61" s="61"/>
      <c r="O61" s="111"/>
      <c r="P61" s="117"/>
      <c r="Q61" s="120"/>
      <c r="R61" s="117"/>
      <c r="S61" s="120"/>
      <c r="T61" s="117"/>
      <c r="U61" s="120"/>
      <c r="V61" s="117"/>
      <c r="W61" s="120"/>
      <c r="X61" s="117"/>
      <c r="Y61" s="72"/>
    </row>
    <row r="62" spans="1:25" ht="20.100000000000001" customHeight="1" x14ac:dyDescent="0.2">
      <c r="H62" s="68"/>
      <c r="I62" s="61"/>
      <c r="J62" s="62"/>
      <c r="K62" s="61"/>
      <c r="L62" s="61"/>
      <c r="M62" s="80"/>
      <c r="N62" s="61"/>
      <c r="O62" s="111"/>
      <c r="P62" s="117"/>
      <c r="Q62" s="120"/>
      <c r="R62" s="117"/>
      <c r="S62" s="120"/>
      <c r="T62" s="117"/>
      <c r="U62" s="120"/>
      <c r="V62" s="117"/>
      <c r="W62" s="120"/>
      <c r="X62" s="117"/>
      <c r="Y62" s="72"/>
    </row>
    <row r="63" spans="1:25" ht="20.100000000000001" customHeight="1" x14ac:dyDescent="0.2">
      <c r="H63" s="68"/>
      <c r="I63" s="61"/>
      <c r="J63" s="62"/>
      <c r="K63" s="61"/>
      <c r="L63" s="61"/>
      <c r="M63" s="80"/>
      <c r="N63" s="61"/>
      <c r="O63" s="111"/>
      <c r="P63" s="117"/>
      <c r="Q63" s="120"/>
      <c r="R63" s="117"/>
      <c r="S63" s="120"/>
      <c r="T63" s="117"/>
      <c r="U63" s="120"/>
      <c r="V63" s="117"/>
      <c r="W63" s="120"/>
      <c r="X63" s="117"/>
      <c r="Y63" s="72"/>
    </row>
    <row r="64" spans="1:25" ht="20.100000000000001" customHeight="1" x14ac:dyDescent="0.2">
      <c r="H64" s="68"/>
      <c r="I64" s="61"/>
      <c r="J64" s="62"/>
      <c r="K64" s="61"/>
      <c r="L64" s="61"/>
      <c r="M64" s="80"/>
      <c r="N64" s="61"/>
      <c r="O64" s="111"/>
      <c r="P64" s="117"/>
      <c r="Q64" s="120"/>
      <c r="R64" s="117"/>
      <c r="S64" s="120"/>
      <c r="T64" s="117"/>
      <c r="U64" s="120"/>
      <c r="V64" s="117"/>
      <c r="W64" s="120"/>
      <c r="X64" s="117"/>
      <c r="Y64" s="72"/>
    </row>
    <row r="65" spans="8:25" ht="20.100000000000001" customHeight="1" x14ac:dyDescent="0.2">
      <c r="H65" s="68"/>
      <c r="I65" s="61"/>
      <c r="J65" s="62"/>
      <c r="K65" s="61"/>
      <c r="L65" s="61"/>
      <c r="M65" s="80"/>
      <c r="N65" s="61"/>
      <c r="O65" s="111"/>
      <c r="P65" s="117"/>
      <c r="Q65" s="120"/>
      <c r="R65" s="117"/>
      <c r="S65" s="120"/>
      <c r="T65" s="117"/>
      <c r="U65" s="120"/>
      <c r="V65" s="117"/>
      <c r="W65" s="120"/>
      <c r="X65" s="117"/>
      <c r="Y65" s="72"/>
    </row>
    <row r="66" spans="8:25" ht="20.100000000000001" customHeight="1" x14ac:dyDescent="0.2">
      <c r="H66" s="68"/>
      <c r="I66" s="61"/>
      <c r="J66" s="62"/>
      <c r="K66" s="61"/>
      <c r="L66" s="61"/>
      <c r="M66" s="80"/>
      <c r="N66" s="61"/>
      <c r="O66" s="111"/>
      <c r="P66" s="117"/>
      <c r="Q66" s="120"/>
      <c r="R66" s="117"/>
      <c r="S66" s="120"/>
      <c r="T66" s="117"/>
      <c r="U66" s="120"/>
      <c r="V66" s="117"/>
      <c r="W66" s="120"/>
      <c r="X66" s="117"/>
      <c r="Y66" s="72"/>
    </row>
    <row r="67" spans="8:25" ht="20.100000000000001" customHeight="1" x14ac:dyDescent="0.2">
      <c r="H67" s="68"/>
      <c r="I67" s="61"/>
      <c r="J67" s="62"/>
      <c r="K67" s="61"/>
      <c r="L67" s="61"/>
      <c r="M67" s="80"/>
      <c r="N67" s="61"/>
      <c r="O67" s="111"/>
      <c r="P67" s="117"/>
      <c r="Q67" s="120"/>
      <c r="R67" s="117"/>
      <c r="S67" s="120"/>
      <c r="T67" s="117"/>
      <c r="U67" s="120"/>
      <c r="V67" s="117"/>
      <c r="W67" s="120"/>
      <c r="X67" s="117"/>
      <c r="Y67" s="72"/>
    </row>
    <row r="68" spans="8:25" ht="20.100000000000001" customHeight="1" x14ac:dyDescent="0.2">
      <c r="H68" s="68"/>
      <c r="I68" s="61"/>
      <c r="J68" s="62"/>
      <c r="K68" s="61"/>
      <c r="L68" s="61"/>
      <c r="M68" s="80"/>
      <c r="N68" s="61"/>
      <c r="O68" s="111"/>
      <c r="P68" s="117"/>
      <c r="Q68" s="120"/>
      <c r="R68" s="117"/>
      <c r="S68" s="120"/>
      <c r="T68" s="117"/>
      <c r="U68" s="120"/>
      <c r="V68" s="117"/>
      <c r="W68" s="120"/>
      <c r="X68" s="117"/>
      <c r="Y68" s="72"/>
    </row>
    <row r="69" spans="8:25" ht="20.100000000000001" customHeight="1" x14ac:dyDescent="0.2">
      <c r="H69" s="68"/>
      <c r="I69" s="61"/>
      <c r="J69" s="62"/>
      <c r="K69" s="61"/>
      <c r="L69" s="61"/>
      <c r="M69" s="80"/>
      <c r="N69" s="61"/>
      <c r="O69" s="111"/>
      <c r="P69" s="117"/>
      <c r="Q69" s="120"/>
      <c r="R69" s="117"/>
      <c r="S69" s="120"/>
      <c r="T69" s="117"/>
      <c r="U69" s="120"/>
      <c r="V69" s="117"/>
      <c r="W69" s="120"/>
      <c r="X69" s="117"/>
      <c r="Y69" s="72"/>
    </row>
    <row r="70" spans="8:25" ht="20.100000000000001" customHeight="1" x14ac:dyDescent="0.2">
      <c r="H70" s="68"/>
      <c r="I70" s="61"/>
      <c r="J70" s="62"/>
      <c r="K70" s="61"/>
      <c r="L70" s="61"/>
      <c r="M70" s="80"/>
      <c r="N70" s="61"/>
      <c r="O70" s="111"/>
      <c r="P70" s="117"/>
      <c r="Q70" s="120"/>
      <c r="R70" s="117"/>
      <c r="S70" s="120"/>
      <c r="T70" s="117"/>
      <c r="U70" s="120"/>
      <c r="V70" s="117"/>
      <c r="W70" s="120"/>
      <c r="X70" s="117"/>
      <c r="Y70" s="72"/>
    </row>
    <row r="71" spans="8:25" ht="20.100000000000001" customHeight="1" x14ac:dyDescent="0.2">
      <c r="H71" s="68"/>
      <c r="I71" s="61"/>
      <c r="J71" s="62"/>
      <c r="K71" s="61"/>
      <c r="L71" s="61"/>
      <c r="M71" s="80"/>
      <c r="N71" s="61"/>
      <c r="O71" s="111"/>
      <c r="P71" s="117"/>
      <c r="Q71" s="120"/>
      <c r="R71" s="117"/>
      <c r="S71" s="120"/>
      <c r="T71" s="117"/>
      <c r="U71" s="120"/>
      <c r="V71" s="117"/>
      <c r="W71" s="120"/>
      <c r="X71" s="117"/>
      <c r="Y71" s="72"/>
    </row>
    <row r="72" spans="8:25" ht="20.100000000000001" customHeight="1" x14ac:dyDescent="0.2">
      <c r="H72" s="68"/>
      <c r="I72" s="61"/>
      <c r="J72" s="62"/>
      <c r="K72" s="61"/>
      <c r="L72" s="61"/>
      <c r="M72" s="80"/>
      <c r="N72" s="61"/>
      <c r="O72" s="111"/>
      <c r="P72" s="117"/>
      <c r="Q72" s="120"/>
      <c r="R72" s="117"/>
      <c r="S72" s="120"/>
      <c r="T72" s="117"/>
      <c r="U72" s="120"/>
      <c r="V72" s="117"/>
      <c r="W72" s="120"/>
      <c r="X72" s="117"/>
      <c r="Y72" s="72"/>
    </row>
    <row r="73" spans="8:25" ht="20.100000000000001" customHeight="1" x14ac:dyDescent="0.2">
      <c r="H73" s="68"/>
      <c r="I73" s="61"/>
      <c r="J73" s="62"/>
      <c r="K73" s="61"/>
      <c r="L73" s="61"/>
      <c r="M73" s="80"/>
      <c r="N73" s="61"/>
      <c r="O73" s="111"/>
      <c r="P73" s="117"/>
      <c r="Q73" s="120"/>
      <c r="R73" s="117"/>
      <c r="S73" s="120"/>
      <c r="T73" s="117"/>
      <c r="U73" s="120"/>
      <c r="V73" s="117"/>
      <c r="W73" s="120"/>
      <c r="X73" s="117"/>
      <c r="Y73" s="72"/>
    </row>
    <row r="74" spans="8:25" ht="20.100000000000001" customHeight="1" x14ac:dyDescent="0.2">
      <c r="H74" s="68"/>
      <c r="I74" s="61"/>
      <c r="J74" s="62"/>
      <c r="K74" s="61"/>
      <c r="L74" s="61"/>
      <c r="M74" s="80"/>
      <c r="N74" s="61"/>
      <c r="O74" s="111"/>
      <c r="P74" s="117"/>
      <c r="Q74" s="120"/>
      <c r="R74" s="117"/>
      <c r="S74" s="120"/>
      <c r="T74" s="117"/>
      <c r="U74" s="120"/>
      <c r="V74" s="117"/>
      <c r="W74" s="120"/>
      <c r="X74" s="117"/>
      <c r="Y74" s="72"/>
    </row>
    <row r="75" spans="8:25" ht="20.100000000000001" customHeight="1" x14ac:dyDescent="0.2">
      <c r="H75" s="68"/>
      <c r="I75" s="61"/>
      <c r="J75" s="62"/>
      <c r="K75" s="61"/>
      <c r="L75" s="61"/>
      <c r="M75" s="80"/>
      <c r="N75" s="61"/>
      <c r="O75" s="111"/>
      <c r="P75" s="117"/>
      <c r="Q75" s="120"/>
      <c r="R75" s="117"/>
      <c r="S75" s="120"/>
      <c r="T75" s="117"/>
      <c r="U75" s="120"/>
      <c r="V75" s="117"/>
      <c r="W75" s="120"/>
      <c r="X75" s="117"/>
      <c r="Y75" s="72"/>
    </row>
    <row r="76" spans="8:25" ht="20.100000000000001" customHeight="1" x14ac:dyDescent="0.2">
      <c r="H76" s="68"/>
      <c r="I76" s="61"/>
      <c r="J76" s="62"/>
      <c r="K76" s="61"/>
      <c r="L76" s="61"/>
      <c r="M76" s="80"/>
      <c r="N76" s="61"/>
      <c r="O76" s="111"/>
      <c r="P76" s="117"/>
      <c r="Q76" s="120"/>
      <c r="R76" s="117"/>
      <c r="S76" s="120"/>
      <c r="T76" s="117"/>
      <c r="U76" s="120"/>
      <c r="V76" s="117"/>
      <c r="W76" s="120"/>
      <c r="X76" s="117"/>
      <c r="Y76" s="72"/>
    </row>
    <row r="77" spans="8:25" ht="20.100000000000001" customHeight="1" x14ac:dyDescent="0.2">
      <c r="H77" s="68"/>
      <c r="I77" s="61"/>
      <c r="J77" s="62"/>
      <c r="K77" s="61"/>
      <c r="L77" s="61"/>
      <c r="M77" s="80"/>
      <c r="N77" s="61"/>
      <c r="O77" s="111"/>
      <c r="P77" s="117"/>
      <c r="Q77" s="120"/>
      <c r="R77" s="117"/>
      <c r="S77" s="120"/>
      <c r="T77" s="117"/>
      <c r="U77" s="120"/>
      <c r="V77" s="117"/>
      <c r="W77" s="120"/>
      <c r="X77" s="117"/>
      <c r="Y77" s="72"/>
    </row>
    <row r="78" spans="8:25" ht="20.100000000000001" customHeight="1" x14ac:dyDescent="0.2">
      <c r="H78" s="68"/>
      <c r="I78" s="61"/>
      <c r="J78" s="62"/>
      <c r="K78" s="61"/>
      <c r="L78" s="61"/>
      <c r="M78" s="80"/>
      <c r="N78" s="61"/>
      <c r="O78" s="111"/>
      <c r="P78" s="117"/>
      <c r="Q78" s="120"/>
      <c r="R78" s="117"/>
      <c r="S78" s="120"/>
      <c r="T78" s="117"/>
      <c r="U78" s="120"/>
      <c r="V78" s="117"/>
      <c r="W78" s="120"/>
      <c r="X78" s="117"/>
      <c r="Y78" s="72"/>
    </row>
    <row r="79" spans="8:25" ht="20.100000000000001" customHeight="1" x14ac:dyDescent="0.2">
      <c r="H79" s="68"/>
      <c r="I79" s="61"/>
      <c r="J79" s="62"/>
      <c r="K79" s="61"/>
      <c r="L79" s="61"/>
      <c r="M79" s="80"/>
      <c r="N79" s="61"/>
      <c r="O79" s="111"/>
      <c r="P79" s="117"/>
      <c r="Q79" s="120"/>
      <c r="R79" s="117"/>
      <c r="S79" s="120"/>
      <c r="T79" s="117"/>
      <c r="U79" s="120"/>
      <c r="V79" s="117"/>
      <c r="W79" s="120"/>
      <c r="X79" s="117"/>
      <c r="Y79" s="72"/>
    </row>
    <row r="80" spans="8:25" ht="20.100000000000001" customHeight="1" x14ac:dyDescent="0.2">
      <c r="H80" s="68"/>
      <c r="I80" s="61"/>
      <c r="J80" s="62"/>
      <c r="K80" s="61"/>
      <c r="L80" s="61"/>
      <c r="M80" s="80"/>
      <c r="N80" s="61"/>
      <c r="O80" s="111"/>
      <c r="P80" s="117"/>
      <c r="Q80" s="120"/>
      <c r="R80" s="117"/>
      <c r="S80" s="120"/>
      <c r="T80" s="117"/>
      <c r="U80" s="120"/>
      <c r="V80" s="117"/>
      <c r="W80" s="120"/>
      <c r="X80" s="117"/>
      <c r="Y80" s="72"/>
    </row>
    <row r="81" spans="8:25" ht="20.100000000000001" customHeight="1" x14ac:dyDescent="0.2">
      <c r="H81" s="68"/>
      <c r="I81" s="61"/>
      <c r="J81" s="62"/>
      <c r="K81" s="61"/>
      <c r="L81" s="61"/>
      <c r="M81" s="80"/>
      <c r="N81" s="61"/>
      <c r="O81" s="111"/>
      <c r="P81" s="117"/>
      <c r="Q81" s="120"/>
      <c r="R81" s="117"/>
      <c r="S81" s="120"/>
      <c r="T81" s="117"/>
      <c r="U81" s="120"/>
      <c r="V81" s="117"/>
      <c r="W81" s="120"/>
      <c r="X81" s="117"/>
      <c r="Y81" s="72"/>
    </row>
    <row r="82" spans="8:25" ht="20.100000000000001" customHeight="1" x14ac:dyDescent="0.2">
      <c r="H82" s="68"/>
      <c r="I82" s="61"/>
      <c r="J82" s="62"/>
      <c r="K82" s="61"/>
      <c r="L82" s="61"/>
      <c r="M82" s="80"/>
      <c r="N82" s="61"/>
      <c r="O82" s="111"/>
      <c r="P82" s="117"/>
      <c r="Q82" s="120"/>
      <c r="R82" s="117"/>
      <c r="S82" s="120"/>
      <c r="T82" s="117"/>
      <c r="U82" s="120"/>
      <c r="V82" s="117"/>
      <c r="W82" s="120"/>
      <c r="X82" s="117"/>
      <c r="Y82" s="72"/>
    </row>
    <row r="83" spans="8:25" ht="20.100000000000001" customHeight="1" x14ac:dyDescent="0.2">
      <c r="H83" s="68"/>
      <c r="I83" s="61"/>
      <c r="J83" s="62"/>
      <c r="K83" s="61"/>
      <c r="L83" s="61"/>
      <c r="M83" s="80"/>
      <c r="N83" s="61"/>
      <c r="O83" s="111"/>
      <c r="P83" s="117"/>
      <c r="Q83" s="120"/>
      <c r="R83" s="117"/>
      <c r="S83" s="120"/>
      <c r="T83" s="117"/>
      <c r="U83" s="120"/>
      <c r="V83" s="117"/>
      <c r="W83" s="120"/>
      <c r="X83" s="117"/>
      <c r="Y83" s="72"/>
    </row>
    <row r="84" spans="8:25" ht="20.100000000000001" customHeight="1" x14ac:dyDescent="0.2">
      <c r="H84" s="68"/>
      <c r="I84" s="61"/>
      <c r="J84" s="62"/>
      <c r="K84" s="61"/>
      <c r="L84" s="61"/>
      <c r="M84" s="80"/>
      <c r="N84" s="61"/>
      <c r="O84" s="111"/>
      <c r="P84" s="117"/>
      <c r="Q84" s="120"/>
      <c r="R84" s="117"/>
      <c r="S84" s="120"/>
      <c r="T84" s="117"/>
      <c r="U84" s="120"/>
      <c r="V84" s="117"/>
      <c r="W84" s="120"/>
      <c r="X84" s="117"/>
      <c r="Y84" s="72"/>
    </row>
    <row r="85" spans="8:25" ht="20.100000000000001" customHeight="1" x14ac:dyDescent="0.2">
      <c r="H85" s="68"/>
      <c r="I85" s="61"/>
      <c r="J85" s="62"/>
      <c r="K85" s="61"/>
      <c r="L85" s="61"/>
      <c r="M85" s="80"/>
      <c r="N85" s="61"/>
      <c r="O85" s="111"/>
      <c r="P85" s="117"/>
      <c r="Q85" s="120"/>
      <c r="R85" s="117"/>
      <c r="S85" s="120"/>
      <c r="T85" s="117"/>
      <c r="U85" s="120"/>
      <c r="V85" s="117"/>
      <c r="W85" s="120"/>
      <c r="X85" s="117"/>
      <c r="Y85" s="72"/>
    </row>
    <row r="86" spans="8:25" ht="20.100000000000001" customHeight="1" x14ac:dyDescent="0.2">
      <c r="H86" s="68"/>
      <c r="I86" s="61"/>
      <c r="J86" s="62"/>
      <c r="K86" s="61"/>
      <c r="L86" s="61"/>
      <c r="M86" s="80"/>
      <c r="N86" s="61"/>
      <c r="O86" s="111"/>
      <c r="P86" s="117"/>
      <c r="Q86" s="120"/>
      <c r="R86" s="117"/>
      <c r="S86" s="120"/>
      <c r="T86" s="117"/>
      <c r="U86" s="120"/>
      <c r="V86" s="117"/>
      <c r="W86" s="120"/>
      <c r="X86" s="117"/>
      <c r="Y86" s="72"/>
    </row>
    <row r="87" spans="8:25" ht="20.100000000000001" customHeight="1" x14ac:dyDescent="0.2">
      <c r="H87" s="68"/>
      <c r="I87" s="61"/>
      <c r="J87" s="62"/>
      <c r="K87" s="61"/>
      <c r="L87" s="61"/>
      <c r="M87" s="80"/>
      <c r="N87" s="61"/>
      <c r="O87" s="111"/>
      <c r="P87" s="117"/>
      <c r="Q87" s="120"/>
      <c r="R87" s="117"/>
      <c r="S87" s="120"/>
      <c r="T87" s="117"/>
      <c r="U87" s="120"/>
      <c r="V87" s="117"/>
      <c r="W87" s="120"/>
      <c r="X87" s="117"/>
      <c r="Y87" s="72"/>
    </row>
    <row r="88" spans="8:25" ht="20.100000000000001" customHeight="1" x14ac:dyDescent="0.2">
      <c r="H88" s="68"/>
      <c r="I88" s="61"/>
      <c r="J88" s="62"/>
      <c r="K88" s="61"/>
      <c r="L88" s="61"/>
      <c r="M88" s="80"/>
      <c r="N88" s="61"/>
      <c r="O88" s="111"/>
      <c r="P88" s="117"/>
      <c r="Q88" s="120"/>
      <c r="R88" s="117"/>
      <c r="S88" s="120"/>
      <c r="T88" s="117"/>
      <c r="U88" s="120"/>
      <c r="V88" s="117"/>
      <c r="W88" s="120"/>
      <c r="X88" s="117"/>
      <c r="Y88" s="72"/>
    </row>
    <row r="89" spans="8:25" ht="20.100000000000001" customHeight="1" x14ac:dyDescent="0.2">
      <c r="H89" s="68"/>
      <c r="I89" s="61"/>
      <c r="J89" s="62"/>
      <c r="K89" s="61"/>
      <c r="L89" s="61"/>
      <c r="M89" s="80"/>
      <c r="N89" s="61"/>
      <c r="O89" s="111"/>
      <c r="P89" s="117"/>
      <c r="Q89" s="120"/>
      <c r="R89" s="117"/>
      <c r="S89" s="120"/>
      <c r="T89" s="117"/>
      <c r="U89" s="120"/>
      <c r="V89" s="117"/>
      <c r="W89" s="120"/>
      <c r="X89" s="117"/>
      <c r="Y89" s="72"/>
    </row>
    <row r="90" spans="8:25" ht="20.100000000000001" customHeight="1" x14ac:dyDescent="0.2">
      <c r="H90" s="68"/>
      <c r="I90" s="61"/>
      <c r="J90" s="62"/>
      <c r="K90" s="61"/>
      <c r="L90" s="61"/>
      <c r="M90" s="80"/>
      <c r="N90" s="61"/>
      <c r="O90" s="111"/>
      <c r="P90" s="117"/>
      <c r="Q90" s="120"/>
      <c r="R90" s="117"/>
      <c r="S90" s="120"/>
      <c r="T90" s="117"/>
      <c r="U90" s="120"/>
      <c r="V90" s="117"/>
      <c r="W90" s="120"/>
      <c r="X90" s="117"/>
      <c r="Y90" s="72"/>
    </row>
    <row r="91" spans="8:25" ht="20.100000000000001" customHeight="1" x14ac:dyDescent="0.2">
      <c r="H91" s="68"/>
      <c r="I91" s="61"/>
      <c r="J91" s="62"/>
      <c r="K91" s="61"/>
      <c r="L91" s="61"/>
      <c r="M91" s="80"/>
      <c r="N91" s="61"/>
      <c r="O91" s="111"/>
      <c r="P91" s="117"/>
      <c r="Q91" s="120"/>
      <c r="R91" s="117"/>
      <c r="S91" s="120"/>
      <c r="T91" s="117"/>
      <c r="U91" s="120"/>
      <c r="V91" s="117"/>
      <c r="W91" s="120"/>
      <c r="X91" s="117"/>
      <c r="Y91" s="72"/>
    </row>
    <row r="92" spans="8:25" ht="20.100000000000001" customHeight="1" x14ac:dyDescent="0.2">
      <c r="H92" s="68"/>
      <c r="I92" s="61"/>
      <c r="J92" s="62"/>
      <c r="K92" s="61"/>
      <c r="L92" s="61"/>
      <c r="M92" s="80"/>
      <c r="N92" s="61"/>
      <c r="O92" s="111"/>
      <c r="P92" s="117"/>
      <c r="Q92" s="120"/>
      <c r="R92" s="117"/>
      <c r="S92" s="120"/>
      <c r="T92" s="117"/>
      <c r="U92" s="120"/>
      <c r="V92" s="117"/>
      <c r="W92" s="120"/>
      <c r="X92" s="117"/>
      <c r="Y92" s="72"/>
    </row>
    <row r="93" spans="8:25" ht="20.100000000000001" customHeight="1" x14ac:dyDescent="0.2">
      <c r="H93" s="68"/>
      <c r="I93" s="61"/>
      <c r="J93" s="62"/>
      <c r="K93" s="61"/>
      <c r="L93" s="61"/>
      <c r="M93" s="80"/>
      <c r="N93" s="61"/>
      <c r="O93" s="111"/>
      <c r="P93" s="117"/>
      <c r="Q93" s="120"/>
      <c r="R93" s="117"/>
      <c r="S93" s="120"/>
      <c r="T93" s="117"/>
      <c r="U93" s="120"/>
      <c r="V93" s="117"/>
      <c r="W93" s="120"/>
      <c r="X93" s="117"/>
      <c r="Y93" s="72"/>
    </row>
    <row r="94" spans="8:25" ht="20.100000000000001" customHeight="1" x14ac:dyDescent="0.2">
      <c r="H94" s="68"/>
      <c r="I94" s="61"/>
      <c r="J94" s="62"/>
      <c r="K94" s="61"/>
      <c r="L94" s="61"/>
      <c r="M94" s="80"/>
      <c r="N94" s="61"/>
      <c r="O94" s="111"/>
      <c r="P94" s="117"/>
      <c r="Q94" s="120"/>
      <c r="R94" s="117"/>
      <c r="S94" s="120"/>
      <c r="T94" s="117"/>
      <c r="U94" s="120"/>
      <c r="V94" s="117"/>
      <c r="W94" s="120"/>
      <c r="X94" s="117"/>
      <c r="Y94" s="72"/>
    </row>
    <row r="95" spans="8:25" ht="20.100000000000001" customHeight="1" x14ac:dyDescent="0.2">
      <c r="H95" s="68"/>
      <c r="I95" s="61"/>
      <c r="J95" s="62"/>
      <c r="K95" s="61"/>
      <c r="L95" s="61"/>
      <c r="M95" s="80"/>
      <c r="N95" s="61"/>
      <c r="O95" s="111"/>
      <c r="P95" s="117"/>
      <c r="Q95" s="120"/>
      <c r="R95" s="117"/>
      <c r="S95" s="120"/>
      <c r="T95" s="117"/>
      <c r="U95" s="120"/>
      <c r="V95" s="117"/>
      <c r="W95" s="120"/>
      <c r="X95" s="117"/>
      <c r="Y95" s="72"/>
    </row>
    <row r="96" spans="8:25" ht="20.100000000000001" customHeight="1" x14ac:dyDescent="0.2">
      <c r="H96" s="68"/>
      <c r="I96" s="61"/>
      <c r="J96" s="62"/>
      <c r="K96" s="61"/>
      <c r="L96" s="61"/>
      <c r="M96" s="80"/>
      <c r="N96" s="61"/>
      <c r="O96" s="111"/>
      <c r="P96" s="117"/>
      <c r="Q96" s="120"/>
      <c r="R96" s="117"/>
      <c r="S96" s="120"/>
      <c r="T96" s="117"/>
      <c r="U96" s="120"/>
      <c r="V96" s="117"/>
      <c r="W96" s="120"/>
      <c r="X96" s="117"/>
      <c r="Y96" s="72"/>
    </row>
    <row r="97" spans="8:25" ht="20.100000000000001" customHeight="1" x14ac:dyDescent="0.2">
      <c r="H97" s="68"/>
      <c r="I97" s="61"/>
      <c r="J97" s="62"/>
      <c r="K97" s="61"/>
      <c r="L97" s="61"/>
      <c r="M97" s="80"/>
      <c r="N97" s="61"/>
      <c r="O97" s="111"/>
      <c r="P97" s="117"/>
      <c r="Q97" s="120"/>
      <c r="R97" s="117"/>
      <c r="S97" s="120"/>
      <c r="T97" s="117"/>
      <c r="U97" s="120"/>
      <c r="V97" s="117"/>
      <c r="W97" s="120"/>
      <c r="X97" s="117"/>
      <c r="Y97" s="72"/>
    </row>
    <row r="98" spans="8:25" ht="20.100000000000001" customHeight="1" x14ac:dyDescent="0.2">
      <c r="H98" s="68"/>
      <c r="I98" s="61"/>
      <c r="J98" s="62"/>
      <c r="K98" s="61"/>
      <c r="L98" s="61"/>
      <c r="M98" s="80"/>
      <c r="N98" s="61"/>
      <c r="O98" s="111"/>
      <c r="P98" s="117"/>
      <c r="Q98" s="120"/>
      <c r="R98" s="117"/>
      <c r="S98" s="120"/>
      <c r="T98" s="117"/>
      <c r="U98" s="120"/>
      <c r="V98" s="117"/>
      <c r="W98" s="120"/>
      <c r="X98" s="117"/>
      <c r="Y98" s="72"/>
    </row>
    <row r="99" spans="8:25" ht="20.100000000000001" customHeight="1" x14ac:dyDescent="0.2">
      <c r="H99" s="68"/>
      <c r="I99" s="61"/>
      <c r="J99" s="62"/>
      <c r="K99" s="61"/>
      <c r="L99" s="61"/>
      <c r="M99" s="80"/>
      <c r="N99" s="61"/>
      <c r="O99" s="111"/>
      <c r="P99" s="117"/>
      <c r="Q99" s="120"/>
      <c r="R99" s="117"/>
      <c r="S99" s="120"/>
      <c r="T99" s="117"/>
      <c r="U99" s="120"/>
      <c r="V99" s="117"/>
      <c r="W99" s="120"/>
      <c r="X99" s="117"/>
      <c r="Y99" s="72"/>
    </row>
    <row r="100" spans="8:25" ht="20.100000000000001" customHeight="1" x14ac:dyDescent="0.2">
      <c r="H100" s="68"/>
      <c r="I100" s="61"/>
      <c r="J100" s="62"/>
      <c r="K100" s="61"/>
      <c r="L100" s="61"/>
      <c r="M100" s="80"/>
      <c r="N100" s="61"/>
      <c r="O100" s="111"/>
      <c r="P100" s="117"/>
      <c r="Q100" s="120"/>
      <c r="R100" s="117"/>
      <c r="S100" s="120"/>
      <c r="T100" s="117"/>
      <c r="U100" s="120"/>
      <c r="V100" s="117"/>
      <c r="W100" s="120"/>
      <c r="X100" s="117"/>
      <c r="Y100" s="72"/>
    </row>
    <row r="101" spans="8:25" ht="20.100000000000001" customHeight="1" x14ac:dyDescent="0.2">
      <c r="H101" s="68"/>
      <c r="I101" s="61"/>
      <c r="J101" s="62"/>
      <c r="K101" s="61"/>
      <c r="L101" s="61"/>
      <c r="M101" s="80"/>
      <c r="N101" s="61"/>
      <c r="O101" s="111"/>
      <c r="P101" s="117"/>
      <c r="Q101" s="120"/>
      <c r="R101" s="117"/>
      <c r="S101" s="120"/>
      <c r="T101" s="117"/>
      <c r="U101" s="120"/>
      <c r="V101" s="117"/>
      <c r="W101" s="120"/>
      <c r="X101" s="117"/>
      <c r="Y101" s="72"/>
    </row>
    <row r="102" spans="8:25" ht="20.100000000000001" customHeight="1" x14ac:dyDescent="0.2">
      <c r="H102" s="68"/>
      <c r="I102" s="61"/>
      <c r="J102" s="62"/>
      <c r="K102" s="61"/>
      <c r="L102" s="61"/>
      <c r="M102" s="80"/>
      <c r="N102" s="61"/>
      <c r="O102" s="111"/>
      <c r="P102" s="117"/>
      <c r="Q102" s="120"/>
      <c r="R102" s="117"/>
      <c r="S102" s="120"/>
      <c r="T102" s="117"/>
      <c r="U102" s="120"/>
      <c r="V102" s="117"/>
      <c r="W102" s="120"/>
      <c r="X102" s="117"/>
      <c r="Y102" s="72"/>
    </row>
    <row r="103" spans="8:25" ht="20.100000000000001" customHeight="1" x14ac:dyDescent="0.2">
      <c r="H103" s="68"/>
      <c r="I103" s="61"/>
      <c r="J103" s="62"/>
      <c r="K103" s="61"/>
      <c r="L103" s="61"/>
      <c r="M103" s="80"/>
      <c r="N103" s="61"/>
      <c r="O103" s="111"/>
      <c r="P103" s="117"/>
      <c r="Q103" s="120"/>
      <c r="R103" s="117"/>
      <c r="S103" s="120"/>
      <c r="T103" s="117"/>
      <c r="U103" s="120"/>
      <c r="V103" s="117"/>
      <c r="W103" s="120"/>
      <c r="X103" s="117"/>
      <c r="Y103" s="72"/>
    </row>
    <row r="104" spans="8:25" ht="20.100000000000001" customHeight="1" x14ac:dyDescent="0.2">
      <c r="H104" s="68"/>
      <c r="I104" s="61"/>
      <c r="J104" s="62"/>
      <c r="K104" s="61"/>
      <c r="L104" s="61"/>
      <c r="M104" s="80"/>
      <c r="N104" s="61"/>
      <c r="O104" s="111"/>
      <c r="P104" s="117"/>
      <c r="Q104" s="120"/>
      <c r="R104" s="117"/>
      <c r="S104" s="120"/>
      <c r="T104" s="117"/>
      <c r="U104" s="120"/>
      <c r="V104" s="117"/>
      <c r="W104" s="120"/>
      <c r="X104" s="117"/>
      <c r="Y104" s="72"/>
    </row>
    <row r="105" spans="8:25" ht="20.100000000000001" customHeight="1" x14ac:dyDescent="0.2">
      <c r="H105" s="68"/>
      <c r="I105" s="61"/>
      <c r="J105" s="62"/>
      <c r="K105" s="61"/>
      <c r="L105" s="61"/>
      <c r="M105" s="80"/>
      <c r="N105" s="61"/>
      <c r="O105" s="111"/>
      <c r="P105" s="117"/>
      <c r="Q105" s="120"/>
      <c r="R105" s="117"/>
      <c r="S105" s="120"/>
      <c r="T105" s="117"/>
      <c r="U105" s="120"/>
      <c r="V105" s="117"/>
      <c r="W105" s="120"/>
      <c r="X105" s="117"/>
      <c r="Y105" s="72"/>
    </row>
    <row r="106" spans="8:25" ht="20.100000000000001" customHeight="1" x14ac:dyDescent="0.2">
      <c r="H106" s="68"/>
      <c r="I106" s="61"/>
      <c r="J106" s="62"/>
      <c r="K106" s="61"/>
      <c r="L106" s="61"/>
      <c r="M106" s="80"/>
      <c r="N106" s="61"/>
      <c r="O106" s="111"/>
      <c r="P106" s="117"/>
      <c r="Q106" s="120"/>
      <c r="R106" s="117"/>
      <c r="S106" s="120"/>
      <c r="T106" s="117"/>
      <c r="U106" s="120"/>
      <c r="V106" s="117"/>
      <c r="W106" s="120"/>
      <c r="X106" s="117"/>
      <c r="Y106" s="72"/>
    </row>
    <row r="107" spans="8:25" ht="20.100000000000001" customHeight="1" x14ac:dyDescent="0.2">
      <c r="H107" s="68"/>
      <c r="I107" s="61"/>
      <c r="J107" s="62"/>
      <c r="K107" s="61"/>
      <c r="L107" s="61"/>
      <c r="M107" s="80"/>
      <c r="N107" s="61"/>
      <c r="O107" s="111"/>
      <c r="P107" s="117"/>
      <c r="Q107" s="120"/>
      <c r="R107" s="117"/>
      <c r="S107" s="120"/>
      <c r="T107" s="117"/>
      <c r="U107" s="120"/>
      <c r="V107" s="117"/>
      <c r="W107" s="120"/>
      <c r="X107" s="117"/>
      <c r="Y107" s="72"/>
    </row>
    <row r="108" spans="8:25" ht="20.100000000000001" customHeight="1" x14ac:dyDescent="0.2">
      <c r="H108" s="68"/>
      <c r="I108" s="61"/>
      <c r="J108" s="62"/>
      <c r="K108" s="61"/>
      <c r="L108" s="61"/>
      <c r="M108" s="80"/>
      <c r="N108" s="61"/>
      <c r="O108" s="111"/>
      <c r="P108" s="117"/>
      <c r="Q108" s="120"/>
      <c r="R108" s="117"/>
      <c r="S108" s="120"/>
      <c r="T108" s="117"/>
      <c r="U108" s="120"/>
      <c r="V108" s="117"/>
      <c r="W108" s="120"/>
      <c r="X108" s="117"/>
      <c r="Y108" s="72"/>
    </row>
    <row r="109" spans="8:25" ht="20.100000000000001" customHeight="1" x14ac:dyDescent="0.2">
      <c r="H109" s="68"/>
      <c r="I109" s="61"/>
      <c r="J109" s="62"/>
      <c r="K109" s="61"/>
      <c r="L109" s="61"/>
      <c r="M109" s="80"/>
      <c r="N109" s="61"/>
      <c r="O109" s="111"/>
      <c r="P109" s="117"/>
      <c r="Q109" s="120"/>
      <c r="R109" s="117"/>
      <c r="S109" s="120"/>
      <c r="T109" s="117"/>
      <c r="U109" s="120"/>
      <c r="V109" s="117"/>
      <c r="W109" s="120"/>
      <c r="X109" s="117"/>
      <c r="Y109" s="72"/>
    </row>
    <row r="110" spans="8:25" ht="20.100000000000001" customHeight="1" x14ac:dyDescent="0.2">
      <c r="H110" s="68"/>
      <c r="I110" s="61"/>
      <c r="J110" s="62"/>
      <c r="K110" s="61"/>
      <c r="L110" s="61"/>
      <c r="M110" s="80"/>
      <c r="N110" s="61"/>
      <c r="O110" s="111"/>
      <c r="P110" s="117"/>
      <c r="Q110" s="120"/>
      <c r="R110" s="117"/>
      <c r="S110" s="120"/>
      <c r="T110" s="117"/>
      <c r="U110" s="120"/>
      <c r="V110" s="117"/>
      <c r="W110" s="120"/>
      <c r="X110" s="117"/>
      <c r="Y110" s="72"/>
    </row>
    <row r="111" spans="8:25" ht="20.100000000000001" customHeight="1" x14ac:dyDescent="0.2">
      <c r="H111" s="68"/>
      <c r="I111" s="61"/>
      <c r="J111" s="62"/>
      <c r="K111" s="61"/>
      <c r="L111" s="61"/>
      <c r="M111" s="80"/>
      <c r="N111" s="61"/>
      <c r="O111" s="111"/>
      <c r="P111" s="117"/>
      <c r="Q111" s="120"/>
      <c r="R111" s="117"/>
      <c r="S111" s="120"/>
      <c r="T111" s="117"/>
      <c r="U111" s="120"/>
      <c r="V111" s="117"/>
      <c r="W111" s="120"/>
      <c r="X111" s="117"/>
      <c r="Y111" s="72"/>
    </row>
    <row r="112" spans="8:25" ht="20.100000000000001" customHeight="1" x14ac:dyDescent="0.2">
      <c r="H112" s="68"/>
      <c r="I112" s="61"/>
      <c r="J112" s="62"/>
      <c r="K112" s="61"/>
      <c r="L112" s="61"/>
      <c r="M112" s="80"/>
      <c r="N112" s="61"/>
      <c r="O112" s="111"/>
      <c r="P112" s="117"/>
      <c r="Q112" s="120"/>
      <c r="R112" s="117"/>
      <c r="S112" s="120"/>
      <c r="T112" s="117"/>
      <c r="U112" s="120"/>
      <c r="V112" s="117"/>
      <c r="W112" s="120"/>
      <c r="X112" s="117"/>
      <c r="Y112" s="72"/>
    </row>
    <row r="113" spans="8:25" ht="20.100000000000001" customHeight="1" x14ac:dyDescent="0.2">
      <c r="H113" s="68"/>
      <c r="I113" s="61"/>
      <c r="J113" s="62"/>
      <c r="K113" s="61"/>
      <c r="L113" s="61"/>
      <c r="M113" s="80"/>
      <c r="N113" s="61"/>
      <c r="O113" s="111"/>
      <c r="P113" s="117"/>
      <c r="Q113" s="120"/>
      <c r="R113" s="117"/>
      <c r="S113" s="120"/>
      <c r="T113" s="117"/>
      <c r="U113" s="120"/>
      <c r="V113" s="117"/>
      <c r="W113" s="120"/>
      <c r="X113" s="117"/>
      <c r="Y113" s="72"/>
    </row>
    <row r="114" spans="8:25" ht="20.100000000000001" customHeight="1" x14ac:dyDescent="0.2">
      <c r="H114" s="68"/>
      <c r="I114" s="61"/>
      <c r="J114" s="62"/>
      <c r="K114" s="61"/>
      <c r="L114" s="61"/>
      <c r="M114" s="80"/>
      <c r="N114" s="61"/>
      <c r="O114" s="111"/>
      <c r="P114" s="117"/>
      <c r="Q114" s="120"/>
      <c r="R114" s="117"/>
      <c r="S114" s="120"/>
      <c r="T114" s="117"/>
      <c r="U114" s="120"/>
      <c r="V114" s="117"/>
      <c r="W114" s="120"/>
      <c r="X114" s="117"/>
      <c r="Y114" s="72"/>
    </row>
    <row r="115" spans="8:25" ht="20.100000000000001" customHeight="1" x14ac:dyDescent="0.2">
      <c r="H115" s="68"/>
      <c r="I115" s="61"/>
      <c r="J115" s="62"/>
      <c r="K115" s="61"/>
      <c r="L115" s="61"/>
      <c r="M115" s="80"/>
      <c r="N115" s="61"/>
      <c r="O115" s="111"/>
      <c r="P115" s="117"/>
      <c r="Q115" s="120"/>
      <c r="R115" s="117"/>
      <c r="S115" s="120"/>
      <c r="T115" s="117"/>
      <c r="U115" s="120"/>
      <c r="V115" s="117"/>
      <c r="W115" s="120"/>
      <c r="X115" s="117"/>
      <c r="Y115" s="72"/>
    </row>
    <row r="116" spans="8:25" ht="20.100000000000001" customHeight="1" x14ac:dyDescent="0.2">
      <c r="H116" s="68"/>
      <c r="I116" s="61"/>
      <c r="J116" s="62"/>
      <c r="K116" s="61"/>
      <c r="L116" s="61"/>
      <c r="M116" s="80"/>
      <c r="N116" s="61"/>
      <c r="O116" s="111"/>
      <c r="P116" s="117"/>
      <c r="Q116" s="120"/>
      <c r="R116" s="117"/>
      <c r="S116" s="120"/>
      <c r="T116" s="117"/>
      <c r="U116" s="120"/>
      <c r="V116" s="117"/>
      <c r="W116" s="120"/>
      <c r="X116" s="117"/>
      <c r="Y116" s="72"/>
    </row>
    <row r="117" spans="8:25" ht="20.100000000000001" customHeight="1" x14ac:dyDescent="0.2">
      <c r="H117" s="68"/>
      <c r="I117" s="61"/>
      <c r="J117" s="62"/>
      <c r="K117" s="61"/>
      <c r="L117" s="61"/>
      <c r="M117" s="80"/>
      <c r="N117" s="61"/>
      <c r="O117" s="111"/>
      <c r="P117" s="117"/>
      <c r="Q117" s="120"/>
      <c r="R117" s="117"/>
      <c r="S117" s="120"/>
      <c r="T117" s="117"/>
      <c r="U117" s="120"/>
      <c r="V117" s="117"/>
      <c r="W117" s="120"/>
      <c r="X117" s="117"/>
      <c r="Y117" s="72"/>
    </row>
    <row r="118" spans="8:25" ht="20.100000000000001" customHeight="1" x14ac:dyDescent="0.2">
      <c r="H118" s="68"/>
      <c r="I118" s="61"/>
      <c r="J118" s="62"/>
      <c r="K118" s="61"/>
      <c r="L118" s="61"/>
      <c r="M118" s="80"/>
      <c r="N118" s="61"/>
      <c r="O118" s="111"/>
      <c r="P118" s="117"/>
      <c r="Q118" s="120"/>
      <c r="R118" s="117"/>
      <c r="S118" s="120"/>
      <c r="T118" s="117"/>
      <c r="U118" s="120"/>
      <c r="V118" s="117"/>
      <c r="W118" s="120"/>
      <c r="X118" s="117"/>
      <c r="Y118" s="72"/>
    </row>
    <row r="119" spans="8:25" ht="20.100000000000001" customHeight="1" x14ac:dyDescent="0.2">
      <c r="H119" s="68"/>
      <c r="I119" s="61"/>
      <c r="J119" s="62"/>
      <c r="K119" s="61"/>
      <c r="L119" s="61"/>
      <c r="M119" s="80"/>
      <c r="N119" s="61"/>
      <c r="O119" s="111"/>
      <c r="P119" s="117"/>
      <c r="Q119" s="120"/>
      <c r="R119" s="117"/>
      <c r="S119" s="120"/>
      <c r="T119" s="117"/>
      <c r="U119" s="120"/>
      <c r="V119" s="117"/>
      <c r="W119" s="120"/>
      <c r="X119" s="117"/>
      <c r="Y119" s="72"/>
    </row>
    <row r="120" spans="8:25" ht="20.100000000000001" customHeight="1" x14ac:dyDescent="0.2">
      <c r="H120" s="68"/>
      <c r="I120" s="61"/>
      <c r="J120" s="62"/>
      <c r="K120" s="61"/>
      <c r="L120" s="61"/>
      <c r="M120" s="80"/>
      <c r="N120" s="61"/>
      <c r="O120" s="111"/>
      <c r="P120" s="117"/>
      <c r="Q120" s="120"/>
      <c r="R120" s="117"/>
      <c r="S120" s="120"/>
      <c r="T120" s="117"/>
      <c r="U120" s="120"/>
      <c r="V120" s="117"/>
      <c r="W120" s="120"/>
      <c r="X120" s="117"/>
      <c r="Y120" s="72"/>
    </row>
    <row r="121" spans="8:25" ht="20.100000000000001" customHeight="1" x14ac:dyDescent="0.2">
      <c r="H121" s="68"/>
      <c r="I121" s="61"/>
      <c r="J121" s="62"/>
      <c r="K121" s="61"/>
      <c r="L121" s="61"/>
      <c r="M121" s="80"/>
      <c r="N121" s="61"/>
      <c r="O121" s="111"/>
      <c r="P121" s="117"/>
      <c r="Q121" s="120"/>
      <c r="R121" s="117"/>
      <c r="S121" s="120"/>
      <c r="T121" s="117"/>
      <c r="U121" s="120"/>
      <c r="V121" s="117"/>
      <c r="W121" s="120"/>
      <c r="X121" s="117"/>
      <c r="Y121" s="72"/>
    </row>
    <row r="122" spans="8:25" ht="20.100000000000001" customHeight="1" x14ac:dyDescent="0.2">
      <c r="H122" s="68"/>
      <c r="I122" s="61"/>
      <c r="J122" s="62"/>
      <c r="K122" s="61"/>
      <c r="L122" s="61"/>
      <c r="M122" s="80"/>
      <c r="N122" s="61"/>
      <c r="O122" s="111"/>
      <c r="P122" s="117"/>
      <c r="Q122" s="120"/>
      <c r="R122" s="117"/>
      <c r="S122" s="120"/>
      <c r="T122" s="117"/>
      <c r="U122" s="120"/>
      <c r="V122" s="117"/>
      <c r="W122" s="120"/>
      <c r="X122" s="117"/>
      <c r="Y122" s="72"/>
    </row>
    <row r="123" spans="8:25" ht="20.100000000000001" customHeight="1" x14ac:dyDescent="0.2">
      <c r="H123" s="68"/>
      <c r="I123" s="61"/>
      <c r="J123" s="62"/>
      <c r="K123" s="61"/>
      <c r="L123" s="61"/>
      <c r="M123" s="80"/>
      <c r="N123" s="61"/>
      <c r="O123" s="111"/>
      <c r="P123" s="117"/>
      <c r="Q123" s="120"/>
      <c r="R123" s="117"/>
      <c r="S123" s="120"/>
      <c r="T123" s="117"/>
      <c r="U123" s="120"/>
      <c r="V123" s="117"/>
      <c r="W123" s="120"/>
      <c r="X123" s="117"/>
      <c r="Y123" s="72"/>
    </row>
    <row r="124" spans="8:25" ht="20.100000000000001" customHeight="1" x14ac:dyDescent="0.2">
      <c r="H124" s="68"/>
      <c r="I124" s="61"/>
      <c r="J124" s="62"/>
      <c r="K124" s="61"/>
      <c r="L124" s="61"/>
      <c r="M124" s="80"/>
      <c r="N124" s="61"/>
      <c r="O124" s="111"/>
      <c r="P124" s="117"/>
      <c r="Q124" s="120"/>
      <c r="R124" s="117"/>
      <c r="S124" s="120"/>
      <c r="T124" s="117"/>
      <c r="U124" s="120"/>
      <c r="V124" s="117"/>
      <c r="W124" s="120"/>
      <c r="X124" s="117"/>
      <c r="Y124" s="72"/>
    </row>
    <row r="125" spans="8:25" ht="20.100000000000001" customHeight="1" x14ac:dyDescent="0.2">
      <c r="H125" s="68"/>
      <c r="I125" s="61"/>
      <c r="J125" s="62"/>
      <c r="K125" s="61"/>
      <c r="L125" s="61"/>
      <c r="M125" s="80"/>
      <c r="N125" s="61"/>
      <c r="O125" s="111"/>
      <c r="P125" s="117"/>
      <c r="Q125" s="120"/>
      <c r="R125" s="117"/>
      <c r="S125" s="120"/>
      <c r="T125" s="117"/>
      <c r="U125" s="120"/>
      <c r="V125" s="117"/>
      <c r="W125" s="120"/>
      <c r="X125" s="117"/>
      <c r="Y125" s="72"/>
    </row>
    <row r="126" spans="8:25" ht="20.100000000000001" customHeight="1" x14ac:dyDescent="0.2">
      <c r="H126" s="68"/>
      <c r="I126" s="61"/>
      <c r="J126" s="62"/>
      <c r="K126" s="61"/>
      <c r="L126" s="61"/>
      <c r="M126" s="80"/>
      <c r="N126" s="61"/>
      <c r="O126" s="111"/>
      <c r="P126" s="117"/>
      <c r="Q126" s="120"/>
      <c r="R126" s="117"/>
      <c r="S126" s="120"/>
      <c r="T126" s="117"/>
      <c r="U126" s="120"/>
      <c r="V126" s="117"/>
      <c r="W126" s="120"/>
      <c r="X126" s="117"/>
      <c r="Y126" s="72"/>
    </row>
    <row r="127" spans="8:25" ht="20.100000000000001" customHeight="1" x14ac:dyDescent="0.2">
      <c r="H127" s="68"/>
      <c r="I127" s="61"/>
      <c r="J127" s="62"/>
      <c r="K127" s="61"/>
      <c r="L127" s="61"/>
      <c r="M127" s="80"/>
      <c r="N127" s="61"/>
      <c r="O127" s="111"/>
      <c r="P127" s="117"/>
      <c r="Q127" s="120"/>
      <c r="R127" s="117"/>
      <c r="S127" s="120"/>
      <c r="T127" s="117"/>
      <c r="U127" s="120"/>
      <c r="V127" s="117"/>
      <c r="W127" s="120"/>
      <c r="X127" s="117"/>
      <c r="Y127" s="72"/>
    </row>
    <row r="128" spans="8:25" ht="20.100000000000001" customHeight="1" x14ac:dyDescent="0.2">
      <c r="H128" s="68"/>
      <c r="I128" s="61"/>
      <c r="J128" s="62"/>
      <c r="K128" s="61"/>
      <c r="L128" s="61"/>
      <c r="M128" s="80"/>
      <c r="N128" s="61"/>
      <c r="O128" s="111"/>
      <c r="P128" s="117"/>
      <c r="Q128" s="120"/>
      <c r="R128" s="117"/>
      <c r="S128" s="120"/>
      <c r="T128" s="117"/>
      <c r="U128" s="120"/>
      <c r="V128" s="117"/>
      <c r="W128" s="120"/>
      <c r="X128" s="117"/>
      <c r="Y128" s="72"/>
    </row>
    <row r="129" spans="8:25" ht="20.100000000000001" customHeight="1" x14ac:dyDescent="0.2">
      <c r="H129" s="68"/>
      <c r="I129" s="61"/>
      <c r="J129" s="62"/>
      <c r="K129" s="61"/>
      <c r="L129" s="61"/>
      <c r="M129" s="80"/>
      <c r="N129" s="61"/>
      <c r="O129" s="111"/>
      <c r="P129" s="117"/>
      <c r="Q129" s="120"/>
      <c r="R129" s="117"/>
      <c r="S129" s="120"/>
      <c r="T129" s="117"/>
      <c r="U129" s="120"/>
      <c r="V129" s="117"/>
      <c r="W129" s="120"/>
      <c r="X129" s="117"/>
      <c r="Y129" s="72"/>
    </row>
    <row r="130" spans="8:25" ht="20.100000000000001" customHeight="1" x14ac:dyDescent="0.2">
      <c r="H130" s="68"/>
      <c r="I130" s="61"/>
      <c r="J130" s="62"/>
      <c r="K130" s="61"/>
      <c r="L130" s="61"/>
      <c r="M130" s="80"/>
      <c r="N130" s="61"/>
      <c r="O130" s="111"/>
      <c r="P130" s="117"/>
      <c r="Q130" s="120"/>
      <c r="R130" s="117"/>
      <c r="S130" s="120"/>
      <c r="T130" s="117"/>
      <c r="U130" s="120"/>
      <c r="V130" s="117"/>
      <c r="W130" s="120"/>
      <c r="X130" s="117"/>
      <c r="Y130" s="72"/>
    </row>
    <row r="131" spans="8:25" ht="20.100000000000001" customHeight="1" x14ac:dyDescent="0.2">
      <c r="H131" s="68"/>
      <c r="I131" s="61"/>
      <c r="J131" s="62"/>
      <c r="K131" s="61"/>
      <c r="L131" s="61"/>
      <c r="M131" s="80"/>
      <c r="N131" s="61"/>
      <c r="O131" s="111"/>
      <c r="P131" s="117"/>
      <c r="Q131" s="120"/>
      <c r="R131" s="117"/>
      <c r="S131" s="120"/>
      <c r="T131" s="117"/>
      <c r="U131" s="120"/>
      <c r="V131" s="117"/>
      <c r="W131" s="120"/>
      <c r="X131" s="117"/>
      <c r="Y131" s="72"/>
    </row>
    <row r="132" spans="8:25" ht="20.100000000000001" customHeight="1" x14ac:dyDescent="0.2">
      <c r="H132" s="68"/>
      <c r="I132" s="61"/>
      <c r="J132" s="62"/>
      <c r="K132" s="61"/>
      <c r="L132" s="61"/>
      <c r="M132" s="80"/>
      <c r="N132" s="61"/>
      <c r="O132" s="111"/>
      <c r="P132" s="117"/>
      <c r="Q132" s="120"/>
      <c r="R132" s="117"/>
      <c r="S132" s="120"/>
      <c r="T132" s="117"/>
      <c r="U132" s="120"/>
      <c r="V132" s="117"/>
      <c r="W132" s="120"/>
      <c r="X132" s="117"/>
      <c r="Y132" s="72"/>
    </row>
    <row r="133" spans="8:25" ht="20.100000000000001" customHeight="1" x14ac:dyDescent="0.2">
      <c r="H133" s="68"/>
      <c r="I133" s="61"/>
      <c r="J133" s="62"/>
      <c r="K133" s="61"/>
      <c r="L133" s="61"/>
      <c r="M133" s="80"/>
      <c r="N133" s="61"/>
      <c r="O133" s="111"/>
      <c r="P133" s="117"/>
      <c r="Q133" s="120"/>
      <c r="R133" s="117"/>
      <c r="S133" s="120"/>
      <c r="T133" s="117"/>
      <c r="U133" s="120"/>
      <c r="V133" s="117"/>
      <c r="W133" s="120"/>
      <c r="X133" s="117"/>
      <c r="Y133" s="72"/>
    </row>
    <row r="134" spans="8:25" ht="20.100000000000001" customHeight="1" x14ac:dyDescent="0.2">
      <c r="H134" s="68"/>
      <c r="I134" s="61"/>
      <c r="J134" s="62"/>
      <c r="K134" s="61"/>
      <c r="L134" s="61"/>
      <c r="M134" s="80"/>
      <c r="N134" s="61"/>
      <c r="O134" s="111"/>
      <c r="P134" s="117"/>
      <c r="Q134" s="120"/>
      <c r="R134" s="117"/>
      <c r="S134" s="120"/>
      <c r="T134" s="117"/>
      <c r="U134" s="120"/>
      <c r="V134" s="117"/>
      <c r="W134" s="120"/>
      <c r="X134" s="117"/>
      <c r="Y134" s="72"/>
    </row>
    <row r="135" spans="8:25" ht="20.100000000000001" customHeight="1" x14ac:dyDescent="0.2">
      <c r="H135" s="68"/>
      <c r="I135" s="61"/>
      <c r="J135" s="62"/>
      <c r="K135" s="61"/>
      <c r="L135" s="61"/>
      <c r="M135" s="80"/>
      <c r="N135" s="61"/>
      <c r="O135" s="111"/>
      <c r="P135" s="117"/>
      <c r="Q135" s="120"/>
      <c r="R135" s="117"/>
      <c r="S135" s="120"/>
      <c r="T135" s="117"/>
      <c r="U135" s="120"/>
      <c r="V135" s="117"/>
      <c r="W135" s="120"/>
      <c r="X135" s="117"/>
      <c r="Y135" s="72"/>
    </row>
    <row r="136" spans="8:25" ht="20.100000000000001" customHeight="1" x14ac:dyDescent="0.2">
      <c r="H136" s="68"/>
      <c r="I136" s="61"/>
      <c r="J136" s="62"/>
      <c r="K136" s="61"/>
      <c r="L136" s="61"/>
      <c r="M136" s="80"/>
      <c r="N136" s="61"/>
      <c r="O136" s="111"/>
      <c r="P136" s="117"/>
      <c r="Q136" s="120"/>
      <c r="R136" s="117"/>
      <c r="S136" s="120"/>
      <c r="T136" s="117"/>
      <c r="U136" s="120"/>
      <c r="V136" s="117"/>
      <c r="W136" s="120"/>
      <c r="X136" s="117"/>
      <c r="Y136" s="72"/>
    </row>
    <row r="137" spans="8:25" ht="20.100000000000001" customHeight="1" x14ac:dyDescent="0.2">
      <c r="H137" s="68"/>
      <c r="I137" s="61"/>
      <c r="J137" s="62"/>
      <c r="K137" s="61"/>
      <c r="L137" s="61"/>
      <c r="M137" s="80"/>
      <c r="N137" s="61"/>
      <c r="O137" s="111"/>
      <c r="P137" s="117"/>
      <c r="Q137" s="120"/>
      <c r="R137" s="117"/>
      <c r="S137" s="120"/>
      <c r="T137" s="117"/>
      <c r="U137" s="120"/>
      <c r="V137" s="117"/>
      <c r="W137" s="120"/>
      <c r="X137" s="117"/>
      <c r="Y137" s="72"/>
    </row>
    <row r="138" spans="8:25" ht="20.100000000000001" customHeight="1" x14ac:dyDescent="0.2">
      <c r="H138" s="68"/>
      <c r="I138" s="61"/>
      <c r="J138" s="62"/>
      <c r="K138" s="61"/>
      <c r="L138" s="61"/>
      <c r="M138" s="80"/>
      <c r="N138" s="61"/>
      <c r="O138" s="111"/>
      <c r="P138" s="117"/>
      <c r="Q138" s="120"/>
      <c r="R138" s="117"/>
      <c r="S138" s="120"/>
      <c r="T138" s="117"/>
      <c r="U138" s="120"/>
      <c r="V138" s="117"/>
      <c r="W138" s="120"/>
      <c r="X138" s="117"/>
      <c r="Y138" s="72"/>
    </row>
    <row r="139" spans="8:25" ht="20.100000000000001" customHeight="1" x14ac:dyDescent="0.2">
      <c r="H139" s="68"/>
      <c r="I139" s="61"/>
      <c r="J139" s="62"/>
      <c r="K139" s="61"/>
      <c r="L139" s="61"/>
      <c r="M139" s="80"/>
      <c r="N139" s="61"/>
      <c r="O139" s="111"/>
      <c r="P139" s="117"/>
      <c r="Q139" s="120"/>
      <c r="R139" s="117"/>
      <c r="S139" s="120"/>
      <c r="T139" s="117"/>
      <c r="U139" s="120"/>
      <c r="V139" s="117"/>
      <c r="W139" s="120"/>
      <c r="X139" s="117"/>
      <c r="Y139" s="72"/>
    </row>
    <row r="140" spans="8:25" ht="20.100000000000001" customHeight="1" x14ac:dyDescent="0.2">
      <c r="H140" s="68"/>
      <c r="I140" s="61"/>
      <c r="J140" s="62"/>
      <c r="K140" s="61"/>
      <c r="L140" s="61"/>
      <c r="M140" s="80"/>
      <c r="N140" s="61"/>
      <c r="O140" s="111"/>
      <c r="P140" s="117"/>
      <c r="Q140" s="120"/>
      <c r="R140" s="117"/>
      <c r="S140" s="120"/>
      <c r="T140" s="117"/>
      <c r="U140" s="120"/>
      <c r="V140" s="117"/>
      <c r="W140" s="120"/>
      <c r="X140" s="117"/>
      <c r="Y140" s="72"/>
    </row>
    <row r="141" spans="8:25" ht="20.100000000000001" customHeight="1" x14ac:dyDescent="0.2">
      <c r="H141" s="68"/>
      <c r="I141" s="61"/>
      <c r="J141" s="62"/>
      <c r="K141" s="61"/>
      <c r="L141" s="61"/>
      <c r="M141" s="80"/>
      <c r="N141" s="61"/>
      <c r="O141" s="111"/>
      <c r="P141" s="117"/>
      <c r="Q141" s="120"/>
      <c r="R141" s="117"/>
      <c r="S141" s="120"/>
      <c r="T141" s="117"/>
      <c r="U141" s="120"/>
      <c r="V141" s="117"/>
      <c r="W141" s="120"/>
      <c r="X141" s="117"/>
      <c r="Y141" s="72"/>
    </row>
    <row r="142" spans="8:25" ht="20.100000000000001" customHeight="1" x14ac:dyDescent="0.2">
      <c r="H142" s="68"/>
      <c r="I142" s="61"/>
      <c r="J142" s="62"/>
      <c r="K142" s="61"/>
      <c r="L142" s="61"/>
      <c r="M142" s="80"/>
      <c r="N142" s="61"/>
      <c r="O142" s="111"/>
      <c r="P142" s="117"/>
      <c r="Q142" s="120"/>
      <c r="R142" s="117"/>
      <c r="S142" s="120"/>
      <c r="T142" s="117"/>
      <c r="U142" s="120"/>
      <c r="V142" s="117"/>
      <c r="W142" s="120"/>
      <c r="X142" s="117"/>
      <c r="Y142" s="72"/>
    </row>
    <row r="143" spans="8:25" ht="20.100000000000001" customHeight="1" x14ac:dyDescent="0.2">
      <c r="H143" s="68"/>
      <c r="I143" s="61"/>
      <c r="J143" s="62"/>
      <c r="K143" s="61"/>
      <c r="L143" s="61"/>
      <c r="M143" s="80"/>
      <c r="N143" s="61"/>
      <c r="O143" s="111"/>
      <c r="P143" s="117"/>
      <c r="Q143" s="120"/>
      <c r="R143" s="117"/>
      <c r="S143" s="120"/>
      <c r="T143" s="117"/>
      <c r="U143" s="120"/>
      <c r="V143" s="117"/>
      <c r="W143" s="120"/>
      <c r="X143" s="117"/>
      <c r="Y143" s="72"/>
    </row>
    <row r="144" spans="8:25" ht="20.100000000000001" customHeight="1" x14ac:dyDescent="0.2">
      <c r="H144" s="68"/>
      <c r="I144" s="61"/>
      <c r="J144" s="62"/>
      <c r="K144" s="61"/>
      <c r="L144" s="61"/>
      <c r="M144" s="80"/>
      <c r="N144" s="61"/>
      <c r="O144" s="111"/>
      <c r="P144" s="117"/>
      <c r="Q144" s="120"/>
      <c r="R144" s="117"/>
      <c r="S144" s="120"/>
      <c r="T144" s="117"/>
      <c r="U144" s="120"/>
      <c r="V144" s="117"/>
      <c r="W144" s="120"/>
      <c r="X144" s="117"/>
      <c r="Y144" s="72"/>
    </row>
    <row r="145" spans="8:25" ht="20.100000000000001" customHeight="1" x14ac:dyDescent="0.2">
      <c r="H145" s="68"/>
      <c r="I145" s="61"/>
      <c r="J145" s="62"/>
      <c r="K145" s="61"/>
      <c r="L145" s="61"/>
      <c r="M145" s="80"/>
      <c r="N145" s="61"/>
      <c r="O145" s="111"/>
      <c r="P145" s="117"/>
      <c r="Q145" s="120"/>
      <c r="R145" s="117"/>
      <c r="S145" s="120"/>
      <c r="T145" s="117"/>
      <c r="U145" s="120"/>
      <c r="V145" s="117"/>
      <c r="W145" s="120"/>
      <c r="X145" s="117"/>
      <c r="Y145" s="72"/>
    </row>
    <row r="146" spans="8:25" ht="20.100000000000001" customHeight="1" x14ac:dyDescent="0.2">
      <c r="H146" s="68"/>
      <c r="I146" s="61"/>
      <c r="J146" s="62"/>
      <c r="K146" s="61"/>
      <c r="L146" s="61"/>
      <c r="M146" s="80"/>
      <c r="N146" s="61"/>
      <c r="O146" s="111"/>
      <c r="P146" s="117"/>
      <c r="Q146" s="120"/>
      <c r="R146" s="117"/>
      <c r="S146" s="120"/>
      <c r="T146" s="117"/>
      <c r="U146" s="120"/>
      <c r="V146" s="117"/>
      <c r="W146" s="120"/>
      <c r="X146" s="117"/>
      <c r="Y146" s="72"/>
    </row>
    <row r="147" spans="8:25" ht="20.100000000000001" customHeight="1" x14ac:dyDescent="0.2">
      <c r="H147" s="68"/>
      <c r="I147" s="61"/>
      <c r="J147" s="62"/>
      <c r="K147" s="61"/>
      <c r="L147" s="61"/>
      <c r="M147" s="80"/>
      <c r="N147" s="61"/>
      <c r="O147" s="111"/>
      <c r="P147" s="117"/>
      <c r="Q147" s="120"/>
      <c r="R147" s="117"/>
      <c r="S147" s="120"/>
      <c r="T147" s="117"/>
      <c r="U147" s="120"/>
      <c r="V147" s="117"/>
      <c r="W147" s="120"/>
      <c r="X147" s="117"/>
      <c r="Y147" s="72"/>
    </row>
    <row r="148" spans="8:25" ht="20.100000000000001" customHeight="1" x14ac:dyDescent="0.2">
      <c r="H148" s="68"/>
      <c r="I148" s="61"/>
      <c r="J148" s="62"/>
      <c r="K148" s="61"/>
      <c r="L148" s="61"/>
      <c r="M148" s="80"/>
      <c r="N148" s="61"/>
      <c r="O148" s="111"/>
      <c r="P148" s="117"/>
      <c r="Q148" s="120"/>
      <c r="R148" s="117"/>
      <c r="S148" s="120"/>
      <c r="T148" s="117"/>
      <c r="U148" s="120"/>
      <c r="V148" s="117"/>
      <c r="W148" s="120"/>
      <c r="X148" s="117"/>
      <c r="Y148" s="72"/>
    </row>
    <row r="149" spans="8:25" ht="20.100000000000001" customHeight="1" x14ac:dyDescent="0.2">
      <c r="H149" s="68"/>
      <c r="I149" s="61"/>
      <c r="J149" s="62"/>
      <c r="K149" s="61"/>
      <c r="L149" s="61"/>
      <c r="M149" s="80"/>
      <c r="N149" s="61"/>
      <c r="O149" s="111"/>
      <c r="P149" s="117"/>
      <c r="Q149" s="120"/>
      <c r="R149" s="117"/>
      <c r="S149" s="120"/>
      <c r="T149" s="117"/>
      <c r="U149" s="120"/>
      <c r="V149" s="117"/>
      <c r="W149" s="120"/>
      <c r="X149" s="117"/>
      <c r="Y149" s="72"/>
    </row>
    <row r="150" spans="8:25" ht="20.100000000000001" customHeight="1" x14ac:dyDescent="0.2">
      <c r="H150" s="68"/>
      <c r="I150" s="61"/>
      <c r="J150" s="62"/>
      <c r="K150" s="61"/>
      <c r="L150" s="61"/>
      <c r="M150" s="80"/>
      <c r="N150" s="61"/>
      <c r="O150" s="111"/>
      <c r="P150" s="117"/>
      <c r="Q150" s="120"/>
      <c r="R150" s="117"/>
      <c r="S150" s="120"/>
      <c r="T150" s="117"/>
      <c r="U150" s="120"/>
      <c r="V150" s="117"/>
      <c r="W150" s="120"/>
      <c r="X150" s="117"/>
      <c r="Y150" s="72"/>
    </row>
    <row r="151" spans="8:25" ht="20.100000000000001" customHeight="1" x14ac:dyDescent="0.2">
      <c r="H151" s="68"/>
      <c r="I151" s="61"/>
      <c r="J151" s="62"/>
      <c r="K151" s="61"/>
      <c r="L151" s="61"/>
      <c r="M151" s="80"/>
      <c r="N151" s="61"/>
      <c r="O151" s="111"/>
      <c r="P151" s="117"/>
      <c r="Q151" s="120"/>
      <c r="R151" s="117"/>
      <c r="S151" s="120"/>
      <c r="T151" s="117"/>
      <c r="U151" s="120"/>
      <c r="V151" s="117"/>
      <c r="W151" s="120"/>
      <c r="X151" s="117"/>
      <c r="Y151" s="72"/>
    </row>
    <row r="152" spans="8:25" ht="20.100000000000001" customHeight="1" x14ac:dyDescent="0.2">
      <c r="H152" s="68"/>
      <c r="I152" s="61"/>
      <c r="J152" s="62"/>
      <c r="K152" s="61"/>
      <c r="L152" s="61"/>
      <c r="M152" s="80"/>
      <c r="N152" s="61"/>
      <c r="O152" s="111"/>
      <c r="P152" s="117"/>
      <c r="Q152" s="120"/>
      <c r="R152" s="117"/>
      <c r="S152" s="120"/>
      <c r="T152" s="117"/>
      <c r="U152" s="120"/>
      <c r="V152" s="117"/>
      <c r="W152" s="120"/>
      <c r="X152" s="117"/>
      <c r="Y152" s="72"/>
    </row>
    <row r="153" spans="8:25" ht="20.100000000000001" customHeight="1" x14ac:dyDescent="0.2">
      <c r="H153" s="68"/>
      <c r="I153" s="61"/>
      <c r="J153" s="62"/>
      <c r="K153" s="61"/>
      <c r="L153" s="61"/>
      <c r="M153" s="80"/>
      <c r="N153" s="61"/>
      <c r="O153" s="111"/>
      <c r="P153" s="117"/>
      <c r="Q153" s="120"/>
      <c r="R153" s="117"/>
      <c r="S153" s="120"/>
      <c r="T153" s="117"/>
      <c r="U153" s="120"/>
      <c r="V153" s="117"/>
      <c r="W153" s="120"/>
      <c r="X153" s="117"/>
      <c r="Y153" s="72"/>
    </row>
    <row r="154" spans="8:25" ht="20.100000000000001" customHeight="1" x14ac:dyDescent="0.2">
      <c r="H154" s="68"/>
      <c r="I154" s="61"/>
      <c r="J154" s="62"/>
      <c r="K154" s="61"/>
      <c r="L154" s="61"/>
      <c r="M154" s="80"/>
      <c r="N154" s="61"/>
      <c r="O154" s="111"/>
      <c r="P154" s="117"/>
      <c r="Q154" s="120"/>
      <c r="R154" s="117"/>
      <c r="S154" s="120"/>
      <c r="T154" s="117"/>
      <c r="U154" s="120"/>
      <c r="V154" s="117"/>
      <c r="W154" s="120"/>
      <c r="X154" s="117"/>
      <c r="Y154" s="72"/>
    </row>
    <row r="155" spans="8:25" ht="20.100000000000001" customHeight="1" x14ac:dyDescent="0.2">
      <c r="H155" s="68"/>
      <c r="I155" s="61"/>
      <c r="J155" s="62"/>
      <c r="K155" s="61"/>
      <c r="L155" s="61"/>
      <c r="M155" s="80"/>
      <c r="N155" s="61"/>
      <c r="O155" s="111"/>
      <c r="P155" s="117"/>
      <c r="Q155" s="120"/>
      <c r="R155" s="117"/>
      <c r="S155" s="120"/>
      <c r="T155" s="117"/>
      <c r="U155" s="120"/>
      <c r="V155" s="117"/>
      <c r="W155" s="120"/>
      <c r="X155" s="117"/>
      <c r="Y155" s="72"/>
    </row>
    <row r="156" spans="8:25" ht="20.100000000000001" customHeight="1" x14ac:dyDescent="0.2">
      <c r="H156" s="68"/>
      <c r="I156" s="61"/>
      <c r="J156" s="62"/>
      <c r="K156" s="61"/>
      <c r="L156" s="61"/>
      <c r="M156" s="80"/>
      <c r="N156" s="61"/>
      <c r="O156" s="111"/>
      <c r="P156" s="117"/>
      <c r="Q156" s="120"/>
      <c r="R156" s="117"/>
      <c r="S156" s="120"/>
      <c r="T156" s="117"/>
      <c r="U156" s="120"/>
      <c r="V156" s="117"/>
      <c r="W156" s="120"/>
      <c r="X156" s="117"/>
      <c r="Y156" s="72"/>
    </row>
    <row r="157" spans="8:25" ht="20.100000000000001" customHeight="1" x14ac:dyDescent="0.2">
      <c r="H157" s="68"/>
      <c r="I157" s="61"/>
      <c r="J157" s="62"/>
      <c r="K157" s="61"/>
      <c r="L157" s="61"/>
      <c r="M157" s="80"/>
      <c r="N157" s="61"/>
      <c r="O157" s="111"/>
      <c r="P157" s="117"/>
      <c r="Q157" s="120"/>
      <c r="R157" s="117"/>
      <c r="S157" s="120"/>
      <c r="T157" s="117"/>
      <c r="U157" s="120"/>
      <c r="V157" s="117"/>
      <c r="W157" s="120"/>
      <c r="X157" s="117"/>
      <c r="Y157" s="72"/>
    </row>
    <row r="158" spans="8:25" ht="20.100000000000001" customHeight="1" x14ac:dyDescent="0.2">
      <c r="H158" s="68"/>
      <c r="I158" s="61"/>
      <c r="J158" s="62"/>
      <c r="K158" s="61"/>
      <c r="L158" s="61"/>
      <c r="M158" s="80"/>
      <c r="N158" s="61"/>
      <c r="O158" s="111"/>
      <c r="P158" s="117"/>
      <c r="Q158" s="120"/>
      <c r="R158" s="117"/>
      <c r="S158" s="120"/>
      <c r="T158" s="117"/>
      <c r="U158" s="120"/>
      <c r="V158" s="117"/>
      <c r="W158" s="120"/>
      <c r="X158" s="117"/>
      <c r="Y158" s="72"/>
    </row>
    <row r="159" spans="8:25" ht="20.100000000000001" customHeight="1" x14ac:dyDescent="0.2">
      <c r="H159" s="68"/>
      <c r="I159" s="61"/>
      <c r="J159" s="62"/>
      <c r="K159" s="61"/>
      <c r="L159" s="61"/>
      <c r="M159" s="80"/>
      <c r="N159" s="61"/>
      <c r="O159" s="111"/>
      <c r="P159" s="117"/>
      <c r="Q159" s="120"/>
      <c r="R159" s="117"/>
      <c r="S159" s="120"/>
      <c r="T159" s="117"/>
      <c r="U159" s="120"/>
      <c r="V159" s="117"/>
      <c r="W159" s="120"/>
      <c r="X159" s="117"/>
      <c r="Y159" s="72"/>
    </row>
    <row r="160" spans="8:25" ht="20.100000000000001" customHeight="1" x14ac:dyDescent="0.2">
      <c r="H160" s="68"/>
      <c r="I160" s="61"/>
      <c r="J160" s="62"/>
      <c r="K160" s="61"/>
      <c r="L160" s="61"/>
      <c r="M160" s="80"/>
      <c r="N160" s="61"/>
      <c r="O160" s="111"/>
      <c r="P160" s="117"/>
      <c r="Q160" s="120"/>
      <c r="R160" s="117"/>
      <c r="S160" s="120"/>
      <c r="T160" s="117"/>
      <c r="U160" s="120"/>
      <c r="V160" s="117"/>
      <c r="W160" s="120"/>
      <c r="X160" s="117"/>
      <c r="Y160" s="72"/>
    </row>
    <row r="161" spans="8:25" ht="20.100000000000001" customHeight="1" x14ac:dyDescent="0.2">
      <c r="H161" s="68"/>
      <c r="I161" s="61"/>
      <c r="J161" s="62"/>
      <c r="K161" s="61"/>
      <c r="L161" s="61"/>
      <c r="M161" s="80"/>
      <c r="N161" s="61"/>
      <c r="O161" s="111"/>
      <c r="P161" s="117"/>
      <c r="Q161" s="120"/>
      <c r="R161" s="117"/>
      <c r="S161" s="120"/>
      <c r="T161" s="117"/>
      <c r="U161" s="120"/>
      <c r="V161" s="117"/>
      <c r="W161" s="120"/>
      <c r="X161" s="117"/>
      <c r="Y161" s="72"/>
    </row>
    <row r="162" spans="8:25" ht="20.100000000000001" customHeight="1" x14ac:dyDescent="0.2">
      <c r="H162" s="68"/>
      <c r="I162" s="61"/>
      <c r="J162" s="62"/>
      <c r="K162" s="61"/>
      <c r="L162" s="61"/>
      <c r="M162" s="80"/>
      <c r="N162" s="61"/>
      <c r="O162" s="111"/>
      <c r="P162" s="117"/>
      <c r="Q162" s="120"/>
      <c r="R162" s="117"/>
      <c r="S162" s="120"/>
      <c r="T162" s="117"/>
      <c r="U162" s="120"/>
      <c r="V162" s="117"/>
      <c r="W162" s="120"/>
      <c r="X162" s="117"/>
      <c r="Y162" s="72"/>
    </row>
    <row r="163" spans="8:25" ht="20.100000000000001" customHeight="1" x14ac:dyDescent="0.2">
      <c r="H163" s="68"/>
      <c r="I163" s="61"/>
      <c r="J163" s="62"/>
      <c r="K163" s="61"/>
      <c r="L163" s="61"/>
      <c r="M163" s="80"/>
      <c r="N163" s="61"/>
      <c r="O163" s="111"/>
      <c r="P163" s="117"/>
      <c r="Q163" s="120"/>
      <c r="R163" s="117"/>
      <c r="S163" s="120"/>
      <c r="T163" s="117"/>
      <c r="U163" s="120"/>
      <c r="V163" s="117"/>
      <c r="W163" s="120"/>
      <c r="X163" s="117"/>
      <c r="Y163" s="72"/>
    </row>
    <row r="164" spans="8:25" ht="20.100000000000001" customHeight="1" x14ac:dyDescent="0.2">
      <c r="H164" s="68"/>
      <c r="I164" s="61"/>
      <c r="J164" s="62"/>
      <c r="K164" s="61"/>
      <c r="L164" s="61"/>
      <c r="M164" s="80"/>
      <c r="N164" s="61"/>
      <c r="O164" s="111"/>
      <c r="P164" s="117"/>
      <c r="Q164" s="120"/>
      <c r="R164" s="117"/>
      <c r="S164" s="120"/>
      <c r="T164" s="117"/>
      <c r="U164" s="120"/>
      <c r="V164" s="117"/>
      <c r="W164" s="120"/>
      <c r="X164" s="117"/>
      <c r="Y164" s="72"/>
    </row>
    <row r="165" spans="8:25" ht="20.100000000000001" customHeight="1" x14ac:dyDescent="0.2">
      <c r="H165" s="68"/>
      <c r="I165" s="61"/>
      <c r="J165" s="62"/>
      <c r="K165" s="61"/>
      <c r="L165" s="61"/>
      <c r="M165" s="80"/>
      <c r="N165" s="61"/>
      <c r="O165" s="111"/>
      <c r="P165" s="117"/>
      <c r="Q165" s="120"/>
      <c r="R165" s="117"/>
      <c r="S165" s="120"/>
      <c r="T165" s="117"/>
      <c r="U165" s="120"/>
      <c r="V165" s="117"/>
      <c r="W165" s="120"/>
      <c r="X165" s="117"/>
      <c r="Y165" s="72"/>
    </row>
    <row r="166" spans="8:25" ht="20.100000000000001" customHeight="1" x14ac:dyDescent="0.2">
      <c r="H166" s="68"/>
      <c r="I166" s="61"/>
      <c r="J166" s="62"/>
      <c r="K166" s="61"/>
      <c r="L166" s="61"/>
      <c r="M166" s="80"/>
      <c r="N166" s="61"/>
      <c r="O166" s="111"/>
      <c r="P166" s="117"/>
      <c r="Q166" s="120"/>
      <c r="R166" s="117"/>
      <c r="S166" s="120"/>
      <c r="T166" s="117"/>
      <c r="U166" s="120"/>
      <c r="V166" s="117"/>
      <c r="W166" s="120"/>
      <c r="X166" s="117"/>
      <c r="Y166" s="72"/>
    </row>
    <row r="167" spans="8:25" ht="20.100000000000001" customHeight="1" x14ac:dyDescent="0.2">
      <c r="H167" s="68"/>
      <c r="I167" s="61"/>
      <c r="J167" s="62"/>
      <c r="K167" s="61"/>
      <c r="L167" s="61"/>
      <c r="M167" s="80"/>
      <c r="N167" s="61"/>
      <c r="O167" s="111"/>
      <c r="P167" s="117"/>
      <c r="Q167" s="120"/>
      <c r="R167" s="117"/>
      <c r="S167" s="120"/>
      <c r="T167" s="117"/>
      <c r="U167" s="120"/>
      <c r="V167" s="117"/>
      <c r="W167" s="120"/>
      <c r="X167" s="117"/>
      <c r="Y167" s="72"/>
    </row>
    <row r="168" spans="8:25" ht="20.100000000000001" customHeight="1" x14ac:dyDescent="0.2">
      <c r="H168" s="68"/>
      <c r="I168" s="61"/>
      <c r="J168" s="62"/>
      <c r="K168" s="61"/>
      <c r="L168" s="61"/>
      <c r="M168" s="80"/>
      <c r="N168" s="61"/>
      <c r="O168" s="111"/>
      <c r="P168" s="117"/>
      <c r="Q168" s="120"/>
      <c r="R168" s="117"/>
      <c r="S168" s="120"/>
      <c r="T168" s="117"/>
      <c r="U168" s="120"/>
      <c r="V168" s="117"/>
      <c r="W168" s="120"/>
      <c r="X168" s="117"/>
      <c r="Y168" s="72"/>
    </row>
    <row r="169" spans="8:25" ht="20.100000000000001" customHeight="1" x14ac:dyDescent="0.2">
      <c r="H169" s="68"/>
      <c r="I169" s="61"/>
      <c r="J169" s="62"/>
      <c r="K169" s="61"/>
      <c r="L169" s="61"/>
      <c r="M169" s="80"/>
      <c r="N169" s="61"/>
      <c r="O169" s="111"/>
      <c r="P169" s="117"/>
      <c r="Q169" s="120"/>
      <c r="R169" s="117"/>
      <c r="S169" s="120"/>
      <c r="T169" s="117"/>
      <c r="U169" s="120"/>
      <c r="V169" s="117"/>
      <c r="W169" s="120"/>
      <c r="X169" s="117"/>
      <c r="Y169" s="72"/>
    </row>
    <row r="170" spans="8:25" ht="20.100000000000001" customHeight="1" x14ac:dyDescent="0.2">
      <c r="H170" s="68"/>
      <c r="I170" s="61"/>
      <c r="J170" s="62"/>
      <c r="K170" s="61"/>
      <c r="L170" s="61"/>
      <c r="M170" s="80"/>
      <c r="N170" s="61"/>
      <c r="O170" s="111"/>
      <c r="P170" s="117"/>
      <c r="Q170" s="120"/>
      <c r="R170" s="117"/>
      <c r="S170" s="120"/>
      <c r="T170" s="117"/>
      <c r="U170" s="120"/>
      <c r="V170" s="117"/>
      <c r="W170" s="120"/>
      <c r="X170" s="117"/>
      <c r="Y170" s="72"/>
    </row>
    <row r="171" spans="8:25" ht="20.100000000000001" customHeight="1" x14ac:dyDescent="0.2">
      <c r="H171" s="68"/>
      <c r="I171" s="61"/>
      <c r="J171" s="62"/>
      <c r="K171" s="61"/>
      <c r="L171" s="61"/>
      <c r="M171" s="80"/>
      <c r="N171" s="61"/>
      <c r="O171" s="111"/>
      <c r="P171" s="117"/>
      <c r="Q171" s="120"/>
      <c r="R171" s="117"/>
      <c r="S171" s="120"/>
      <c r="T171" s="117"/>
      <c r="U171" s="120"/>
      <c r="V171" s="117"/>
      <c r="W171" s="120"/>
      <c r="X171" s="117"/>
      <c r="Y171" s="72"/>
    </row>
    <row r="172" spans="8:25" ht="20.100000000000001" customHeight="1" x14ac:dyDescent="0.2">
      <c r="H172" s="68"/>
      <c r="I172" s="61"/>
      <c r="J172" s="62"/>
      <c r="K172" s="61"/>
      <c r="L172" s="61"/>
      <c r="M172" s="80"/>
      <c r="N172" s="61"/>
      <c r="O172" s="111"/>
      <c r="P172" s="117"/>
      <c r="Q172" s="120"/>
      <c r="R172" s="117"/>
      <c r="S172" s="120"/>
      <c r="T172" s="117"/>
      <c r="U172" s="120"/>
      <c r="V172" s="117"/>
      <c r="W172" s="120"/>
      <c r="X172" s="117"/>
      <c r="Y172" s="72"/>
    </row>
    <row r="173" spans="8:25" ht="20.100000000000001" customHeight="1" x14ac:dyDescent="0.2">
      <c r="H173" s="68"/>
      <c r="I173" s="61"/>
      <c r="J173" s="62"/>
      <c r="K173" s="61"/>
      <c r="L173" s="61"/>
      <c r="M173" s="80"/>
      <c r="N173" s="61"/>
      <c r="O173" s="111"/>
      <c r="P173" s="117"/>
      <c r="Q173" s="120"/>
      <c r="R173" s="117"/>
      <c r="S173" s="120"/>
      <c r="T173" s="117"/>
      <c r="U173" s="120"/>
      <c r="V173" s="117"/>
      <c r="W173" s="120"/>
      <c r="X173" s="117"/>
      <c r="Y173" s="72"/>
    </row>
    <row r="174" spans="8:25" ht="20.100000000000001" customHeight="1" x14ac:dyDescent="0.2">
      <c r="H174" s="68"/>
      <c r="I174" s="61"/>
      <c r="J174" s="62"/>
      <c r="K174" s="61"/>
      <c r="L174" s="61"/>
      <c r="M174" s="80"/>
      <c r="N174" s="61"/>
      <c r="O174" s="111"/>
      <c r="P174" s="117"/>
      <c r="Q174" s="120"/>
      <c r="R174" s="117"/>
      <c r="S174" s="120"/>
      <c r="T174" s="117"/>
      <c r="U174" s="120"/>
      <c r="V174" s="117"/>
      <c r="W174" s="120"/>
      <c r="X174" s="117"/>
      <c r="Y174" s="72"/>
    </row>
    <row r="175" spans="8:25" ht="20.100000000000001" customHeight="1" x14ac:dyDescent="0.2">
      <c r="H175" s="68"/>
      <c r="I175" s="61"/>
      <c r="J175" s="62"/>
      <c r="K175" s="61"/>
      <c r="L175" s="61"/>
      <c r="M175" s="80"/>
      <c r="N175" s="61"/>
      <c r="O175" s="111"/>
      <c r="P175" s="117"/>
      <c r="Q175" s="120"/>
      <c r="R175" s="117"/>
      <c r="S175" s="120"/>
      <c r="T175" s="117"/>
      <c r="U175" s="120"/>
      <c r="V175" s="117"/>
      <c r="W175" s="120"/>
      <c r="X175" s="117"/>
      <c r="Y175" s="72"/>
    </row>
    <row r="176" spans="8:25" ht="20.100000000000001" customHeight="1" x14ac:dyDescent="0.2">
      <c r="H176" s="68"/>
      <c r="I176" s="61"/>
      <c r="J176" s="62"/>
      <c r="K176" s="61"/>
      <c r="L176" s="61"/>
      <c r="M176" s="80"/>
      <c r="N176" s="61"/>
      <c r="O176" s="111"/>
      <c r="P176" s="117"/>
      <c r="Q176" s="120"/>
      <c r="R176" s="117"/>
      <c r="S176" s="120"/>
      <c r="T176" s="117"/>
      <c r="U176" s="120"/>
      <c r="V176" s="117"/>
      <c r="W176" s="120"/>
      <c r="X176" s="117"/>
      <c r="Y176" s="72"/>
    </row>
    <row r="177" spans="8:25" ht="20.100000000000001" customHeight="1" x14ac:dyDescent="0.2">
      <c r="H177" s="68"/>
      <c r="I177" s="61"/>
      <c r="J177" s="62"/>
      <c r="K177" s="61"/>
      <c r="L177" s="61"/>
      <c r="M177" s="80"/>
      <c r="N177" s="61"/>
      <c r="O177" s="111"/>
      <c r="P177" s="117"/>
      <c r="Q177" s="120"/>
      <c r="R177" s="117"/>
      <c r="S177" s="120"/>
      <c r="T177" s="117"/>
      <c r="U177" s="120"/>
      <c r="V177" s="117"/>
      <c r="W177" s="120"/>
      <c r="X177" s="117"/>
      <c r="Y177" s="72"/>
    </row>
    <row r="178" spans="8:25" ht="20.100000000000001" customHeight="1" x14ac:dyDescent="0.2">
      <c r="H178" s="68"/>
      <c r="I178" s="61"/>
      <c r="J178" s="62"/>
      <c r="K178" s="61"/>
      <c r="L178" s="61"/>
      <c r="M178" s="80"/>
      <c r="N178" s="61"/>
      <c r="O178" s="111"/>
      <c r="P178" s="117"/>
      <c r="Q178" s="120"/>
      <c r="R178" s="117"/>
      <c r="S178" s="120"/>
      <c r="T178" s="117"/>
      <c r="U178" s="120"/>
      <c r="V178" s="117"/>
      <c r="W178" s="120"/>
      <c r="X178" s="117"/>
      <c r="Y178" s="72"/>
    </row>
    <row r="179" spans="8:25" ht="20.100000000000001" customHeight="1" x14ac:dyDescent="0.2">
      <c r="H179" s="68"/>
      <c r="I179" s="61"/>
      <c r="J179" s="62"/>
      <c r="K179" s="61"/>
      <c r="L179" s="61"/>
      <c r="M179" s="80"/>
      <c r="N179" s="61"/>
      <c r="O179" s="111"/>
      <c r="P179" s="117"/>
      <c r="Q179" s="120"/>
      <c r="R179" s="117"/>
      <c r="S179" s="120"/>
      <c r="T179" s="117"/>
      <c r="U179" s="120"/>
      <c r="V179" s="117"/>
      <c r="W179" s="120"/>
      <c r="X179" s="117"/>
      <c r="Y179" s="72"/>
    </row>
    <row r="180" spans="8:25" ht="20.100000000000001" customHeight="1" x14ac:dyDescent="0.2">
      <c r="H180" s="68"/>
      <c r="I180" s="61"/>
      <c r="J180" s="62"/>
      <c r="K180" s="61"/>
      <c r="L180" s="61"/>
      <c r="M180" s="80"/>
      <c r="N180" s="61"/>
      <c r="O180" s="111"/>
      <c r="P180" s="117"/>
      <c r="Q180" s="120"/>
      <c r="R180" s="117"/>
      <c r="S180" s="120"/>
      <c r="T180" s="117"/>
      <c r="U180" s="120"/>
      <c r="V180" s="117"/>
      <c r="W180" s="120"/>
      <c r="X180" s="117"/>
      <c r="Y180" s="72"/>
    </row>
    <row r="181" spans="8:25" ht="20.100000000000001" customHeight="1" x14ac:dyDescent="0.2">
      <c r="H181" s="68"/>
      <c r="I181" s="61"/>
      <c r="J181" s="62"/>
      <c r="K181" s="61"/>
      <c r="L181" s="61"/>
      <c r="M181" s="80"/>
      <c r="N181" s="61"/>
      <c r="O181" s="111"/>
      <c r="P181" s="117"/>
      <c r="Q181" s="120"/>
      <c r="R181" s="117"/>
      <c r="S181" s="120"/>
      <c r="T181" s="117"/>
      <c r="U181" s="120"/>
      <c r="V181" s="117"/>
      <c r="W181" s="120"/>
      <c r="X181" s="117"/>
      <c r="Y181" s="72"/>
    </row>
    <row r="182" spans="8:25" ht="20.100000000000001" customHeight="1" x14ac:dyDescent="0.2">
      <c r="H182" s="68"/>
      <c r="I182" s="61"/>
      <c r="J182" s="62"/>
      <c r="K182" s="61"/>
      <c r="L182" s="61"/>
      <c r="M182" s="80"/>
      <c r="N182" s="61"/>
      <c r="O182" s="111"/>
      <c r="P182" s="117"/>
      <c r="Q182" s="120"/>
      <c r="R182" s="117"/>
      <c r="S182" s="120"/>
      <c r="T182" s="117"/>
      <c r="U182" s="120"/>
      <c r="V182" s="117"/>
      <c r="W182" s="120"/>
      <c r="X182" s="117"/>
      <c r="Y182" s="72"/>
    </row>
    <row r="183" spans="8:25" ht="20.100000000000001" customHeight="1" x14ac:dyDescent="0.2">
      <c r="H183" s="68"/>
      <c r="I183" s="61"/>
      <c r="J183" s="62"/>
      <c r="K183" s="61"/>
      <c r="L183" s="61"/>
      <c r="M183" s="80"/>
      <c r="N183" s="61"/>
      <c r="O183" s="111"/>
      <c r="P183" s="117"/>
      <c r="Q183" s="120"/>
      <c r="R183" s="117"/>
      <c r="S183" s="120"/>
      <c r="T183" s="117"/>
      <c r="U183" s="120"/>
      <c r="V183" s="117"/>
      <c r="W183" s="120"/>
      <c r="X183" s="117"/>
      <c r="Y183" s="72"/>
    </row>
    <row r="184" spans="8:25" ht="20.100000000000001" customHeight="1" x14ac:dyDescent="0.2">
      <c r="H184" s="68"/>
      <c r="I184" s="61"/>
      <c r="J184" s="62"/>
      <c r="K184" s="61"/>
      <c r="L184" s="61"/>
      <c r="M184" s="80"/>
      <c r="N184" s="61"/>
      <c r="O184" s="111"/>
      <c r="P184" s="117"/>
      <c r="Q184" s="120"/>
      <c r="R184" s="117"/>
      <c r="S184" s="120"/>
      <c r="T184" s="117"/>
      <c r="U184" s="120"/>
      <c r="V184" s="117"/>
      <c r="W184" s="120"/>
      <c r="X184" s="117"/>
      <c r="Y184" s="72"/>
    </row>
    <row r="185" spans="8:25" ht="20.100000000000001" customHeight="1" x14ac:dyDescent="0.2">
      <c r="H185" s="68"/>
      <c r="I185" s="61"/>
      <c r="J185" s="62"/>
      <c r="K185" s="61"/>
      <c r="L185" s="61"/>
      <c r="M185" s="80"/>
      <c r="N185" s="61"/>
      <c r="O185" s="111"/>
      <c r="P185" s="117"/>
      <c r="Q185" s="120"/>
      <c r="R185" s="117"/>
      <c r="S185" s="120"/>
      <c r="T185" s="117"/>
      <c r="U185" s="120"/>
      <c r="V185" s="117"/>
      <c r="W185" s="120"/>
      <c r="X185" s="117"/>
      <c r="Y185" s="72"/>
    </row>
    <row r="186" spans="8:25" ht="20.100000000000001" customHeight="1" x14ac:dyDescent="0.2">
      <c r="H186" s="68"/>
      <c r="I186" s="61"/>
      <c r="J186" s="62"/>
      <c r="K186" s="61"/>
      <c r="L186" s="61"/>
      <c r="M186" s="80"/>
      <c r="N186" s="61"/>
      <c r="O186" s="111"/>
      <c r="P186" s="117"/>
      <c r="Q186" s="120"/>
      <c r="R186" s="117"/>
      <c r="S186" s="120"/>
      <c r="T186" s="117"/>
      <c r="U186" s="120"/>
      <c r="V186" s="117"/>
      <c r="W186" s="120"/>
      <c r="X186" s="117"/>
      <c r="Y186" s="72"/>
    </row>
    <row r="187" spans="8:25" ht="20.100000000000001" customHeight="1" x14ac:dyDescent="0.2">
      <c r="H187" s="68"/>
      <c r="I187" s="61"/>
      <c r="J187" s="62"/>
      <c r="K187" s="61"/>
      <c r="L187" s="61"/>
      <c r="M187" s="80"/>
      <c r="N187" s="61"/>
      <c r="O187" s="111"/>
      <c r="P187" s="117"/>
      <c r="Q187" s="120"/>
      <c r="R187" s="117"/>
      <c r="S187" s="120"/>
      <c r="T187" s="117"/>
      <c r="U187" s="120"/>
      <c r="V187" s="117"/>
      <c r="W187" s="120"/>
      <c r="X187" s="117"/>
      <c r="Y187" s="72"/>
    </row>
    <row r="188" spans="8:25" ht="20.100000000000001" customHeight="1" x14ac:dyDescent="0.2">
      <c r="H188" s="68"/>
      <c r="I188" s="61"/>
      <c r="J188" s="62"/>
      <c r="K188" s="61"/>
      <c r="L188" s="61"/>
      <c r="M188" s="80"/>
      <c r="N188" s="61"/>
      <c r="O188" s="111"/>
      <c r="P188" s="117"/>
      <c r="Q188" s="120"/>
      <c r="R188" s="117"/>
      <c r="S188" s="120"/>
      <c r="T188" s="117"/>
      <c r="U188" s="120"/>
      <c r="V188" s="117"/>
      <c r="W188" s="120"/>
      <c r="X188" s="117"/>
      <c r="Y188" s="72"/>
    </row>
    <row r="189" spans="8:25" ht="20.100000000000001" customHeight="1" x14ac:dyDescent="0.2">
      <c r="H189" s="68"/>
      <c r="I189" s="61"/>
      <c r="J189" s="62"/>
      <c r="K189" s="61"/>
      <c r="L189" s="61"/>
      <c r="M189" s="80"/>
      <c r="N189" s="61"/>
      <c r="O189" s="111"/>
      <c r="P189" s="117"/>
      <c r="Q189" s="120"/>
      <c r="R189" s="117"/>
      <c r="S189" s="120"/>
      <c r="T189" s="117"/>
      <c r="U189" s="120"/>
      <c r="V189" s="117"/>
      <c r="W189" s="120"/>
      <c r="X189" s="117"/>
      <c r="Y189" s="72"/>
    </row>
    <row r="190" spans="8:25" ht="20.100000000000001" customHeight="1" x14ac:dyDescent="0.2">
      <c r="H190" s="68"/>
      <c r="I190" s="61"/>
      <c r="J190" s="62"/>
      <c r="K190" s="61"/>
      <c r="L190" s="61"/>
      <c r="M190" s="80"/>
      <c r="N190" s="61"/>
      <c r="O190" s="111"/>
      <c r="P190" s="117"/>
      <c r="Q190" s="120"/>
      <c r="R190" s="117"/>
      <c r="S190" s="120"/>
      <c r="T190" s="117"/>
      <c r="U190" s="120"/>
      <c r="V190" s="117"/>
      <c r="W190" s="120"/>
      <c r="X190" s="117"/>
      <c r="Y190" s="72"/>
    </row>
    <row r="191" spans="8:25" ht="20.100000000000001" customHeight="1" x14ac:dyDescent="0.2">
      <c r="H191" s="68"/>
      <c r="I191" s="61"/>
      <c r="J191" s="62"/>
      <c r="K191" s="61"/>
      <c r="L191" s="61"/>
      <c r="M191" s="80"/>
      <c r="N191" s="61"/>
      <c r="O191" s="111"/>
      <c r="P191" s="117"/>
      <c r="Q191" s="120"/>
      <c r="R191" s="117"/>
      <c r="S191" s="120"/>
      <c r="T191" s="117"/>
      <c r="U191" s="120"/>
      <c r="V191" s="117"/>
      <c r="W191" s="120"/>
      <c r="X191" s="117"/>
      <c r="Y191" s="72"/>
    </row>
    <row r="192" spans="8:25" ht="20.100000000000001" customHeight="1" x14ac:dyDescent="0.2">
      <c r="H192" s="68"/>
      <c r="I192" s="61"/>
      <c r="J192" s="62"/>
      <c r="K192" s="61"/>
      <c r="L192" s="61"/>
      <c r="M192" s="80"/>
      <c r="N192" s="61"/>
      <c r="O192" s="111"/>
      <c r="P192" s="117"/>
      <c r="Q192" s="120"/>
      <c r="R192" s="117"/>
      <c r="S192" s="120"/>
      <c r="T192" s="117"/>
      <c r="U192" s="120"/>
      <c r="V192" s="117"/>
      <c r="W192" s="120"/>
      <c r="X192" s="117"/>
      <c r="Y192" s="72"/>
    </row>
    <row r="193" spans="8:25" ht="20.100000000000001" customHeight="1" x14ac:dyDescent="0.2">
      <c r="H193" s="68"/>
      <c r="I193" s="61"/>
      <c r="J193" s="62"/>
      <c r="K193" s="61"/>
      <c r="L193" s="61"/>
      <c r="M193" s="80"/>
      <c r="N193" s="61"/>
      <c r="O193" s="111"/>
      <c r="P193" s="117"/>
      <c r="Q193" s="120"/>
      <c r="R193" s="117"/>
      <c r="S193" s="120"/>
      <c r="T193" s="117"/>
      <c r="U193" s="120"/>
      <c r="V193" s="117"/>
      <c r="W193" s="120"/>
      <c r="X193" s="117"/>
      <c r="Y193" s="72"/>
    </row>
    <row r="194" spans="8:25" ht="20.100000000000001" customHeight="1" x14ac:dyDescent="0.2">
      <c r="H194" s="68"/>
      <c r="I194" s="61"/>
      <c r="J194" s="62"/>
      <c r="K194" s="61"/>
      <c r="L194" s="61"/>
      <c r="M194" s="80"/>
      <c r="N194" s="61"/>
      <c r="O194" s="111"/>
      <c r="P194" s="117"/>
      <c r="Q194" s="120"/>
      <c r="R194" s="117"/>
      <c r="S194" s="120"/>
      <c r="T194" s="117"/>
      <c r="U194" s="120"/>
      <c r="V194" s="117"/>
      <c r="W194" s="120"/>
      <c r="X194" s="117"/>
      <c r="Y194" s="72"/>
    </row>
    <row r="195" spans="8:25" ht="20.100000000000001" customHeight="1" x14ac:dyDescent="0.2">
      <c r="H195" s="68"/>
      <c r="I195" s="61"/>
      <c r="J195" s="62"/>
      <c r="K195" s="61"/>
      <c r="L195" s="61"/>
      <c r="M195" s="80"/>
      <c r="N195" s="61"/>
      <c r="O195" s="111"/>
      <c r="P195" s="117"/>
      <c r="Q195" s="120"/>
      <c r="R195" s="117"/>
      <c r="S195" s="120"/>
      <c r="T195" s="117"/>
      <c r="U195" s="120"/>
      <c r="V195" s="117"/>
      <c r="W195" s="120"/>
      <c r="X195" s="117"/>
      <c r="Y195" s="72"/>
    </row>
    <row r="196" spans="8:25" ht="20.100000000000001" customHeight="1" x14ac:dyDescent="0.2">
      <c r="H196" s="68"/>
      <c r="I196" s="61"/>
      <c r="J196" s="62"/>
      <c r="K196" s="61"/>
      <c r="L196" s="61"/>
      <c r="M196" s="80"/>
      <c r="N196" s="61"/>
      <c r="O196" s="111"/>
      <c r="P196" s="117"/>
      <c r="Q196" s="120"/>
      <c r="R196" s="117"/>
      <c r="S196" s="120"/>
      <c r="T196" s="117"/>
      <c r="U196" s="120"/>
      <c r="V196" s="117"/>
      <c r="W196" s="120"/>
      <c r="X196" s="117"/>
      <c r="Y196" s="72"/>
    </row>
    <row r="197" spans="8:25" ht="20.100000000000001" customHeight="1" x14ac:dyDescent="0.2">
      <c r="H197" s="68"/>
      <c r="I197" s="61"/>
      <c r="J197" s="62"/>
      <c r="K197" s="61"/>
      <c r="L197" s="61"/>
      <c r="M197" s="80"/>
      <c r="N197" s="61"/>
      <c r="O197" s="111"/>
      <c r="P197" s="117"/>
      <c r="Q197" s="120"/>
      <c r="R197" s="117"/>
      <c r="S197" s="120"/>
      <c r="T197" s="117"/>
      <c r="U197" s="120"/>
      <c r="V197" s="117"/>
      <c r="W197" s="120"/>
      <c r="X197" s="117"/>
      <c r="Y197" s="72"/>
    </row>
    <row r="198" spans="8:25" ht="20.100000000000001" customHeight="1" x14ac:dyDescent="0.2">
      <c r="H198" s="68"/>
      <c r="I198" s="61"/>
      <c r="J198" s="62"/>
      <c r="K198" s="61"/>
      <c r="L198" s="61"/>
      <c r="M198" s="80"/>
      <c r="N198" s="61"/>
      <c r="O198" s="111"/>
      <c r="P198" s="117"/>
      <c r="Q198" s="120"/>
      <c r="R198" s="117"/>
      <c r="S198" s="120"/>
      <c r="T198" s="117"/>
      <c r="U198" s="120"/>
      <c r="V198" s="117"/>
      <c r="W198" s="120"/>
      <c r="X198" s="117"/>
      <c r="Y198" s="72"/>
    </row>
    <row r="199" spans="8:25" ht="20.100000000000001" customHeight="1" x14ac:dyDescent="0.2">
      <c r="H199" s="68"/>
      <c r="I199" s="61"/>
      <c r="J199" s="62"/>
      <c r="K199" s="61"/>
      <c r="L199" s="61"/>
      <c r="M199" s="80"/>
      <c r="N199" s="61"/>
      <c r="O199" s="111"/>
      <c r="P199" s="117"/>
      <c r="Q199" s="120"/>
      <c r="R199" s="117"/>
      <c r="S199" s="120"/>
      <c r="T199" s="117"/>
      <c r="U199" s="120"/>
      <c r="V199" s="117"/>
      <c r="W199" s="120"/>
      <c r="X199" s="117"/>
      <c r="Y199" s="72"/>
    </row>
    <row r="200" spans="8:25" ht="20.100000000000001" customHeight="1" x14ac:dyDescent="0.2">
      <c r="H200" s="68"/>
      <c r="I200" s="61"/>
      <c r="J200" s="62"/>
      <c r="K200" s="61"/>
      <c r="L200" s="61"/>
      <c r="M200" s="80"/>
      <c r="N200" s="61"/>
      <c r="O200" s="111"/>
      <c r="P200" s="117"/>
      <c r="Q200" s="120"/>
      <c r="R200" s="117"/>
      <c r="S200" s="120"/>
      <c r="T200" s="117"/>
      <c r="U200" s="120"/>
      <c r="V200" s="117"/>
      <c r="W200" s="120"/>
      <c r="X200" s="117"/>
      <c r="Y200" s="72"/>
    </row>
    <row r="201" spans="8:25" ht="20.100000000000001" customHeight="1" x14ac:dyDescent="0.2">
      <c r="H201" s="68"/>
      <c r="I201" s="61"/>
      <c r="J201" s="62"/>
      <c r="K201" s="61"/>
      <c r="L201" s="61"/>
      <c r="M201" s="80"/>
      <c r="N201" s="61"/>
      <c r="O201" s="111"/>
      <c r="P201" s="117"/>
      <c r="Q201" s="120"/>
      <c r="R201" s="117"/>
      <c r="S201" s="120"/>
      <c r="T201" s="117"/>
      <c r="U201" s="120"/>
      <c r="V201" s="117"/>
      <c r="W201" s="120"/>
      <c r="X201" s="117"/>
      <c r="Y201" s="72"/>
    </row>
    <row r="202" spans="8:25" ht="20.100000000000001" customHeight="1" x14ac:dyDescent="0.2">
      <c r="H202" s="68"/>
      <c r="I202" s="61"/>
      <c r="J202" s="62"/>
      <c r="K202" s="61"/>
      <c r="L202" s="61"/>
      <c r="M202" s="80"/>
      <c r="N202" s="61"/>
      <c r="O202" s="111"/>
      <c r="P202" s="117"/>
      <c r="Q202" s="120"/>
      <c r="R202" s="117"/>
      <c r="S202" s="120"/>
      <c r="T202" s="117"/>
      <c r="U202" s="120"/>
      <c r="V202" s="117"/>
      <c r="W202" s="120"/>
      <c r="X202" s="117"/>
      <c r="Y202" s="72"/>
    </row>
    <row r="203" spans="8:25" ht="20.100000000000001" customHeight="1" x14ac:dyDescent="0.2">
      <c r="H203" s="68"/>
      <c r="I203" s="61"/>
      <c r="J203" s="62"/>
      <c r="K203" s="61"/>
      <c r="L203" s="61"/>
      <c r="M203" s="80"/>
      <c r="N203" s="61"/>
      <c r="O203" s="111"/>
      <c r="P203" s="117"/>
      <c r="Q203" s="120"/>
      <c r="R203" s="117"/>
      <c r="S203" s="120"/>
      <c r="T203" s="117"/>
      <c r="U203" s="120"/>
      <c r="V203" s="117"/>
      <c r="W203" s="120"/>
      <c r="X203" s="117"/>
      <c r="Y203" s="72"/>
    </row>
    <row r="204" spans="8:25" ht="20.100000000000001" customHeight="1" x14ac:dyDescent="0.2">
      <c r="H204" s="68"/>
      <c r="I204" s="61"/>
      <c r="J204" s="62"/>
      <c r="K204" s="61"/>
      <c r="L204" s="61"/>
      <c r="M204" s="80"/>
      <c r="N204" s="61"/>
      <c r="O204" s="111"/>
      <c r="P204" s="117"/>
      <c r="Q204" s="120"/>
      <c r="R204" s="117"/>
      <c r="S204" s="120"/>
      <c r="T204" s="117"/>
      <c r="U204" s="120"/>
      <c r="V204" s="117"/>
      <c r="W204" s="120"/>
      <c r="X204" s="117"/>
      <c r="Y204" s="72"/>
    </row>
    <row r="205" spans="8:25" ht="20.100000000000001" customHeight="1" x14ac:dyDescent="0.2">
      <c r="H205" s="68"/>
      <c r="I205" s="61"/>
      <c r="J205" s="62"/>
      <c r="K205" s="61"/>
      <c r="L205" s="61"/>
      <c r="M205" s="80"/>
      <c r="N205" s="61"/>
      <c r="O205" s="111"/>
      <c r="P205" s="117"/>
      <c r="Q205" s="120"/>
      <c r="R205" s="117"/>
      <c r="S205" s="120"/>
      <c r="T205" s="117"/>
      <c r="U205" s="120"/>
      <c r="V205" s="117"/>
      <c r="W205" s="120"/>
      <c r="X205" s="117"/>
      <c r="Y205" s="72"/>
    </row>
    <row r="206" spans="8:25" ht="20.100000000000001" customHeight="1" x14ac:dyDescent="0.2">
      <c r="H206" s="68"/>
      <c r="I206" s="61"/>
      <c r="J206" s="62"/>
      <c r="K206" s="61"/>
      <c r="L206" s="61"/>
      <c r="M206" s="80"/>
      <c r="N206" s="61"/>
      <c r="O206" s="111"/>
      <c r="P206" s="117"/>
      <c r="Q206" s="120"/>
      <c r="R206" s="117"/>
      <c r="S206" s="120"/>
      <c r="T206" s="117"/>
      <c r="U206" s="120"/>
      <c r="V206" s="117"/>
      <c r="W206" s="120"/>
      <c r="X206" s="117"/>
      <c r="Y206" s="72"/>
    </row>
    <row r="207" spans="8:25" ht="20.100000000000001" customHeight="1" x14ac:dyDescent="0.2">
      <c r="H207" s="68"/>
      <c r="I207" s="61"/>
      <c r="J207" s="62"/>
      <c r="K207" s="61"/>
      <c r="L207" s="61"/>
      <c r="M207" s="80"/>
      <c r="N207" s="61"/>
      <c r="O207" s="111"/>
      <c r="P207" s="117"/>
      <c r="Q207" s="120"/>
      <c r="R207" s="117"/>
      <c r="S207" s="120"/>
      <c r="T207" s="117"/>
      <c r="U207" s="120"/>
      <c r="V207" s="117"/>
      <c r="W207" s="120"/>
      <c r="X207" s="117"/>
      <c r="Y207" s="72"/>
    </row>
    <row r="208" spans="8:25" ht="20.100000000000001" customHeight="1" x14ac:dyDescent="0.2">
      <c r="H208" s="68"/>
      <c r="I208" s="61"/>
      <c r="J208" s="62"/>
      <c r="K208" s="61"/>
      <c r="L208" s="61"/>
      <c r="M208" s="80"/>
      <c r="N208" s="61"/>
      <c r="O208" s="111"/>
      <c r="P208" s="117"/>
      <c r="Q208" s="120"/>
      <c r="R208" s="117"/>
      <c r="S208" s="120"/>
      <c r="T208" s="117"/>
      <c r="U208" s="120"/>
      <c r="V208" s="117"/>
      <c r="W208" s="120"/>
      <c r="X208" s="117"/>
      <c r="Y208" s="72"/>
    </row>
    <row r="209" spans="8:25" ht="20.100000000000001" customHeight="1" x14ac:dyDescent="0.2">
      <c r="H209" s="68"/>
      <c r="I209" s="61"/>
      <c r="J209" s="62"/>
      <c r="K209" s="61"/>
      <c r="L209" s="61"/>
      <c r="M209" s="80"/>
      <c r="N209" s="61"/>
      <c r="O209" s="111"/>
      <c r="P209" s="117"/>
      <c r="Q209" s="120"/>
      <c r="R209" s="117"/>
      <c r="S209" s="120"/>
      <c r="T209" s="117"/>
      <c r="U209" s="120"/>
      <c r="V209" s="117"/>
      <c r="W209" s="120"/>
      <c r="X209" s="117"/>
      <c r="Y209" s="72"/>
    </row>
    <row r="210" spans="8:25" ht="20.100000000000001" customHeight="1" x14ac:dyDescent="0.2">
      <c r="H210" s="68"/>
      <c r="I210" s="61"/>
      <c r="J210" s="62"/>
      <c r="K210" s="61"/>
      <c r="L210" s="61"/>
      <c r="M210" s="80"/>
      <c r="N210" s="61"/>
      <c r="O210" s="111"/>
      <c r="P210" s="117"/>
      <c r="Q210" s="120"/>
      <c r="R210" s="117"/>
      <c r="S210" s="120"/>
      <c r="T210" s="117"/>
      <c r="U210" s="120"/>
      <c r="V210" s="117"/>
      <c r="W210" s="120"/>
      <c r="X210" s="117"/>
      <c r="Y210" s="72"/>
    </row>
    <row r="211" spans="8:25" ht="20.100000000000001" customHeight="1" x14ac:dyDescent="0.2">
      <c r="H211" s="68"/>
      <c r="I211" s="61"/>
      <c r="J211" s="62"/>
      <c r="K211" s="61"/>
      <c r="L211" s="61"/>
      <c r="M211" s="80"/>
      <c r="N211" s="61"/>
      <c r="O211" s="111"/>
      <c r="P211" s="117"/>
      <c r="Q211" s="120"/>
      <c r="R211" s="117"/>
      <c r="S211" s="120"/>
      <c r="T211" s="117"/>
      <c r="U211" s="120"/>
      <c r="V211" s="117"/>
      <c r="W211" s="120"/>
      <c r="X211" s="117"/>
      <c r="Y211" s="72"/>
    </row>
    <row r="212" spans="8:25" ht="20.100000000000001" customHeight="1" x14ac:dyDescent="0.2">
      <c r="H212" s="68"/>
      <c r="I212" s="61"/>
      <c r="J212" s="62"/>
      <c r="K212" s="61"/>
      <c r="L212" s="61"/>
      <c r="M212" s="80"/>
      <c r="N212" s="61"/>
      <c r="O212" s="111"/>
      <c r="P212" s="117"/>
      <c r="Q212" s="120"/>
      <c r="R212" s="117"/>
      <c r="S212" s="120"/>
      <c r="T212" s="117"/>
      <c r="U212" s="120"/>
      <c r="V212" s="117"/>
      <c r="W212" s="120"/>
      <c r="X212" s="117"/>
      <c r="Y212" s="72"/>
    </row>
    <row r="213" spans="8:25" ht="20.100000000000001" customHeight="1" x14ac:dyDescent="0.2">
      <c r="H213" s="68"/>
      <c r="I213" s="61"/>
      <c r="J213" s="62"/>
      <c r="K213" s="61"/>
      <c r="L213" s="61"/>
      <c r="M213" s="80"/>
      <c r="N213" s="61"/>
      <c r="O213" s="111"/>
      <c r="P213" s="117"/>
      <c r="Q213" s="120"/>
      <c r="R213" s="117"/>
      <c r="S213" s="120"/>
      <c r="T213" s="117"/>
      <c r="U213" s="120"/>
      <c r="V213" s="117"/>
      <c r="W213" s="120"/>
      <c r="X213" s="117"/>
      <c r="Y213" s="72"/>
    </row>
    <row r="214" spans="8:25" ht="20.100000000000001" customHeight="1" x14ac:dyDescent="0.2">
      <c r="H214" s="68"/>
      <c r="I214" s="61"/>
      <c r="J214" s="62"/>
      <c r="K214" s="61"/>
      <c r="L214" s="61"/>
      <c r="M214" s="80"/>
      <c r="N214" s="61"/>
      <c r="O214" s="111"/>
      <c r="P214" s="117"/>
      <c r="Q214" s="120"/>
      <c r="R214" s="117"/>
      <c r="S214" s="120"/>
      <c r="T214" s="117"/>
      <c r="U214" s="120"/>
      <c r="V214" s="117"/>
      <c r="W214" s="120"/>
      <c r="X214" s="117"/>
      <c r="Y214" s="72"/>
    </row>
    <row r="215" spans="8:25" ht="20.100000000000001" customHeight="1" x14ac:dyDescent="0.2">
      <c r="H215" s="68"/>
      <c r="I215" s="61"/>
      <c r="J215" s="62"/>
      <c r="K215" s="61"/>
      <c r="L215" s="61"/>
      <c r="M215" s="80"/>
      <c r="N215" s="61"/>
      <c r="O215" s="111"/>
      <c r="P215" s="117"/>
      <c r="Q215" s="120"/>
      <c r="R215" s="117"/>
      <c r="S215" s="120"/>
      <c r="T215" s="117"/>
      <c r="U215" s="120"/>
      <c r="V215" s="117"/>
      <c r="W215" s="120"/>
      <c r="X215" s="117"/>
      <c r="Y215" s="72"/>
    </row>
    <row r="216" spans="8:25" ht="20.100000000000001" customHeight="1" x14ac:dyDescent="0.2">
      <c r="H216" s="68"/>
      <c r="I216" s="61"/>
      <c r="J216" s="62"/>
      <c r="K216" s="61"/>
      <c r="L216" s="61"/>
      <c r="M216" s="80"/>
      <c r="N216" s="61"/>
      <c r="O216" s="111"/>
      <c r="P216" s="117"/>
      <c r="Q216" s="120"/>
      <c r="R216" s="117"/>
      <c r="S216" s="120"/>
      <c r="T216" s="117"/>
      <c r="U216" s="120"/>
      <c r="V216" s="117"/>
      <c r="W216" s="120"/>
      <c r="X216" s="117"/>
      <c r="Y216" s="72"/>
    </row>
    <row r="217" spans="8:25" ht="20.100000000000001" customHeight="1" x14ac:dyDescent="0.2">
      <c r="H217" s="68"/>
      <c r="I217" s="61"/>
      <c r="J217" s="62"/>
      <c r="K217" s="61"/>
      <c r="L217" s="61"/>
      <c r="M217" s="80"/>
      <c r="N217" s="61"/>
      <c r="O217" s="111"/>
      <c r="P217" s="117"/>
      <c r="Q217" s="120"/>
      <c r="R217" s="117"/>
      <c r="S217" s="120"/>
      <c r="T217" s="117"/>
      <c r="U217" s="120"/>
      <c r="V217" s="117"/>
      <c r="W217" s="120"/>
      <c r="X217" s="117"/>
      <c r="Y217" s="72"/>
    </row>
    <row r="218" spans="8:25" ht="20.100000000000001" customHeight="1" x14ac:dyDescent="0.2">
      <c r="H218" s="68"/>
      <c r="I218" s="61"/>
      <c r="J218" s="62"/>
      <c r="K218" s="61"/>
      <c r="L218" s="61"/>
      <c r="M218" s="80"/>
      <c r="N218" s="61"/>
      <c r="O218" s="111"/>
      <c r="P218" s="117"/>
      <c r="Q218" s="120"/>
      <c r="R218" s="117"/>
      <c r="S218" s="120"/>
      <c r="T218" s="117"/>
      <c r="U218" s="120"/>
      <c r="V218" s="117"/>
      <c r="W218" s="120"/>
      <c r="X218" s="117"/>
      <c r="Y218" s="72"/>
    </row>
    <row r="219" spans="8:25" ht="20.100000000000001" customHeight="1" x14ac:dyDescent="0.2">
      <c r="H219" s="68"/>
      <c r="I219" s="61"/>
      <c r="J219" s="62"/>
      <c r="K219" s="61"/>
      <c r="L219" s="61"/>
      <c r="M219" s="80"/>
      <c r="N219" s="61"/>
      <c r="O219" s="111"/>
      <c r="P219" s="117"/>
      <c r="Q219" s="120"/>
      <c r="R219" s="117"/>
      <c r="S219" s="120"/>
      <c r="T219" s="117"/>
      <c r="U219" s="120"/>
      <c r="V219" s="117"/>
      <c r="W219" s="120"/>
      <c r="X219" s="117"/>
      <c r="Y219" s="72"/>
    </row>
    <row r="220" spans="8:25" ht="20.100000000000001" customHeight="1" x14ac:dyDescent="0.2">
      <c r="H220" s="68"/>
      <c r="I220" s="61"/>
      <c r="J220" s="62"/>
      <c r="K220" s="61"/>
      <c r="L220" s="61"/>
      <c r="M220" s="80"/>
      <c r="N220" s="61"/>
      <c r="O220" s="111"/>
      <c r="P220" s="117"/>
      <c r="Q220" s="120"/>
      <c r="R220" s="117"/>
      <c r="S220" s="120"/>
      <c r="T220" s="117"/>
      <c r="U220" s="120"/>
      <c r="V220" s="117"/>
      <c r="W220" s="120"/>
      <c r="X220" s="117"/>
      <c r="Y220" s="72"/>
    </row>
    <row r="221" spans="8:25" ht="20.100000000000001" customHeight="1" x14ac:dyDescent="0.2">
      <c r="H221" s="68"/>
      <c r="I221" s="61"/>
      <c r="J221" s="62"/>
      <c r="K221" s="61"/>
      <c r="L221" s="61"/>
      <c r="M221" s="80"/>
      <c r="N221" s="61"/>
      <c r="O221" s="111"/>
      <c r="P221" s="117"/>
      <c r="Q221" s="120"/>
      <c r="R221" s="117"/>
      <c r="S221" s="120"/>
      <c r="T221" s="117"/>
      <c r="U221" s="120"/>
      <c r="V221" s="117"/>
      <c r="W221" s="120"/>
      <c r="X221" s="117"/>
      <c r="Y221" s="72"/>
    </row>
    <row r="222" spans="8:25" ht="20.100000000000001" customHeight="1" x14ac:dyDescent="0.2">
      <c r="H222" s="68"/>
      <c r="I222" s="61"/>
      <c r="J222" s="62"/>
      <c r="K222" s="61"/>
      <c r="L222" s="61"/>
      <c r="M222" s="80"/>
      <c r="N222" s="61"/>
      <c r="O222" s="111"/>
      <c r="P222" s="117"/>
      <c r="Q222" s="120"/>
      <c r="R222" s="117"/>
      <c r="S222" s="120"/>
      <c r="T222" s="117"/>
      <c r="U222" s="120"/>
      <c r="V222" s="117"/>
      <c r="W222" s="120"/>
      <c r="X222" s="117"/>
      <c r="Y222" s="72"/>
    </row>
    <row r="223" spans="8:25" ht="20.100000000000001" customHeight="1" x14ac:dyDescent="0.2">
      <c r="H223" s="68"/>
      <c r="I223" s="61"/>
      <c r="J223" s="62"/>
      <c r="K223" s="61"/>
      <c r="L223" s="61"/>
      <c r="M223" s="80"/>
      <c r="N223" s="61"/>
      <c r="O223" s="111"/>
      <c r="P223" s="117"/>
      <c r="Q223" s="120"/>
      <c r="R223" s="117"/>
      <c r="S223" s="120"/>
      <c r="T223" s="117"/>
      <c r="U223" s="120"/>
      <c r="V223" s="117"/>
      <c r="W223" s="120"/>
      <c r="X223" s="117"/>
      <c r="Y223" s="72"/>
    </row>
    <row r="224" spans="8:25" ht="20.100000000000001" customHeight="1" x14ac:dyDescent="0.2">
      <c r="H224" s="68"/>
      <c r="I224" s="61"/>
      <c r="J224" s="62"/>
      <c r="K224" s="61"/>
      <c r="L224" s="61"/>
      <c r="M224" s="80"/>
      <c r="N224" s="61"/>
      <c r="O224" s="111"/>
      <c r="P224" s="117"/>
      <c r="Q224" s="120"/>
      <c r="R224" s="117"/>
      <c r="S224" s="120"/>
      <c r="T224" s="117"/>
      <c r="U224" s="120"/>
      <c r="V224" s="117"/>
      <c r="W224" s="120"/>
      <c r="X224" s="117"/>
      <c r="Y224" s="72"/>
    </row>
    <row r="225" spans="8:25" ht="20.100000000000001" customHeight="1" x14ac:dyDescent="0.2">
      <c r="H225" s="68"/>
      <c r="I225" s="61"/>
      <c r="J225" s="62"/>
      <c r="K225" s="61"/>
      <c r="L225" s="61"/>
      <c r="M225" s="80"/>
      <c r="N225" s="61"/>
      <c r="O225" s="111"/>
      <c r="P225" s="117"/>
      <c r="Q225" s="120"/>
      <c r="R225" s="117"/>
      <c r="S225" s="120"/>
      <c r="T225" s="117"/>
      <c r="U225" s="120"/>
      <c r="V225" s="117"/>
      <c r="W225" s="120"/>
      <c r="X225" s="117"/>
      <c r="Y225" s="72"/>
    </row>
    <row r="226" spans="8:25" ht="20.100000000000001" customHeight="1" x14ac:dyDescent="0.2">
      <c r="H226" s="68"/>
      <c r="I226" s="61"/>
      <c r="J226" s="62"/>
      <c r="K226" s="61"/>
      <c r="L226" s="61"/>
      <c r="M226" s="80"/>
      <c r="N226" s="61"/>
      <c r="O226" s="111"/>
      <c r="P226" s="117"/>
      <c r="Q226" s="120"/>
      <c r="R226" s="117"/>
      <c r="S226" s="120"/>
      <c r="T226" s="117"/>
      <c r="U226" s="120"/>
      <c r="V226" s="117"/>
      <c r="W226" s="120"/>
      <c r="X226" s="117"/>
      <c r="Y226" s="72"/>
    </row>
    <row r="227" spans="8:25" ht="20.100000000000001" customHeight="1" x14ac:dyDescent="0.2">
      <c r="H227" s="68"/>
      <c r="I227" s="61"/>
      <c r="J227" s="62"/>
      <c r="K227" s="61"/>
      <c r="L227" s="61"/>
      <c r="M227" s="80"/>
      <c r="N227" s="61"/>
      <c r="O227" s="111"/>
      <c r="P227" s="117"/>
      <c r="Q227" s="120"/>
      <c r="R227" s="117"/>
      <c r="S227" s="120"/>
      <c r="T227" s="117"/>
      <c r="U227" s="120"/>
      <c r="V227" s="117"/>
      <c r="W227" s="120"/>
      <c r="X227" s="117"/>
      <c r="Y227" s="72"/>
    </row>
    <row r="228" spans="8:25" ht="20.100000000000001" customHeight="1" x14ac:dyDescent="0.2">
      <c r="H228" s="68"/>
      <c r="I228" s="61"/>
      <c r="J228" s="62"/>
      <c r="K228" s="61"/>
      <c r="L228" s="61"/>
      <c r="M228" s="80"/>
      <c r="N228" s="61"/>
      <c r="O228" s="111"/>
      <c r="P228" s="117"/>
      <c r="Q228" s="120"/>
      <c r="R228" s="117"/>
      <c r="S228" s="120"/>
      <c r="T228" s="117"/>
      <c r="U228" s="120"/>
      <c r="V228" s="117"/>
      <c r="W228" s="120"/>
      <c r="X228" s="117"/>
      <c r="Y228" s="72"/>
    </row>
    <row r="229" spans="8:25" ht="20.100000000000001" customHeight="1" x14ac:dyDescent="0.2">
      <c r="H229" s="68"/>
      <c r="I229" s="61"/>
      <c r="J229" s="62"/>
      <c r="K229" s="61"/>
      <c r="L229" s="61"/>
      <c r="M229" s="80"/>
      <c r="N229" s="61"/>
      <c r="O229" s="111"/>
      <c r="P229" s="117"/>
      <c r="Q229" s="120"/>
      <c r="R229" s="117"/>
      <c r="S229" s="120"/>
      <c r="T229" s="117"/>
      <c r="U229" s="120"/>
      <c r="V229" s="117"/>
      <c r="W229" s="120"/>
      <c r="X229" s="117"/>
      <c r="Y229" s="72"/>
    </row>
    <row r="230" spans="8:25" ht="20.100000000000001" customHeight="1" x14ac:dyDescent="0.2">
      <c r="H230" s="68"/>
      <c r="I230" s="61"/>
      <c r="J230" s="62"/>
      <c r="K230" s="61"/>
      <c r="L230" s="61"/>
      <c r="M230" s="80"/>
      <c r="N230" s="61"/>
      <c r="O230" s="111"/>
      <c r="P230" s="117"/>
      <c r="Q230" s="120"/>
      <c r="R230" s="117"/>
      <c r="S230" s="120"/>
      <c r="T230" s="117"/>
      <c r="U230" s="120"/>
      <c r="V230" s="117"/>
      <c r="W230" s="120"/>
      <c r="X230" s="117"/>
      <c r="Y230" s="72"/>
    </row>
    <row r="231" spans="8:25" ht="20.100000000000001" customHeight="1" x14ac:dyDescent="0.2">
      <c r="H231" s="68"/>
      <c r="I231" s="61"/>
      <c r="J231" s="62"/>
      <c r="K231" s="61"/>
      <c r="L231" s="61"/>
      <c r="M231" s="80"/>
      <c r="N231" s="61"/>
      <c r="O231" s="111"/>
      <c r="P231" s="117"/>
      <c r="Q231" s="120"/>
      <c r="R231" s="117"/>
      <c r="S231" s="120"/>
      <c r="T231" s="117"/>
      <c r="U231" s="120"/>
      <c r="V231" s="117"/>
      <c r="W231" s="120"/>
      <c r="X231" s="117"/>
      <c r="Y231" s="72"/>
    </row>
    <row r="232" spans="8:25" ht="20.100000000000001" customHeight="1" x14ac:dyDescent="0.2">
      <c r="H232" s="68"/>
      <c r="I232" s="61"/>
      <c r="J232" s="62"/>
      <c r="K232" s="61"/>
      <c r="L232" s="61"/>
      <c r="M232" s="80"/>
      <c r="N232" s="61"/>
      <c r="O232" s="111"/>
      <c r="P232" s="117"/>
      <c r="Q232" s="120"/>
      <c r="R232" s="117"/>
      <c r="S232" s="120"/>
      <c r="T232" s="117"/>
      <c r="U232" s="120"/>
      <c r="V232" s="117"/>
      <c r="W232" s="120"/>
      <c r="X232" s="117"/>
      <c r="Y232" s="72"/>
    </row>
    <row r="233" spans="8:25" ht="20.100000000000001" customHeight="1" x14ac:dyDescent="0.2">
      <c r="H233" s="68"/>
      <c r="I233" s="61"/>
      <c r="J233" s="62"/>
      <c r="K233" s="61"/>
      <c r="L233" s="61"/>
      <c r="M233" s="80"/>
      <c r="N233" s="61"/>
      <c r="O233" s="111"/>
      <c r="P233" s="117"/>
      <c r="Q233" s="120"/>
      <c r="R233" s="117"/>
      <c r="S233" s="120"/>
      <c r="T233" s="117"/>
      <c r="U233" s="120"/>
      <c r="V233" s="117"/>
      <c r="W233" s="120"/>
      <c r="X233" s="117"/>
      <c r="Y233" s="72"/>
    </row>
    <row r="234" spans="8:25" ht="20.100000000000001" customHeight="1" x14ac:dyDescent="0.2">
      <c r="H234" s="68"/>
      <c r="I234" s="61"/>
      <c r="J234" s="62"/>
      <c r="K234" s="61"/>
      <c r="L234" s="61"/>
      <c r="M234" s="80"/>
      <c r="N234" s="61"/>
      <c r="O234" s="111"/>
      <c r="P234" s="117"/>
      <c r="Q234" s="120"/>
      <c r="R234" s="117"/>
      <c r="S234" s="120"/>
      <c r="T234" s="117"/>
      <c r="U234" s="120"/>
      <c r="V234" s="117"/>
      <c r="W234" s="120"/>
      <c r="X234" s="117"/>
      <c r="Y234" s="72"/>
    </row>
    <row r="235" spans="8:25" ht="20.100000000000001" customHeight="1" x14ac:dyDescent="0.2">
      <c r="H235" s="68"/>
      <c r="I235" s="61"/>
      <c r="J235" s="62"/>
      <c r="K235" s="61"/>
      <c r="L235" s="61"/>
      <c r="M235" s="80"/>
      <c r="N235" s="61"/>
      <c r="O235" s="111"/>
      <c r="P235" s="117"/>
      <c r="Q235" s="120"/>
      <c r="R235" s="117"/>
      <c r="S235" s="120"/>
      <c r="T235" s="117"/>
      <c r="U235" s="120"/>
      <c r="V235" s="117"/>
      <c r="W235" s="120"/>
      <c r="X235" s="117"/>
      <c r="Y235" s="72"/>
    </row>
    <row r="236" spans="8:25" ht="20.100000000000001" customHeight="1" x14ac:dyDescent="0.2">
      <c r="H236" s="68"/>
      <c r="I236" s="61"/>
      <c r="J236" s="62"/>
      <c r="K236" s="61"/>
      <c r="L236" s="61"/>
      <c r="M236" s="80"/>
      <c r="N236" s="61"/>
      <c r="O236" s="111"/>
      <c r="P236" s="117"/>
      <c r="Q236" s="120"/>
      <c r="R236" s="117"/>
      <c r="S236" s="120"/>
      <c r="T236" s="117"/>
      <c r="U236" s="120"/>
      <c r="V236" s="117"/>
      <c r="W236" s="120"/>
      <c r="X236" s="117"/>
      <c r="Y236" s="72"/>
    </row>
    <row r="237" spans="8:25" ht="20.100000000000001" customHeight="1" x14ac:dyDescent="0.2">
      <c r="H237" s="68"/>
      <c r="I237" s="61"/>
      <c r="J237" s="62"/>
      <c r="K237" s="61"/>
      <c r="L237" s="61"/>
      <c r="M237" s="80"/>
      <c r="N237" s="61"/>
      <c r="O237" s="111"/>
      <c r="P237" s="117"/>
      <c r="Q237" s="120"/>
      <c r="R237" s="117"/>
      <c r="S237" s="120"/>
      <c r="T237" s="117"/>
      <c r="U237" s="120"/>
      <c r="V237" s="117"/>
      <c r="W237" s="120"/>
      <c r="X237" s="117"/>
      <c r="Y237" s="72"/>
    </row>
    <row r="238" spans="8:25" ht="20.100000000000001" customHeight="1" x14ac:dyDescent="0.2">
      <c r="H238" s="68"/>
      <c r="I238" s="61"/>
      <c r="J238" s="62"/>
      <c r="K238" s="61"/>
      <c r="L238" s="61"/>
      <c r="M238" s="80"/>
      <c r="N238" s="61"/>
      <c r="O238" s="111"/>
      <c r="P238" s="117"/>
      <c r="Q238" s="120"/>
      <c r="R238" s="117"/>
      <c r="S238" s="120"/>
      <c r="T238" s="117"/>
      <c r="U238" s="120"/>
      <c r="V238" s="117"/>
      <c r="W238" s="120"/>
      <c r="X238" s="117"/>
      <c r="Y238" s="72"/>
    </row>
    <row r="239" spans="8:25" ht="20.100000000000001" customHeight="1" x14ac:dyDescent="0.2">
      <c r="H239" s="68"/>
      <c r="I239" s="61"/>
      <c r="J239" s="62"/>
      <c r="K239" s="61"/>
      <c r="L239" s="61"/>
      <c r="M239" s="80"/>
      <c r="N239" s="61"/>
      <c r="O239" s="111"/>
      <c r="P239" s="117"/>
      <c r="Q239" s="120"/>
      <c r="R239" s="117"/>
      <c r="S239" s="120"/>
      <c r="T239" s="117"/>
      <c r="U239" s="120"/>
      <c r="V239" s="117"/>
      <c r="W239" s="120"/>
      <c r="X239" s="117"/>
      <c r="Y239" s="72"/>
    </row>
    <row r="240" spans="8:25" ht="20.100000000000001" customHeight="1" x14ac:dyDescent="0.2">
      <c r="H240" s="68"/>
      <c r="I240" s="61"/>
      <c r="J240" s="62"/>
      <c r="K240" s="61"/>
      <c r="L240" s="61"/>
      <c r="M240" s="80"/>
      <c r="N240" s="61"/>
      <c r="O240" s="111"/>
      <c r="P240" s="117"/>
      <c r="Q240" s="120"/>
      <c r="R240" s="117"/>
      <c r="S240" s="120"/>
      <c r="T240" s="117"/>
      <c r="U240" s="120"/>
      <c r="V240" s="117"/>
      <c r="W240" s="120"/>
      <c r="X240" s="117"/>
      <c r="Y240" s="72"/>
    </row>
    <row r="241" spans="8:25" ht="20.100000000000001" customHeight="1" x14ac:dyDescent="0.2">
      <c r="H241" s="68"/>
      <c r="I241" s="61"/>
      <c r="J241" s="62"/>
      <c r="K241" s="61"/>
      <c r="L241" s="61"/>
      <c r="M241" s="80"/>
      <c r="N241" s="61"/>
      <c r="O241" s="111"/>
      <c r="P241" s="117"/>
      <c r="Q241" s="120"/>
      <c r="R241" s="117"/>
      <c r="S241" s="120"/>
      <c r="T241" s="117"/>
      <c r="U241" s="120"/>
      <c r="V241" s="117"/>
      <c r="W241" s="120"/>
      <c r="X241" s="117"/>
      <c r="Y241" s="72"/>
    </row>
    <row r="242" spans="8:25" ht="20.100000000000001" customHeight="1" x14ac:dyDescent="0.2">
      <c r="H242" s="68"/>
      <c r="I242" s="61"/>
      <c r="J242" s="62"/>
      <c r="K242" s="61"/>
      <c r="L242" s="61"/>
      <c r="M242" s="80"/>
      <c r="N242" s="61"/>
      <c r="O242" s="111"/>
      <c r="P242" s="117"/>
      <c r="Q242" s="120"/>
      <c r="R242" s="117"/>
      <c r="S242" s="120"/>
      <c r="T242" s="117"/>
      <c r="U242" s="120"/>
      <c r="V242" s="117"/>
      <c r="W242" s="120"/>
      <c r="X242" s="117"/>
      <c r="Y242" s="72"/>
    </row>
    <row r="243" spans="8:25" ht="20.100000000000001" customHeight="1" x14ac:dyDescent="0.2">
      <c r="H243" s="68"/>
      <c r="I243" s="61"/>
      <c r="J243" s="62"/>
      <c r="K243" s="61"/>
      <c r="L243" s="61"/>
      <c r="M243" s="80"/>
      <c r="N243" s="61"/>
      <c r="O243" s="111"/>
      <c r="P243" s="117"/>
      <c r="Q243" s="120"/>
      <c r="R243" s="117"/>
      <c r="S243" s="120"/>
      <c r="T243" s="117"/>
      <c r="U243" s="120"/>
      <c r="V243" s="117"/>
      <c r="W243" s="120"/>
      <c r="X243" s="117"/>
      <c r="Y243" s="72"/>
    </row>
    <row r="244" spans="8:25" ht="20.100000000000001" customHeight="1" x14ac:dyDescent="0.2">
      <c r="H244" s="68"/>
      <c r="I244" s="61"/>
      <c r="J244" s="62"/>
      <c r="K244" s="61"/>
      <c r="L244" s="61"/>
      <c r="M244" s="80"/>
      <c r="N244" s="61"/>
      <c r="O244" s="111"/>
      <c r="P244" s="117"/>
      <c r="Q244" s="120"/>
      <c r="R244" s="117"/>
      <c r="S244" s="120"/>
      <c r="T244" s="117"/>
      <c r="U244" s="120"/>
      <c r="V244" s="117"/>
      <c r="W244" s="120"/>
      <c r="X244" s="117"/>
      <c r="Y244" s="72"/>
    </row>
    <row r="245" spans="8:25" ht="20.100000000000001" customHeight="1" x14ac:dyDescent="0.2">
      <c r="H245" s="68"/>
      <c r="I245" s="61"/>
      <c r="J245" s="62"/>
      <c r="K245" s="61"/>
      <c r="L245" s="61"/>
      <c r="M245" s="80"/>
      <c r="N245" s="61"/>
      <c r="O245" s="111"/>
      <c r="P245" s="117"/>
      <c r="Q245" s="120"/>
      <c r="R245" s="117"/>
      <c r="S245" s="120"/>
      <c r="T245" s="117"/>
      <c r="U245" s="120"/>
      <c r="V245" s="117"/>
      <c r="W245" s="120"/>
      <c r="X245" s="117"/>
      <c r="Y245" s="72"/>
    </row>
    <row r="246" spans="8:25" ht="20.100000000000001" customHeight="1" x14ac:dyDescent="0.2">
      <c r="H246" s="68"/>
      <c r="I246" s="61"/>
      <c r="J246" s="62"/>
      <c r="K246" s="61"/>
      <c r="L246" s="61"/>
      <c r="M246" s="80"/>
      <c r="N246" s="61"/>
      <c r="O246" s="111"/>
      <c r="P246" s="117"/>
      <c r="Q246" s="120"/>
      <c r="R246" s="117"/>
      <c r="S246" s="120"/>
      <c r="T246" s="117"/>
      <c r="U246" s="120"/>
      <c r="V246" s="117"/>
      <c r="W246" s="120"/>
      <c r="X246" s="117"/>
      <c r="Y246" s="72"/>
    </row>
    <row r="247" spans="8:25" ht="20.100000000000001" customHeight="1" x14ac:dyDescent="0.2">
      <c r="H247" s="68"/>
      <c r="I247" s="61"/>
      <c r="J247" s="62"/>
      <c r="K247" s="61"/>
      <c r="L247" s="61"/>
      <c r="M247" s="80"/>
      <c r="N247" s="61"/>
      <c r="O247" s="111"/>
      <c r="P247" s="117"/>
      <c r="Q247" s="120"/>
      <c r="R247" s="117"/>
      <c r="S247" s="120"/>
      <c r="T247" s="117"/>
      <c r="U247" s="120"/>
      <c r="V247" s="117"/>
      <c r="W247" s="120"/>
      <c r="X247" s="117"/>
      <c r="Y247" s="72"/>
    </row>
    <row r="248" spans="8:25" ht="20.100000000000001" customHeight="1" x14ac:dyDescent="0.2">
      <c r="H248" s="68"/>
      <c r="I248" s="61"/>
      <c r="J248" s="62"/>
      <c r="K248" s="61"/>
      <c r="L248" s="61"/>
      <c r="M248" s="80"/>
      <c r="N248" s="61"/>
      <c r="O248" s="111"/>
      <c r="P248" s="117"/>
      <c r="Q248" s="120"/>
      <c r="R248" s="117"/>
      <c r="S248" s="120"/>
      <c r="T248" s="117"/>
      <c r="U248" s="120"/>
      <c r="V248" s="117"/>
      <c r="W248" s="120"/>
      <c r="X248" s="117"/>
      <c r="Y248" s="72"/>
    </row>
    <row r="249" spans="8:25" ht="20.100000000000001" customHeight="1" x14ac:dyDescent="0.2">
      <c r="H249" s="68"/>
      <c r="I249" s="61"/>
      <c r="J249" s="62"/>
      <c r="K249" s="61"/>
      <c r="L249" s="61"/>
      <c r="M249" s="80"/>
      <c r="N249" s="61"/>
      <c r="O249" s="111"/>
      <c r="P249" s="117"/>
      <c r="Q249" s="120"/>
      <c r="R249" s="117"/>
      <c r="S249" s="120"/>
      <c r="T249" s="117"/>
      <c r="U249" s="120"/>
      <c r="V249" s="117"/>
      <c r="W249" s="120"/>
      <c r="X249" s="117"/>
      <c r="Y249" s="72"/>
    </row>
    <row r="250" spans="8:25" ht="20.100000000000001" customHeight="1" x14ac:dyDescent="0.2">
      <c r="H250" s="68"/>
      <c r="I250" s="61"/>
      <c r="J250" s="62"/>
      <c r="K250" s="61"/>
      <c r="L250" s="61"/>
      <c r="M250" s="80"/>
      <c r="N250" s="61"/>
      <c r="O250" s="111"/>
      <c r="P250" s="117"/>
      <c r="Q250" s="120"/>
      <c r="R250" s="117"/>
      <c r="S250" s="120"/>
      <c r="T250" s="117"/>
      <c r="U250" s="120"/>
      <c r="V250" s="117"/>
      <c r="W250" s="120"/>
      <c r="X250" s="117"/>
      <c r="Y250" s="72"/>
    </row>
    <row r="251" spans="8:25" ht="20.100000000000001" customHeight="1" x14ac:dyDescent="0.2">
      <c r="H251" s="68"/>
      <c r="I251" s="61"/>
      <c r="J251" s="62"/>
      <c r="K251" s="61"/>
      <c r="L251" s="61"/>
      <c r="M251" s="80"/>
      <c r="N251" s="61"/>
      <c r="O251" s="111"/>
      <c r="P251" s="117"/>
      <c r="Q251" s="120"/>
      <c r="R251" s="117"/>
      <c r="S251" s="120"/>
      <c r="T251" s="117"/>
      <c r="U251" s="120"/>
      <c r="V251" s="117"/>
      <c r="W251" s="120"/>
      <c r="X251" s="117"/>
      <c r="Y251" s="72"/>
    </row>
    <row r="252" spans="8:25" ht="20.100000000000001" customHeight="1" x14ac:dyDescent="0.2">
      <c r="H252" s="68"/>
      <c r="I252" s="61"/>
      <c r="J252" s="62"/>
      <c r="K252" s="61"/>
      <c r="L252" s="61"/>
      <c r="M252" s="80"/>
      <c r="N252" s="61"/>
      <c r="O252" s="111"/>
      <c r="P252" s="117"/>
      <c r="Q252" s="120"/>
      <c r="R252" s="117"/>
      <c r="S252" s="120"/>
      <c r="T252" s="117"/>
      <c r="U252" s="120"/>
      <c r="V252" s="117"/>
      <c r="W252" s="120"/>
      <c r="X252" s="117"/>
      <c r="Y252" s="72"/>
    </row>
    <row r="253" spans="8:25" ht="20.100000000000001" customHeight="1" x14ac:dyDescent="0.2">
      <c r="H253" s="68"/>
      <c r="I253" s="61"/>
      <c r="J253" s="62"/>
      <c r="K253" s="61"/>
      <c r="L253" s="61"/>
      <c r="M253" s="80"/>
      <c r="N253" s="61"/>
      <c r="O253" s="111"/>
      <c r="P253" s="117"/>
      <c r="Q253" s="120"/>
      <c r="R253" s="117"/>
      <c r="S253" s="120"/>
      <c r="T253" s="117"/>
      <c r="U253" s="120"/>
      <c r="V253" s="117"/>
      <c r="W253" s="120"/>
      <c r="X253" s="117"/>
      <c r="Y253" s="72"/>
    </row>
    <row r="254" spans="8:25" ht="20.100000000000001" customHeight="1" x14ac:dyDescent="0.2">
      <c r="H254" s="68"/>
      <c r="I254" s="61"/>
      <c r="J254" s="62"/>
      <c r="K254" s="61"/>
      <c r="L254" s="61"/>
      <c r="M254" s="80"/>
      <c r="N254" s="61"/>
      <c r="O254" s="111"/>
      <c r="P254" s="117"/>
      <c r="Q254" s="120"/>
      <c r="R254" s="117"/>
      <c r="S254" s="120"/>
      <c r="T254" s="117"/>
      <c r="U254" s="120"/>
      <c r="V254" s="117"/>
      <c r="W254" s="120"/>
      <c r="X254" s="117"/>
      <c r="Y254" s="72"/>
    </row>
    <row r="255" spans="8:25" ht="20.100000000000001" customHeight="1" x14ac:dyDescent="0.2">
      <c r="H255" s="68"/>
      <c r="I255" s="61"/>
      <c r="J255" s="62"/>
      <c r="K255" s="61"/>
      <c r="L255" s="61"/>
      <c r="M255" s="80"/>
      <c r="N255" s="61"/>
      <c r="O255" s="111"/>
      <c r="P255" s="117"/>
      <c r="Q255" s="120"/>
      <c r="R255" s="117"/>
      <c r="S255" s="120"/>
      <c r="T255" s="117"/>
      <c r="U255" s="120"/>
      <c r="V255" s="117"/>
      <c r="W255" s="120"/>
      <c r="X255" s="117"/>
      <c r="Y255" s="72"/>
    </row>
    <row r="256" spans="8:25" ht="20.100000000000001" customHeight="1" x14ac:dyDescent="0.2">
      <c r="H256" s="68"/>
      <c r="I256" s="61"/>
      <c r="J256" s="62"/>
      <c r="K256" s="61"/>
      <c r="L256" s="61"/>
      <c r="M256" s="80"/>
      <c r="N256" s="61"/>
      <c r="O256" s="111"/>
      <c r="P256" s="117"/>
      <c r="Q256" s="120"/>
      <c r="R256" s="117"/>
      <c r="S256" s="120"/>
      <c r="T256" s="117"/>
      <c r="U256" s="120"/>
      <c r="V256" s="117"/>
      <c r="W256" s="120"/>
      <c r="X256" s="117"/>
      <c r="Y256" s="72"/>
    </row>
    <row r="257" spans="8:25" ht="20.100000000000001" customHeight="1" x14ac:dyDescent="0.2">
      <c r="H257" s="68"/>
      <c r="I257" s="61"/>
      <c r="J257" s="62"/>
      <c r="K257" s="61"/>
      <c r="L257" s="61"/>
      <c r="M257" s="80"/>
      <c r="N257" s="61"/>
      <c r="O257" s="111"/>
      <c r="P257" s="117"/>
      <c r="Q257" s="120"/>
      <c r="R257" s="117"/>
      <c r="S257" s="120"/>
      <c r="T257" s="117"/>
      <c r="U257" s="120"/>
      <c r="V257" s="117"/>
      <c r="W257" s="120"/>
      <c r="X257" s="117"/>
      <c r="Y257" s="72"/>
    </row>
    <row r="258" spans="8:25" ht="20.100000000000001" customHeight="1" x14ac:dyDescent="0.2">
      <c r="H258" s="68"/>
      <c r="I258" s="61"/>
      <c r="J258" s="62"/>
      <c r="K258" s="61"/>
      <c r="L258" s="61"/>
      <c r="M258" s="80"/>
      <c r="N258" s="61"/>
      <c r="O258" s="111"/>
      <c r="P258" s="117"/>
      <c r="Q258" s="120"/>
      <c r="R258" s="117"/>
      <c r="S258" s="120"/>
      <c r="T258" s="117"/>
      <c r="U258" s="120"/>
      <c r="V258" s="117"/>
      <c r="W258" s="120"/>
      <c r="X258" s="117"/>
      <c r="Y258" s="72"/>
    </row>
    <row r="259" spans="8:25" ht="20.100000000000001" customHeight="1" x14ac:dyDescent="0.2">
      <c r="H259" s="68"/>
      <c r="I259" s="61"/>
      <c r="J259" s="62"/>
      <c r="K259" s="61"/>
      <c r="L259" s="61"/>
      <c r="M259" s="80"/>
      <c r="N259" s="61"/>
      <c r="O259" s="111"/>
      <c r="P259" s="117"/>
      <c r="Q259" s="120"/>
      <c r="R259" s="117"/>
      <c r="S259" s="120"/>
      <c r="T259" s="117"/>
      <c r="U259" s="120"/>
      <c r="V259" s="117"/>
      <c r="W259" s="120"/>
      <c r="X259" s="117"/>
      <c r="Y259" s="72"/>
    </row>
    <row r="260" spans="8:25" ht="20.100000000000001" customHeight="1" x14ac:dyDescent="0.2">
      <c r="H260" s="68"/>
      <c r="I260" s="61"/>
      <c r="J260" s="62"/>
      <c r="K260" s="61"/>
      <c r="L260" s="61"/>
      <c r="M260" s="80"/>
      <c r="N260" s="61"/>
      <c r="O260" s="111"/>
      <c r="P260" s="117"/>
      <c r="Q260" s="120"/>
      <c r="R260" s="117"/>
      <c r="S260" s="120"/>
      <c r="T260" s="117"/>
      <c r="U260" s="120"/>
      <c r="V260" s="117"/>
      <c r="W260" s="120"/>
      <c r="X260" s="117"/>
      <c r="Y260" s="72"/>
    </row>
    <row r="261" spans="8:25" ht="20.100000000000001" customHeight="1" x14ac:dyDescent="0.2">
      <c r="H261" s="68"/>
      <c r="I261" s="61"/>
      <c r="J261" s="62"/>
      <c r="K261" s="61"/>
      <c r="L261" s="61"/>
      <c r="M261" s="80"/>
      <c r="N261" s="61"/>
      <c r="O261" s="111"/>
      <c r="P261" s="117"/>
      <c r="Q261" s="120"/>
      <c r="R261" s="117"/>
      <c r="S261" s="120"/>
      <c r="T261" s="117"/>
      <c r="U261" s="120"/>
      <c r="V261" s="117"/>
      <c r="W261" s="120"/>
      <c r="X261" s="117"/>
      <c r="Y261" s="72"/>
    </row>
    <row r="262" spans="8:25" ht="20.100000000000001" customHeight="1" x14ac:dyDescent="0.2">
      <c r="H262" s="68"/>
      <c r="I262" s="61"/>
      <c r="J262" s="62"/>
      <c r="K262" s="61"/>
      <c r="L262" s="61"/>
      <c r="M262" s="80"/>
      <c r="N262" s="61"/>
      <c r="O262" s="111"/>
      <c r="P262" s="117"/>
      <c r="Q262" s="120"/>
      <c r="R262" s="117"/>
      <c r="S262" s="120"/>
      <c r="T262" s="117"/>
      <c r="U262" s="120"/>
      <c r="V262" s="117"/>
      <c r="W262" s="120"/>
      <c r="X262" s="117"/>
      <c r="Y262" s="72"/>
    </row>
    <row r="263" spans="8:25" ht="20.100000000000001" customHeight="1" x14ac:dyDescent="0.2">
      <c r="H263" s="68"/>
      <c r="I263" s="61"/>
      <c r="J263" s="62"/>
      <c r="K263" s="61"/>
      <c r="L263" s="61"/>
      <c r="M263" s="80"/>
      <c r="N263" s="61"/>
      <c r="O263" s="111"/>
      <c r="P263" s="117"/>
      <c r="Q263" s="120"/>
      <c r="R263" s="117"/>
      <c r="S263" s="120"/>
      <c r="T263" s="117"/>
      <c r="U263" s="120"/>
      <c r="V263" s="117"/>
      <c r="W263" s="120"/>
      <c r="X263" s="117"/>
      <c r="Y263" s="72"/>
    </row>
    <row r="264" spans="8:25" ht="20.100000000000001" customHeight="1" x14ac:dyDescent="0.2">
      <c r="H264" s="68"/>
      <c r="I264" s="61"/>
      <c r="J264" s="62"/>
      <c r="K264" s="61"/>
      <c r="L264" s="61"/>
      <c r="M264" s="80"/>
      <c r="N264" s="61"/>
      <c r="O264" s="111"/>
      <c r="P264" s="117"/>
      <c r="Q264" s="120"/>
      <c r="R264" s="117"/>
      <c r="S264" s="120"/>
      <c r="T264" s="117"/>
      <c r="U264" s="120"/>
      <c r="V264" s="117"/>
      <c r="W264" s="120"/>
      <c r="X264" s="117"/>
      <c r="Y264" s="72"/>
    </row>
    <row r="265" spans="8:25" ht="20.100000000000001" customHeight="1" x14ac:dyDescent="0.2">
      <c r="H265" s="68"/>
      <c r="I265" s="61"/>
      <c r="J265" s="62"/>
      <c r="K265" s="61"/>
      <c r="L265" s="61"/>
      <c r="M265" s="80"/>
      <c r="N265" s="61"/>
      <c r="O265" s="111"/>
      <c r="P265" s="117"/>
      <c r="Q265" s="120"/>
      <c r="R265" s="117"/>
      <c r="S265" s="120"/>
      <c r="T265" s="117"/>
      <c r="U265" s="120"/>
      <c r="V265" s="117"/>
      <c r="W265" s="120"/>
      <c r="X265" s="117"/>
      <c r="Y265" s="72"/>
    </row>
    <row r="266" spans="8:25" ht="20.100000000000001" customHeight="1" x14ac:dyDescent="0.2">
      <c r="H266" s="68"/>
      <c r="I266" s="61"/>
      <c r="J266" s="62"/>
      <c r="K266" s="61"/>
      <c r="L266" s="61"/>
      <c r="M266" s="80"/>
      <c r="N266" s="61"/>
      <c r="O266" s="111"/>
      <c r="P266" s="117"/>
      <c r="Q266" s="120"/>
      <c r="R266" s="117"/>
      <c r="S266" s="120"/>
      <c r="T266" s="117"/>
      <c r="U266" s="120"/>
      <c r="V266" s="117"/>
      <c r="W266" s="120"/>
      <c r="X266" s="117"/>
      <c r="Y266" s="72"/>
    </row>
    <row r="267" spans="8:25" ht="20.100000000000001" customHeight="1" x14ac:dyDescent="0.2">
      <c r="H267" s="68"/>
      <c r="I267" s="61"/>
      <c r="J267" s="62"/>
      <c r="K267" s="61"/>
      <c r="L267" s="61"/>
      <c r="M267" s="80"/>
      <c r="N267" s="61"/>
      <c r="O267" s="111"/>
      <c r="P267" s="117"/>
      <c r="Q267" s="120"/>
      <c r="R267" s="117"/>
      <c r="S267" s="120"/>
      <c r="T267" s="117"/>
      <c r="U267" s="120"/>
      <c r="V267" s="117"/>
      <c r="W267" s="120"/>
      <c r="X267" s="117"/>
      <c r="Y267" s="72"/>
    </row>
    <row r="268" spans="8:25" ht="20.100000000000001" customHeight="1" x14ac:dyDescent="0.2">
      <c r="H268" s="68"/>
      <c r="I268" s="61"/>
      <c r="J268" s="62"/>
      <c r="K268" s="61"/>
      <c r="L268" s="61"/>
      <c r="M268" s="80"/>
      <c r="N268" s="61"/>
      <c r="O268" s="111"/>
      <c r="P268" s="117"/>
      <c r="Q268" s="120"/>
      <c r="R268" s="117"/>
      <c r="S268" s="120"/>
      <c r="T268" s="117"/>
      <c r="U268" s="120"/>
      <c r="V268" s="117"/>
      <c r="W268" s="120"/>
      <c r="X268" s="117"/>
      <c r="Y268" s="72"/>
    </row>
    <row r="269" spans="8:25" ht="20.100000000000001" customHeight="1" x14ac:dyDescent="0.2">
      <c r="H269" s="68"/>
      <c r="I269" s="61"/>
      <c r="J269" s="62"/>
      <c r="K269" s="61"/>
      <c r="L269" s="61"/>
      <c r="M269" s="80"/>
      <c r="N269" s="61"/>
      <c r="O269" s="111"/>
      <c r="P269" s="117"/>
      <c r="Q269" s="120"/>
      <c r="R269" s="117"/>
      <c r="S269" s="120"/>
      <c r="T269" s="117"/>
      <c r="U269" s="120"/>
      <c r="V269" s="117"/>
      <c r="W269" s="120"/>
      <c r="X269" s="117"/>
      <c r="Y269" s="72"/>
    </row>
    <row r="270" spans="8:25" ht="20.100000000000001" customHeight="1" x14ac:dyDescent="0.2">
      <c r="H270" s="68"/>
      <c r="I270" s="61"/>
      <c r="J270" s="62"/>
      <c r="K270" s="61"/>
      <c r="L270" s="61"/>
      <c r="M270" s="80"/>
      <c r="N270" s="61"/>
      <c r="O270" s="111"/>
      <c r="P270" s="117"/>
      <c r="Q270" s="120"/>
      <c r="R270" s="117"/>
      <c r="S270" s="120"/>
      <c r="T270" s="117"/>
      <c r="U270" s="120"/>
      <c r="V270" s="117"/>
      <c r="W270" s="120"/>
      <c r="X270" s="117"/>
      <c r="Y270" s="72"/>
    </row>
    <row r="271" spans="8:25" ht="20.100000000000001" customHeight="1" x14ac:dyDescent="0.2">
      <c r="H271" s="68"/>
      <c r="I271" s="61"/>
      <c r="J271" s="62"/>
      <c r="K271" s="61"/>
      <c r="L271" s="61"/>
      <c r="M271" s="80"/>
      <c r="N271" s="61"/>
      <c r="O271" s="111"/>
      <c r="P271" s="117"/>
      <c r="Q271" s="120"/>
      <c r="R271" s="117"/>
      <c r="S271" s="120"/>
      <c r="T271" s="117"/>
      <c r="U271" s="120"/>
      <c r="V271" s="117"/>
      <c r="W271" s="120"/>
      <c r="X271" s="117"/>
      <c r="Y271" s="72"/>
    </row>
    <row r="272" spans="8:25" ht="20.100000000000001" customHeight="1" x14ac:dyDescent="0.2">
      <c r="H272" s="68"/>
      <c r="I272" s="61"/>
      <c r="J272" s="62"/>
      <c r="K272" s="61"/>
      <c r="L272" s="61"/>
      <c r="M272" s="80"/>
      <c r="N272" s="61"/>
      <c r="O272" s="111"/>
      <c r="P272" s="117"/>
      <c r="Q272" s="120"/>
      <c r="R272" s="117"/>
      <c r="S272" s="120"/>
      <c r="T272" s="117"/>
      <c r="U272" s="120"/>
      <c r="V272" s="117"/>
      <c r="W272" s="120"/>
      <c r="X272" s="117"/>
      <c r="Y272" s="72"/>
    </row>
    <row r="273" spans="8:25" ht="20.100000000000001" customHeight="1" x14ac:dyDescent="0.2">
      <c r="H273" s="68"/>
      <c r="I273" s="61"/>
      <c r="J273" s="62"/>
      <c r="K273" s="61"/>
      <c r="L273" s="61"/>
      <c r="M273" s="80"/>
      <c r="N273" s="61"/>
      <c r="O273" s="111"/>
      <c r="P273" s="117"/>
      <c r="Q273" s="120"/>
      <c r="R273" s="117"/>
      <c r="S273" s="120"/>
      <c r="T273" s="117"/>
      <c r="U273" s="120"/>
      <c r="V273" s="117"/>
      <c r="W273" s="120"/>
      <c r="X273" s="117"/>
      <c r="Y273" s="72"/>
    </row>
    <row r="274" spans="8:25" ht="20.100000000000001" customHeight="1" x14ac:dyDescent="0.2">
      <c r="H274" s="68"/>
      <c r="I274" s="61"/>
      <c r="J274" s="62"/>
      <c r="K274" s="61"/>
      <c r="L274" s="61"/>
      <c r="M274" s="80"/>
      <c r="N274" s="61"/>
      <c r="O274" s="111"/>
      <c r="P274" s="117"/>
      <c r="Q274" s="120"/>
      <c r="R274" s="117"/>
      <c r="S274" s="120"/>
      <c r="T274" s="117"/>
      <c r="U274" s="120"/>
      <c r="V274" s="117"/>
      <c r="W274" s="120"/>
      <c r="X274" s="117"/>
      <c r="Y274" s="72"/>
    </row>
    <row r="275" spans="8:25" ht="20.100000000000001" customHeight="1" x14ac:dyDescent="0.2">
      <c r="H275" s="68"/>
      <c r="I275" s="61"/>
      <c r="J275" s="62"/>
      <c r="K275" s="61"/>
      <c r="L275" s="61"/>
      <c r="M275" s="80"/>
      <c r="N275" s="61"/>
      <c r="O275" s="111"/>
      <c r="P275" s="117"/>
      <c r="Q275" s="120"/>
      <c r="R275" s="117"/>
      <c r="S275" s="120"/>
      <c r="T275" s="117"/>
      <c r="U275" s="120"/>
      <c r="V275" s="117"/>
      <c r="W275" s="120"/>
      <c r="X275" s="117"/>
      <c r="Y275" s="72"/>
    </row>
    <row r="276" spans="8:25" ht="20.100000000000001" customHeight="1" x14ac:dyDescent="0.2">
      <c r="H276" s="68"/>
      <c r="I276" s="61"/>
      <c r="J276" s="62"/>
      <c r="K276" s="61"/>
      <c r="L276" s="61"/>
      <c r="M276" s="80"/>
      <c r="N276" s="61"/>
      <c r="O276" s="111"/>
      <c r="P276" s="117"/>
      <c r="Q276" s="120"/>
      <c r="R276" s="117"/>
      <c r="S276" s="120"/>
      <c r="T276" s="117"/>
      <c r="U276" s="120"/>
      <c r="V276" s="117"/>
      <c r="W276" s="120"/>
      <c r="X276" s="117"/>
      <c r="Y276" s="72"/>
    </row>
    <row r="277" spans="8:25" ht="20.100000000000001" customHeight="1" x14ac:dyDescent="0.2">
      <c r="H277" s="68"/>
      <c r="I277" s="61"/>
      <c r="J277" s="62"/>
      <c r="K277" s="61"/>
      <c r="L277" s="61"/>
      <c r="M277" s="80"/>
      <c r="N277" s="61"/>
      <c r="O277" s="111"/>
      <c r="P277" s="117"/>
      <c r="Q277" s="120"/>
      <c r="R277" s="117"/>
      <c r="S277" s="120"/>
      <c r="T277" s="117"/>
      <c r="U277" s="120"/>
      <c r="V277" s="117"/>
      <c r="W277" s="120"/>
      <c r="X277" s="117"/>
      <c r="Y277" s="72"/>
    </row>
    <row r="278" spans="8:25" ht="20.100000000000001" customHeight="1" x14ac:dyDescent="0.2">
      <c r="H278" s="68"/>
      <c r="I278" s="61"/>
      <c r="J278" s="62"/>
      <c r="K278" s="61"/>
      <c r="L278" s="61"/>
      <c r="M278" s="80"/>
      <c r="N278" s="61"/>
      <c r="O278" s="111"/>
      <c r="P278" s="117"/>
      <c r="Q278" s="120"/>
      <c r="R278" s="117"/>
      <c r="S278" s="120"/>
      <c r="T278" s="117"/>
      <c r="U278" s="120"/>
      <c r="V278" s="117"/>
      <c r="W278" s="120"/>
      <c r="X278" s="117"/>
      <c r="Y278" s="72"/>
    </row>
    <row r="279" spans="8:25" ht="20.100000000000001" customHeight="1" x14ac:dyDescent="0.2">
      <c r="H279" s="68"/>
      <c r="I279" s="61"/>
      <c r="J279" s="62"/>
      <c r="K279" s="61"/>
      <c r="L279" s="61"/>
      <c r="M279" s="80"/>
      <c r="N279" s="61"/>
      <c r="O279" s="111"/>
      <c r="P279" s="117"/>
      <c r="Q279" s="120"/>
      <c r="R279" s="117"/>
      <c r="S279" s="120"/>
      <c r="T279" s="117"/>
      <c r="U279" s="120"/>
      <c r="V279" s="117"/>
      <c r="W279" s="120"/>
      <c r="X279" s="117"/>
      <c r="Y279" s="72"/>
    </row>
    <row r="280" spans="8:25" ht="20.100000000000001" customHeight="1" x14ac:dyDescent="0.2">
      <c r="H280" s="68"/>
      <c r="I280" s="61"/>
      <c r="J280" s="62"/>
      <c r="K280" s="61"/>
      <c r="L280" s="61"/>
      <c r="M280" s="80"/>
      <c r="N280" s="61"/>
      <c r="O280" s="111"/>
      <c r="P280" s="117"/>
      <c r="Q280" s="120"/>
      <c r="R280" s="117"/>
      <c r="S280" s="120"/>
      <c r="T280" s="117"/>
      <c r="U280" s="120"/>
      <c r="V280" s="117"/>
      <c r="W280" s="120"/>
      <c r="X280" s="117"/>
      <c r="Y280" s="72"/>
    </row>
    <row r="281" spans="8:25" ht="20.100000000000001" customHeight="1" x14ac:dyDescent="0.2">
      <c r="H281" s="68"/>
      <c r="I281" s="61"/>
      <c r="J281" s="62"/>
      <c r="K281" s="61"/>
      <c r="L281" s="61"/>
      <c r="M281" s="80"/>
      <c r="N281" s="61"/>
      <c r="O281" s="111"/>
      <c r="P281" s="117"/>
      <c r="Q281" s="120"/>
      <c r="R281" s="117"/>
      <c r="S281" s="120"/>
      <c r="T281" s="117"/>
      <c r="U281" s="120"/>
      <c r="V281" s="117"/>
      <c r="W281" s="120"/>
      <c r="X281" s="117"/>
      <c r="Y281" s="72"/>
    </row>
    <row r="282" spans="8:25" ht="20.100000000000001" customHeight="1" x14ac:dyDescent="0.2">
      <c r="H282" s="68"/>
      <c r="I282" s="61"/>
      <c r="J282" s="62"/>
      <c r="K282" s="61"/>
      <c r="L282" s="61"/>
      <c r="M282" s="80"/>
      <c r="N282" s="61"/>
      <c r="O282" s="111"/>
      <c r="P282" s="117"/>
      <c r="Q282" s="120"/>
      <c r="R282" s="117"/>
      <c r="S282" s="120"/>
      <c r="T282" s="117"/>
      <c r="U282" s="120"/>
      <c r="V282" s="117"/>
      <c r="W282" s="120"/>
      <c r="X282" s="117"/>
      <c r="Y282" s="72"/>
    </row>
    <row r="283" spans="8:25" ht="20.100000000000001" customHeight="1" x14ac:dyDescent="0.2">
      <c r="H283" s="68"/>
      <c r="I283" s="61"/>
      <c r="J283" s="62"/>
      <c r="K283" s="61"/>
      <c r="L283" s="61"/>
      <c r="M283" s="80"/>
      <c r="N283" s="61"/>
      <c r="O283" s="111"/>
      <c r="P283" s="117"/>
      <c r="Q283" s="120"/>
      <c r="R283" s="117"/>
      <c r="S283" s="120"/>
      <c r="T283" s="117"/>
      <c r="U283" s="120"/>
      <c r="V283" s="117"/>
      <c r="W283" s="120"/>
      <c r="X283" s="117"/>
      <c r="Y283" s="72"/>
    </row>
    <row r="284" spans="8:25" ht="20.100000000000001" customHeight="1" x14ac:dyDescent="0.2">
      <c r="H284" s="68"/>
      <c r="I284" s="61"/>
      <c r="J284" s="62"/>
      <c r="K284" s="61"/>
      <c r="L284" s="61"/>
      <c r="M284" s="80"/>
      <c r="N284" s="61"/>
      <c r="O284" s="111"/>
      <c r="P284" s="117"/>
      <c r="Q284" s="120"/>
      <c r="R284" s="117"/>
      <c r="S284" s="120"/>
      <c r="T284" s="117"/>
      <c r="U284" s="120"/>
      <c r="V284" s="117"/>
      <c r="W284" s="120"/>
      <c r="X284" s="117"/>
      <c r="Y284" s="72"/>
    </row>
    <row r="285" spans="8:25" ht="20.100000000000001" customHeight="1" x14ac:dyDescent="0.2">
      <c r="H285" s="68"/>
      <c r="I285" s="61"/>
      <c r="J285" s="62"/>
      <c r="K285" s="61"/>
      <c r="L285" s="61"/>
      <c r="M285" s="80"/>
      <c r="N285" s="61"/>
      <c r="O285" s="111"/>
      <c r="P285" s="117"/>
      <c r="Q285" s="120"/>
      <c r="R285" s="117"/>
      <c r="S285" s="120"/>
      <c r="T285" s="117"/>
      <c r="U285" s="120"/>
      <c r="V285" s="117"/>
      <c r="W285" s="120"/>
      <c r="X285" s="117"/>
      <c r="Y285" s="72"/>
    </row>
    <row r="286" spans="8:25" ht="20.100000000000001" customHeight="1" x14ac:dyDescent="0.2">
      <c r="H286" s="68"/>
      <c r="I286" s="61"/>
      <c r="J286" s="62"/>
      <c r="K286" s="61"/>
      <c r="L286" s="61"/>
      <c r="M286" s="80"/>
      <c r="N286" s="61"/>
      <c r="O286" s="111"/>
      <c r="P286" s="117"/>
      <c r="Q286" s="120"/>
      <c r="R286" s="117"/>
      <c r="S286" s="120"/>
      <c r="T286" s="117"/>
      <c r="U286" s="120"/>
      <c r="V286" s="117"/>
      <c r="W286" s="120"/>
      <c r="X286" s="117"/>
      <c r="Y286" s="72"/>
    </row>
    <row r="287" spans="8:25" ht="20.100000000000001" customHeight="1" x14ac:dyDescent="0.2">
      <c r="H287" s="68"/>
      <c r="I287" s="61"/>
      <c r="J287" s="62"/>
      <c r="K287" s="61"/>
      <c r="L287" s="61"/>
      <c r="M287" s="80"/>
      <c r="N287" s="61"/>
      <c r="O287" s="111"/>
      <c r="P287" s="117"/>
      <c r="Q287" s="120"/>
      <c r="R287" s="117"/>
      <c r="S287" s="120"/>
      <c r="T287" s="117"/>
      <c r="U287" s="120"/>
      <c r="V287" s="117"/>
      <c r="W287" s="120"/>
      <c r="X287" s="117"/>
      <c r="Y287" s="72"/>
    </row>
    <row r="288" spans="8:25" ht="20.100000000000001" customHeight="1" x14ac:dyDescent="0.2">
      <c r="H288" s="68"/>
      <c r="I288" s="61"/>
      <c r="J288" s="62"/>
      <c r="K288" s="61"/>
      <c r="L288" s="61"/>
      <c r="M288" s="80"/>
      <c r="N288" s="61"/>
      <c r="O288" s="111"/>
      <c r="P288" s="117"/>
      <c r="Q288" s="120"/>
      <c r="R288" s="117"/>
      <c r="S288" s="120"/>
      <c r="T288" s="117"/>
      <c r="U288" s="120"/>
      <c r="V288" s="117"/>
      <c r="W288" s="120"/>
      <c r="X288" s="117"/>
      <c r="Y288" s="72"/>
    </row>
    <row r="289" spans="8:25" ht="20.100000000000001" customHeight="1" x14ac:dyDescent="0.2">
      <c r="H289" s="68"/>
      <c r="I289" s="61"/>
      <c r="J289" s="62"/>
      <c r="K289" s="61"/>
      <c r="L289" s="61"/>
      <c r="M289" s="80"/>
      <c r="N289" s="61"/>
      <c r="O289" s="111"/>
      <c r="P289" s="117"/>
      <c r="Q289" s="120"/>
      <c r="R289" s="117"/>
      <c r="S289" s="120"/>
      <c r="T289" s="117"/>
      <c r="U289" s="120"/>
      <c r="V289" s="117"/>
      <c r="W289" s="120"/>
      <c r="X289" s="117"/>
      <c r="Y289" s="72"/>
    </row>
    <row r="290" spans="8:25" ht="20.100000000000001" customHeight="1" x14ac:dyDescent="0.2">
      <c r="H290" s="68"/>
      <c r="I290" s="61"/>
      <c r="J290" s="62"/>
      <c r="K290" s="61"/>
      <c r="L290" s="61"/>
      <c r="M290" s="80"/>
      <c r="N290" s="61"/>
      <c r="O290" s="111"/>
      <c r="P290" s="117"/>
      <c r="Q290" s="120"/>
      <c r="R290" s="117"/>
      <c r="S290" s="120"/>
      <c r="T290" s="117"/>
      <c r="U290" s="120"/>
      <c r="V290" s="117"/>
      <c r="W290" s="120"/>
      <c r="X290" s="117"/>
      <c r="Y290" s="72"/>
    </row>
    <row r="291" spans="8:25" ht="20.100000000000001" customHeight="1" x14ac:dyDescent="0.2">
      <c r="H291" s="68"/>
      <c r="I291" s="61"/>
      <c r="J291" s="62"/>
      <c r="K291" s="61"/>
      <c r="L291" s="61"/>
      <c r="M291" s="80"/>
      <c r="N291" s="61"/>
      <c r="O291" s="111"/>
      <c r="P291" s="117"/>
      <c r="Q291" s="120"/>
      <c r="R291" s="117"/>
      <c r="S291" s="120"/>
      <c r="T291" s="117"/>
      <c r="U291" s="120"/>
      <c r="V291" s="117"/>
      <c r="W291" s="120"/>
      <c r="X291" s="117"/>
      <c r="Y291" s="72"/>
    </row>
    <row r="292" spans="8:25" ht="20.100000000000001" customHeight="1" x14ac:dyDescent="0.2">
      <c r="H292" s="68"/>
      <c r="I292" s="61"/>
      <c r="J292" s="62"/>
      <c r="K292" s="61"/>
      <c r="L292" s="61"/>
      <c r="M292" s="80"/>
      <c r="N292" s="61"/>
      <c r="O292" s="111"/>
      <c r="P292" s="117"/>
      <c r="Q292" s="120"/>
      <c r="R292" s="117"/>
      <c r="S292" s="120"/>
      <c r="T292" s="117"/>
      <c r="U292" s="120"/>
      <c r="V292" s="117"/>
      <c r="W292" s="120"/>
      <c r="X292" s="117"/>
      <c r="Y292" s="72"/>
    </row>
    <row r="293" spans="8:25" ht="20.100000000000001" customHeight="1" x14ac:dyDescent="0.2">
      <c r="H293" s="68"/>
      <c r="I293" s="61"/>
      <c r="J293" s="62"/>
      <c r="K293" s="61"/>
      <c r="L293" s="61"/>
      <c r="M293" s="80"/>
      <c r="N293" s="61"/>
      <c r="O293" s="111"/>
      <c r="P293" s="117"/>
      <c r="Q293" s="120"/>
      <c r="R293" s="117"/>
      <c r="S293" s="120"/>
      <c r="T293" s="117"/>
      <c r="U293" s="120"/>
      <c r="V293" s="117"/>
      <c r="W293" s="120"/>
      <c r="X293" s="117"/>
      <c r="Y293" s="72"/>
    </row>
    <row r="294" spans="8:25" ht="20.100000000000001" customHeight="1" x14ac:dyDescent="0.2">
      <c r="H294" s="68"/>
      <c r="I294" s="61"/>
      <c r="J294" s="62"/>
      <c r="K294" s="61"/>
      <c r="L294" s="61"/>
      <c r="M294" s="80"/>
      <c r="N294" s="61"/>
      <c r="O294" s="111"/>
      <c r="P294" s="117"/>
      <c r="Q294" s="120"/>
      <c r="R294" s="117"/>
      <c r="S294" s="120"/>
      <c r="T294" s="117"/>
      <c r="U294" s="120"/>
      <c r="V294" s="117"/>
      <c r="W294" s="120"/>
      <c r="X294" s="117"/>
      <c r="Y294" s="72"/>
    </row>
    <row r="295" spans="8:25" ht="20.100000000000001" customHeight="1" x14ac:dyDescent="0.2">
      <c r="H295" s="68"/>
      <c r="I295" s="61"/>
      <c r="J295" s="62"/>
      <c r="K295" s="61"/>
      <c r="L295" s="61"/>
      <c r="M295" s="80"/>
      <c r="N295" s="61"/>
      <c r="O295" s="111"/>
      <c r="P295" s="117"/>
      <c r="Q295" s="120"/>
      <c r="R295" s="117"/>
      <c r="S295" s="120"/>
      <c r="T295" s="117"/>
      <c r="U295" s="120"/>
      <c r="V295" s="117"/>
      <c r="W295" s="120"/>
      <c r="X295" s="117"/>
      <c r="Y295" s="72"/>
    </row>
    <row r="296" spans="8:25" ht="20.100000000000001" customHeight="1" x14ac:dyDescent="0.2">
      <c r="H296" s="68"/>
      <c r="I296" s="61"/>
      <c r="J296" s="62"/>
      <c r="K296" s="61"/>
      <c r="L296" s="61"/>
      <c r="M296" s="80"/>
      <c r="N296" s="61"/>
      <c r="O296" s="111"/>
      <c r="P296" s="117"/>
      <c r="Q296" s="120"/>
      <c r="R296" s="117"/>
      <c r="S296" s="120"/>
      <c r="T296" s="117"/>
      <c r="U296" s="120"/>
      <c r="V296" s="117"/>
      <c r="W296" s="120"/>
      <c r="X296" s="117"/>
      <c r="Y296" s="72"/>
    </row>
    <row r="297" spans="8:25" ht="20.100000000000001" customHeight="1" x14ac:dyDescent="0.2">
      <c r="H297" s="68"/>
      <c r="I297" s="61"/>
      <c r="J297" s="62"/>
      <c r="K297" s="61"/>
      <c r="L297" s="61"/>
      <c r="M297" s="80"/>
      <c r="N297" s="61"/>
      <c r="O297" s="111"/>
      <c r="P297" s="117"/>
      <c r="Q297" s="120"/>
      <c r="R297" s="117"/>
      <c r="S297" s="120"/>
      <c r="T297" s="117"/>
      <c r="U297" s="120"/>
      <c r="V297" s="117"/>
      <c r="W297" s="120"/>
      <c r="X297" s="117"/>
      <c r="Y297" s="72"/>
    </row>
    <row r="298" spans="8:25" ht="20.100000000000001" customHeight="1" x14ac:dyDescent="0.2">
      <c r="H298" s="68"/>
      <c r="I298" s="61"/>
      <c r="J298" s="62"/>
      <c r="K298" s="61"/>
      <c r="L298" s="61"/>
      <c r="M298" s="80"/>
      <c r="N298" s="61"/>
      <c r="O298" s="111"/>
      <c r="P298" s="117"/>
      <c r="Q298" s="120"/>
      <c r="R298" s="117"/>
      <c r="S298" s="120"/>
      <c r="T298" s="117"/>
      <c r="U298" s="120"/>
      <c r="V298" s="117"/>
      <c r="W298" s="120"/>
      <c r="X298" s="117"/>
      <c r="Y298" s="72"/>
    </row>
    <row r="299" spans="8:25" ht="20.100000000000001" customHeight="1" x14ac:dyDescent="0.2">
      <c r="H299" s="68"/>
      <c r="I299" s="61"/>
      <c r="J299" s="62"/>
      <c r="K299" s="61"/>
      <c r="L299" s="61"/>
      <c r="M299" s="80"/>
      <c r="N299" s="61"/>
      <c r="O299" s="111"/>
      <c r="P299" s="117"/>
      <c r="Q299" s="120"/>
      <c r="R299" s="117"/>
      <c r="S299" s="120"/>
      <c r="T299" s="117"/>
      <c r="U299" s="120"/>
      <c r="V299" s="117"/>
      <c r="W299" s="120"/>
      <c r="X299" s="117"/>
      <c r="Y299" s="72"/>
    </row>
    <row r="300" spans="8:25" ht="20.100000000000001" customHeight="1" x14ac:dyDescent="0.2">
      <c r="H300" s="68"/>
      <c r="I300" s="61"/>
      <c r="J300" s="62"/>
      <c r="K300" s="61"/>
      <c r="L300" s="61"/>
      <c r="M300" s="80"/>
      <c r="N300" s="61"/>
      <c r="O300" s="111"/>
      <c r="P300" s="117"/>
      <c r="Q300" s="120"/>
      <c r="R300" s="117"/>
      <c r="S300" s="120"/>
      <c r="T300" s="117"/>
      <c r="U300" s="120"/>
      <c r="V300" s="117"/>
      <c r="W300" s="120"/>
      <c r="X300" s="117"/>
      <c r="Y300" s="72"/>
    </row>
    <row r="301" spans="8:25" ht="20.100000000000001" customHeight="1" x14ac:dyDescent="0.2">
      <c r="H301" s="68"/>
      <c r="I301" s="61"/>
      <c r="J301" s="62"/>
      <c r="K301" s="61"/>
      <c r="L301" s="61"/>
      <c r="M301" s="80"/>
      <c r="N301" s="61"/>
      <c r="O301" s="111"/>
      <c r="P301" s="117"/>
      <c r="Q301" s="120"/>
      <c r="R301" s="117"/>
      <c r="S301" s="120"/>
      <c r="T301" s="117"/>
      <c r="U301" s="120"/>
      <c r="V301" s="117"/>
      <c r="W301" s="120"/>
      <c r="X301" s="117"/>
      <c r="Y301" s="72"/>
    </row>
    <row r="302" spans="8:25" ht="20.100000000000001" customHeight="1" x14ac:dyDescent="0.2">
      <c r="H302" s="68"/>
      <c r="I302" s="61"/>
      <c r="J302" s="62"/>
      <c r="K302" s="61"/>
      <c r="L302" s="61"/>
      <c r="M302" s="80"/>
      <c r="N302" s="61"/>
      <c r="O302" s="111"/>
      <c r="P302" s="117"/>
      <c r="Q302" s="120"/>
      <c r="R302" s="117"/>
      <c r="S302" s="120"/>
      <c r="T302" s="117"/>
      <c r="U302" s="120"/>
      <c r="V302" s="117"/>
      <c r="W302" s="120"/>
      <c r="X302" s="117"/>
      <c r="Y302" s="72"/>
    </row>
    <row r="303" spans="8:25" ht="20.100000000000001" customHeight="1" x14ac:dyDescent="0.2">
      <c r="H303" s="68"/>
      <c r="I303" s="61"/>
      <c r="J303" s="62"/>
      <c r="K303" s="61"/>
      <c r="L303" s="61"/>
      <c r="M303" s="80"/>
      <c r="N303" s="61"/>
      <c r="O303" s="111"/>
      <c r="P303" s="117"/>
      <c r="Q303" s="120"/>
      <c r="R303" s="117"/>
      <c r="S303" s="120"/>
      <c r="T303" s="117"/>
      <c r="U303" s="120"/>
      <c r="V303" s="117"/>
      <c r="W303" s="120"/>
      <c r="X303" s="117"/>
      <c r="Y303" s="72"/>
    </row>
    <row r="304" spans="8:25" ht="20.100000000000001" customHeight="1" x14ac:dyDescent="0.2">
      <c r="H304" s="68"/>
      <c r="I304" s="61"/>
      <c r="J304" s="62"/>
      <c r="K304" s="61"/>
      <c r="L304" s="61"/>
      <c r="M304" s="80"/>
      <c r="N304" s="61"/>
      <c r="O304" s="111"/>
      <c r="P304" s="117"/>
      <c r="Q304" s="120"/>
      <c r="R304" s="117"/>
      <c r="S304" s="120"/>
      <c r="T304" s="117"/>
      <c r="U304" s="120"/>
      <c r="V304" s="117"/>
      <c r="W304" s="120"/>
      <c r="X304" s="117"/>
      <c r="Y304" s="72"/>
    </row>
    <row r="305" spans="8:25" ht="20.100000000000001" customHeight="1" x14ac:dyDescent="0.2">
      <c r="H305" s="68"/>
      <c r="I305" s="61"/>
      <c r="J305" s="62"/>
      <c r="K305" s="61"/>
      <c r="L305" s="61"/>
      <c r="M305" s="80"/>
      <c r="N305" s="61"/>
      <c r="O305" s="111"/>
      <c r="P305" s="117"/>
      <c r="Q305" s="120"/>
      <c r="R305" s="117"/>
      <c r="S305" s="120"/>
      <c r="T305" s="117"/>
      <c r="U305" s="120"/>
      <c r="V305" s="117"/>
      <c r="W305" s="120"/>
      <c r="X305" s="117"/>
      <c r="Y305" s="72"/>
    </row>
    <row r="306" spans="8:25" ht="20.100000000000001" customHeight="1" x14ac:dyDescent="0.2">
      <c r="H306" s="68"/>
      <c r="I306" s="61"/>
      <c r="J306" s="62"/>
      <c r="K306" s="61"/>
      <c r="L306" s="61"/>
      <c r="M306" s="80"/>
      <c r="N306" s="61"/>
      <c r="O306" s="111"/>
      <c r="P306" s="117"/>
      <c r="Q306" s="120"/>
      <c r="R306" s="117"/>
      <c r="S306" s="120"/>
      <c r="T306" s="117"/>
      <c r="U306" s="120"/>
      <c r="V306" s="117"/>
      <c r="W306" s="120"/>
      <c r="X306" s="117"/>
      <c r="Y306" s="72"/>
    </row>
    <row r="307" spans="8:25" ht="20.100000000000001" customHeight="1" x14ac:dyDescent="0.2">
      <c r="H307" s="68"/>
      <c r="I307" s="61"/>
      <c r="J307" s="62"/>
      <c r="K307" s="61"/>
      <c r="L307" s="61"/>
      <c r="M307" s="80"/>
      <c r="N307" s="61"/>
      <c r="O307" s="111"/>
      <c r="P307" s="117"/>
      <c r="Q307" s="120"/>
      <c r="R307" s="117"/>
      <c r="S307" s="120"/>
      <c r="T307" s="117"/>
      <c r="U307" s="120"/>
      <c r="V307" s="117"/>
      <c r="W307" s="120"/>
      <c r="X307" s="117"/>
      <c r="Y307" s="72"/>
    </row>
    <row r="308" spans="8:25" ht="20.100000000000001" customHeight="1" x14ac:dyDescent="0.2">
      <c r="H308" s="68"/>
      <c r="I308" s="61"/>
      <c r="J308" s="62"/>
      <c r="K308" s="61"/>
      <c r="L308" s="61"/>
      <c r="M308" s="80"/>
      <c r="N308" s="61"/>
      <c r="O308" s="111"/>
      <c r="P308" s="117"/>
      <c r="Q308" s="120"/>
      <c r="R308" s="117"/>
      <c r="S308" s="120"/>
      <c r="T308" s="117"/>
      <c r="U308" s="120"/>
      <c r="V308" s="117"/>
      <c r="W308" s="120"/>
      <c r="X308" s="117"/>
      <c r="Y308" s="72"/>
    </row>
    <row r="309" spans="8:25" ht="20.100000000000001" customHeight="1" x14ac:dyDescent="0.2">
      <c r="H309" s="68"/>
      <c r="I309" s="61"/>
      <c r="J309" s="62"/>
      <c r="K309" s="61"/>
      <c r="L309" s="61"/>
      <c r="M309" s="80"/>
      <c r="N309" s="61"/>
      <c r="O309" s="111"/>
      <c r="P309" s="117"/>
      <c r="Q309" s="120"/>
      <c r="R309" s="117"/>
      <c r="S309" s="120"/>
      <c r="T309" s="117"/>
      <c r="U309" s="120"/>
      <c r="V309" s="117"/>
      <c r="W309" s="120"/>
      <c r="X309" s="117"/>
      <c r="Y309" s="72"/>
    </row>
    <row r="310" spans="8:25" ht="20.100000000000001" customHeight="1" x14ac:dyDescent="0.2">
      <c r="H310" s="68"/>
      <c r="I310" s="61"/>
      <c r="J310" s="62"/>
      <c r="K310" s="61"/>
      <c r="L310" s="61"/>
      <c r="M310" s="80"/>
      <c r="N310" s="61"/>
      <c r="O310" s="111"/>
      <c r="P310" s="117"/>
      <c r="Q310" s="120"/>
      <c r="R310" s="117"/>
      <c r="S310" s="120"/>
      <c r="T310" s="117"/>
      <c r="U310" s="120"/>
      <c r="V310" s="117"/>
      <c r="W310" s="120"/>
      <c r="X310" s="117"/>
      <c r="Y310" s="72"/>
    </row>
    <row r="311" spans="8:25" ht="20.100000000000001" customHeight="1" x14ac:dyDescent="0.2">
      <c r="H311" s="68"/>
      <c r="I311" s="61"/>
      <c r="J311" s="62"/>
      <c r="K311" s="61"/>
      <c r="L311" s="61"/>
      <c r="M311" s="80"/>
      <c r="N311" s="61"/>
      <c r="O311" s="111"/>
      <c r="P311" s="117"/>
      <c r="Q311" s="120"/>
      <c r="R311" s="117"/>
      <c r="S311" s="120"/>
      <c r="T311" s="117"/>
      <c r="U311" s="120"/>
      <c r="V311" s="117"/>
      <c r="W311" s="120"/>
      <c r="X311" s="117"/>
      <c r="Y311" s="72"/>
    </row>
    <row r="312" spans="8:25" ht="20.100000000000001" customHeight="1" x14ac:dyDescent="0.2">
      <c r="H312" s="68"/>
      <c r="I312" s="61"/>
      <c r="J312" s="62"/>
      <c r="K312" s="61"/>
      <c r="L312" s="61"/>
      <c r="M312" s="80"/>
      <c r="N312" s="61"/>
      <c r="O312" s="111"/>
      <c r="P312" s="117"/>
      <c r="Q312" s="120"/>
      <c r="R312" s="117"/>
      <c r="S312" s="120"/>
      <c r="T312" s="117"/>
      <c r="U312" s="120"/>
      <c r="V312" s="117"/>
      <c r="W312" s="120"/>
      <c r="X312" s="117"/>
      <c r="Y312" s="72"/>
    </row>
    <row r="313" spans="8:25" ht="20.100000000000001" customHeight="1" x14ac:dyDescent="0.2">
      <c r="H313" s="68"/>
      <c r="I313" s="61"/>
      <c r="J313" s="62"/>
      <c r="K313" s="61"/>
      <c r="L313" s="61"/>
      <c r="M313" s="80"/>
      <c r="N313" s="61"/>
      <c r="O313" s="111"/>
      <c r="P313" s="117"/>
      <c r="Q313" s="120"/>
      <c r="R313" s="117"/>
      <c r="S313" s="120"/>
      <c r="T313" s="117"/>
      <c r="U313" s="120"/>
      <c r="V313" s="117"/>
      <c r="W313" s="120"/>
      <c r="X313" s="117"/>
      <c r="Y313" s="72"/>
    </row>
    <row r="314" spans="8:25" ht="20.100000000000001" customHeight="1" x14ac:dyDescent="0.2">
      <c r="H314" s="68"/>
      <c r="I314" s="61"/>
      <c r="J314" s="62"/>
      <c r="K314" s="61"/>
      <c r="L314" s="61"/>
      <c r="M314" s="80"/>
      <c r="N314" s="61"/>
      <c r="O314" s="111"/>
      <c r="P314" s="117"/>
      <c r="Q314" s="120"/>
      <c r="R314" s="117"/>
      <c r="S314" s="120"/>
      <c r="T314" s="117"/>
      <c r="U314" s="120"/>
      <c r="V314" s="117"/>
      <c r="W314" s="120"/>
      <c r="X314" s="117"/>
      <c r="Y314" s="72"/>
    </row>
    <row r="315" spans="8:25" ht="20.100000000000001" customHeight="1" x14ac:dyDescent="0.2">
      <c r="H315" s="68"/>
      <c r="I315" s="61"/>
      <c r="J315" s="62"/>
      <c r="K315" s="61"/>
      <c r="L315" s="61"/>
      <c r="M315" s="80"/>
      <c r="N315" s="61"/>
      <c r="O315" s="111"/>
      <c r="P315" s="117"/>
      <c r="Q315" s="120"/>
      <c r="R315" s="117"/>
      <c r="S315" s="120"/>
      <c r="T315" s="117"/>
      <c r="U315" s="120"/>
      <c r="V315" s="117"/>
      <c r="W315" s="120"/>
      <c r="X315" s="117"/>
      <c r="Y315" s="72"/>
    </row>
    <row r="316" spans="8:25" ht="20.100000000000001" customHeight="1" x14ac:dyDescent="0.2">
      <c r="H316" s="68"/>
      <c r="I316" s="61"/>
      <c r="J316" s="62"/>
      <c r="K316" s="61"/>
      <c r="L316" s="61"/>
      <c r="M316" s="80"/>
      <c r="N316" s="61"/>
      <c r="O316" s="111"/>
      <c r="P316" s="117"/>
      <c r="Q316" s="120"/>
      <c r="R316" s="117"/>
      <c r="S316" s="120"/>
      <c r="T316" s="117"/>
      <c r="U316" s="120"/>
      <c r="V316" s="117"/>
      <c r="W316" s="120"/>
      <c r="X316" s="117"/>
      <c r="Y316" s="72"/>
    </row>
    <row r="317" spans="8:25" ht="20.100000000000001" customHeight="1" x14ac:dyDescent="0.2">
      <c r="H317" s="68"/>
      <c r="I317" s="61"/>
      <c r="J317" s="62"/>
      <c r="K317" s="61"/>
      <c r="L317" s="61"/>
      <c r="M317" s="80"/>
      <c r="N317" s="61"/>
      <c r="O317" s="111"/>
      <c r="P317" s="117"/>
      <c r="Q317" s="120"/>
      <c r="R317" s="117"/>
      <c r="S317" s="120"/>
      <c r="T317" s="117"/>
      <c r="U317" s="120"/>
      <c r="V317" s="117"/>
      <c r="W317" s="120"/>
      <c r="X317" s="117"/>
      <c r="Y317" s="72"/>
    </row>
    <row r="318" spans="8:25" ht="20.100000000000001" customHeight="1" x14ac:dyDescent="0.2">
      <c r="H318" s="68"/>
      <c r="I318" s="61"/>
      <c r="J318" s="62"/>
      <c r="K318" s="61"/>
      <c r="L318" s="61"/>
      <c r="M318" s="80"/>
      <c r="N318" s="61"/>
      <c r="O318" s="111"/>
      <c r="P318" s="117"/>
      <c r="Q318" s="120"/>
      <c r="R318" s="117"/>
      <c r="S318" s="120"/>
      <c r="T318" s="117"/>
      <c r="U318" s="120"/>
      <c r="V318" s="117"/>
      <c r="W318" s="120"/>
      <c r="X318" s="117"/>
      <c r="Y318" s="72"/>
    </row>
    <row r="319" spans="8:25" ht="20.100000000000001" customHeight="1" x14ac:dyDescent="0.2">
      <c r="H319" s="68"/>
      <c r="I319" s="61"/>
      <c r="J319" s="62"/>
      <c r="K319" s="61"/>
      <c r="L319" s="61"/>
      <c r="M319" s="80"/>
      <c r="N319" s="61"/>
      <c r="O319" s="111"/>
      <c r="P319" s="117"/>
      <c r="Q319" s="120"/>
      <c r="R319" s="117"/>
      <c r="S319" s="120"/>
      <c r="T319" s="117"/>
      <c r="U319" s="120"/>
      <c r="V319" s="117"/>
      <c r="W319" s="120"/>
      <c r="X319" s="117"/>
      <c r="Y319" s="72"/>
    </row>
    <row r="320" spans="8:25" ht="20.100000000000001" customHeight="1" x14ac:dyDescent="0.2">
      <c r="H320" s="68"/>
      <c r="I320" s="61"/>
      <c r="J320" s="62"/>
      <c r="K320" s="61"/>
      <c r="L320" s="61"/>
      <c r="M320" s="80"/>
      <c r="N320" s="61"/>
      <c r="O320" s="111"/>
      <c r="P320" s="117"/>
      <c r="Q320" s="120"/>
      <c r="R320" s="117"/>
      <c r="S320" s="120"/>
      <c r="T320" s="117"/>
      <c r="U320" s="120"/>
      <c r="V320" s="117"/>
      <c r="W320" s="120"/>
      <c r="X320" s="117"/>
      <c r="Y320" s="72"/>
    </row>
    <row r="321" spans="8:25" ht="20.100000000000001" customHeight="1" x14ac:dyDescent="0.2">
      <c r="H321" s="68"/>
      <c r="I321" s="61"/>
      <c r="J321" s="62"/>
      <c r="K321" s="61"/>
      <c r="L321" s="61"/>
      <c r="M321" s="80"/>
      <c r="N321" s="61"/>
      <c r="O321" s="111"/>
      <c r="P321" s="117"/>
      <c r="Q321" s="120"/>
      <c r="R321" s="117"/>
      <c r="S321" s="120"/>
      <c r="T321" s="117"/>
      <c r="U321" s="120"/>
      <c r="V321" s="117"/>
      <c r="W321" s="120"/>
      <c r="X321" s="117"/>
      <c r="Y321" s="72"/>
    </row>
    <row r="322" spans="8:25" ht="20.100000000000001" customHeight="1" x14ac:dyDescent="0.2">
      <c r="H322" s="68"/>
      <c r="I322" s="61"/>
      <c r="J322" s="62"/>
      <c r="K322" s="61"/>
      <c r="L322" s="61"/>
      <c r="M322" s="80"/>
      <c r="N322" s="61"/>
      <c r="O322" s="111"/>
      <c r="P322" s="117"/>
      <c r="Q322" s="120"/>
      <c r="R322" s="117"/>
      <c r="S322" s="120"/>
      <c r="T322" s="117"/>
      <c r="U322" s="120"/>
      <c r="V322" s="117"/>
      <c r="W322" s="120"/>
      <c r="X322" s="117"/>
      <c r="Y322" s="72"/>
    </row>
    <row r="323" spans="8:25" ht="20.100000000000001" customHeight="1" x14ac:dyDescent="0.2">
      <c r="H323" s="68"/>
      <c r="I323" s="61"/>
      <c r="J323" s="62"/>
      <c r="K323" s="61"/>
      <c r="L323" s="61"/>
      <c r="M323" s="80"/>
      <c r="N323" s="61"/>
      <c r="O323" s="111"/>
      <c r="P323" s="117"/>
      <c r="Q323" s="120"/>
      <c r="R323" s="117"/>
      <c r="S323" s="120"/>
      <c r="T323" s="117"/>
      <c r="U323" s="120"/>
      <c r="V323" s="117"/>
      <c r="W323" s="120"/>
      <c r="X323" s="117"/>
      <c r="Y323" s="72"/>
    </row>
    <row r="324" spans="8:25" ht="20.100000000000001" customHeight="1" x14ac:dyDescent="0.2">
      <c r="H324" s="68"/>
      <c r="I324" s="61"/>
      <c r="J324" s="62"/>
      <c r="K324" s="61"/>
      <c r="L324" s="61"/>
      <c r="M324" s="80"/>
      <c r="N324" s="61"/>
      <c r="O324" s="111"/>
      <c r="P324" s="117"/>
      <c r="Q324" s="120"/>
      <c r="R324" s="117"/>
      <c r="S324" s="120"/>
      <c r="T324" s="117"/>
      <c r="U324" s="120"/>
      <c r="V324" s="117"/>
      <c r="W324" s="120"/>
      <c r="X324" s="117"/>
      <c r="Y324" s="72"/>
    </row>
    <row r="325" spans="8:25" ht="20.100000000000001" customHeight="1" x14ac:dyDescent="0.2">
      <c r="H325" s="68"/>
      <c r="I325" s="61"/>
      <c r="J325" s="62"/>
      <c r="K325" s="61"/>
      <c r="L325" s="61"/>
      <c r="M325" s="80"/>
      <c r="N325" s="61"/>
      <c r="O325" s="111"/>
      <c r="P325" s="117"/>
      <c r="Q325" s="120"/>
      <c r="R325" s="117"/>
      <c r="S325" s="120"/>
      <c r="T325" s="117"/>
      <c r="U325" s="120"/>
      <c r="V325" s="117"/>
      <c r="W325" s="120"/>
      <c r="X325" s="117"/>
      <c r="Y325" s="72"/>
    </row>
    <row r="326" spans="8:25" ht="20.100000000000001" customHeight="1" x14ac:dyDescent="0.2">
      <c r="H326" s="68"/>
      <c r="I326" s="61"/>
      <c r="J326" s="62"/>
      <c r="K326" s="61"/>
      <c r="L326" s="61"/>
      <c r="M326" s="80"/>
      <c r="N326" s="61"/>
      <c r="O326" s="111"/>
      <c r="P326" s="117"/>
      <c r="Q326" s="120"/>
      <c r="R326" s="117"/>
      <c r="S326" s="120"/>
      <c r="T326" s="117"/>
      <c r="U326" s="120"/>
      <c r="V326" s="117"/>
      <c r="W326" s="120"/>
      <c r="X326" s="117"/>
      <c r="Y326" s="72"/>
    </row>
    <row r="327" spans="8:25" ht="20.100000000000001" customHeight="1" x14ac:dyDescent="0.2">
      <c r="H327" s="68"/>
      <c r="I327" s="61"/>
      <c r="J327" s="62"/>
      <c r="K327" s="61"/>
      <c r="L327" s="61"/>
      <c r="M327" s="80"/>
      <c r="N327" s="61"/>
      <c r="O327" s="111"/>
      <c r="P327" s="117"/>
      <c r="Q327" s="120"/>
      <c r="R327" s="117"/>
      <c r="S327" s="120"/>
      <c r="T327" s="117"/>
      <c r="U327" s="120"/>
      <c r="V327" s="117"/>
      <c r="W327" s="120"/>
      <c r="X327" s="117"/>
      <c r="Y327" s="72"/>
    </row>
    <row r="328" spans="8:25" ht="20.100000000000001" customHeight="1" x14ac:dyDescent="0.2">
      <c r="H328" s="68"/>
      <c r="I328" s="61"/>
      <c r="J328" s="62"/>
      <c r="K328" s="61"/>
      <c r="L328" s="61"/>
      <c r="M328" s="80"/>
      <c r="N328" s="61"/>
      <c r="O328" s="111"/>
      <c r="P328" s="117"/>
      <c r="Q328" s="120"/>
      <c r="R328" s="117"/>
      <c r="S328" s="120"/>
      <c r="T328" s="117"/>
      <c r="U328" s="120"/>
      <c r="V328" s="117"/>
      <c r="W328" s="120"/>
      <c r="X328" s="117"/>
      <c r="Y328" s="72"/>
    </row>
    <row r="329" spans="8:25" ht="20.100000000000001" customHeight="1" x14ac:dyDescent="0.2">
      <c r="H329" s="68"/>
      <c r="I329" s="61"/>
      <c r="J329" s="62"/>
      <c r="K329" s="61"/>
      <c r="L329" s="61"/>
      <c r="M329" s="80"/>
      <c r="N329" s="61"/>
      <c r="O329" s="111"/>
      <c r="P329" s="117"/>
      <c r="Q329" s="120"/>
      <c r="R329" s="117"/>
      <c r="S329" s="120"/>
      <c r="T329" s="117"/>
      <c r="U329" s="120"/>
      <c r="V329" s="117"/>
      <c r="W329" s="120"/>
      <c r="X329" s="117"/>
      <c r="Y329" s="72"/>
    </row>
    <row r="330" spans="8:25" ht="20.100000000000001" customHeight="1" x14ac:dyDescent="0.2">
      <c r="H330" s="68"/>
      <c r="I330" s="61"/>
      <c r="J330" s="62"/>
      <c r="K330" s="61"/>
      <c r="L330" s="61"/>
      <c r="M330" s="80"/>
      <c r="N330" s="61"/>
      <c r="O330" s="111"/>
      <c r="P330" s="117"/>
      <c r="Q330" s="120"/>
      <c r="R330" s="117"/>
      <c r="S330" s="120"/>
      <c r="T330" s="117"/>
      <c r="U330" s="120"/>
      <c r="V330" s="117"/>
      <c r="W330" s="120"/>
      <c r="X330" s="117"/>
      <c r="Y330" s="72"/>
    </row>
    <row r="331" spans="8:25" ht="20.100000000000001" customHeight="1" x14ac:dyDescent="0.2">
      <c r="H331" s="68"/>
      <c r="I331" s="61"/>
      <c r="J331" s="62"/>
      <c r="K331" s="61"/>
      <c r="L331" s="61"/>
      <c r="M331" s="80"/>
      <c r="N331" s="61"/>
      <c r="O331" s="111"/>
      <c r="P331" s="117"/>
      <c r="Q331" s="120"/>
      <c r="R331" s="117"/>
      <c r="S331" s="120"/>
      <c r="T331" s="117"/>
      <c r="U331" s="120"/>
      <c r="V331" s="117"/>
      <c r="W331" s="120"/>
      <c r="X331" s="117"/>
      <c r="Y331" s="72"/>
    </row>
    <row r="332" spans="8:25" ht="20.100000000000001" customHeight="1" x14ac:dyDescent="0.2">
      <c r="H332" s="68"/>
      <c r="I332" s="61"/>
      <c r="J332" s="62"/>
      <c r="K332" s="61"/>
      <c r="L332" s="61"/>
      <c r="M332" s="80"/>
      <c r="N332" s="61"/>
      <c r="O332" s="111"/>
      <c r="P332" s="117"/>
      <c r="Q332" s="120"/>
      <c r="R332" s="117"/>
      <c r="S332" s="120"/>
      <c r="T332" s="117"/>
      <c r="U332" s="120"/>
      <c r="V332" s="117"/>
      <c r="W332" s="120"/>
      <c r="X332" s="117"/>
      <c r="Y332" s="72"/>
    </row>
    <row r="333" spans="8:25" ht="20.100000000000001" customHeight="1" x14ac:dyDescent="0.2">
      <c r="H333" s="68"/>
      <c r="I333" s="61"/>
      <c r="J333" s="62"/>
      <c r="K333" s="61"/>
      <c r="L333" s="61"/>
      <c r="M333" s="80"/>
      <c r="N333" s="61"/>
      <c r="O333" s="111"/>
      <c r="P333" s="117"/>
      <c r="Q333" s="120"/>
      <c r="R333" s="117"/>
      <c r="S333" s="120"/>
      <c r="T333" s="117"/>
      <c r="U333" s="120"/>
      <c r="V333" s="117"/>
      <c r="W333" s="120"/>
      <c r="X333" s="117"/>
      <c r="Y333" s="72"/>
    </row>
    <row r="334" spans="8:25" ht="20.100000000000001" customHeight="1" x14ac:dyDescent="0.2">
      <c r="H334" s="68"/>
      <c r="I334" s="61"/>
      <c r="J334" s="62"/>
      <c r="K334" s="61"/>
      <c r="L334" s="61"/>
      <c r="M334" s="80"/>
      <c r="N334" s="61"/>
      <c r="O334" s="111"/>
      <c r="P334" s="117"/>
      <c r="Q334" s="120"/>
      <c r="R334" s="117"/>
      <c r="S334" s="120"/>
      <c r="T334" s="117"/>
      <c r="U334" s="120"/>
      <c r="V334" s="117"/>
      <c r="W334" s="120"/>
      <c r="X334" s="117"/>
      <c r="Y334" s="72"/>
    </row>
    <row r="335" spans="8:25" ht="20.100000000000001" customHeight="1" x14ac:dyDescent="0.2">
      <c r="H335" s="68"/>
      <c r="I335" s="61"/>
      <c r="J335" s="62"/>
      <c r="K335" s="61"/>
      <c r="L335" s="61"/>
      <c r="M335" s="80"/>
      <c r="N335" s="61"/>
      <c r="O335" s="111"/>
      <c r="P335" s="117"/>
      <c r="Q335" s="120"/>
      <c r="R335" s="117"/>
      <c r="S335" s="120"/>
      <c r="T335" s="117"/>
      <c r="U335" s="120"/>
      <c r="V335" s="117"/>
      <c r="W335" s="120"/>
      <c r="X335" s="117"/>
      <c r="Y335" s="72"/>
    </row>
    <row r="336" spans="8:25" ht="20.100000000000001" customHeight="1" x14ac:dyDescent="0.2">
      <c r="H336" s="68"/>
      <c r="I336" s="61"/>
      <c r="J336" s="62"/>
      <c r="K336" s="61"/>
      <c r="L336" s="61"/>
      <c r="M336" s="80"/>
      <c r="N336" s="61"/>
      <c r="O336" s="111"/>
      <c r="P336" s="117"/>
      <c r="Q336" s="120"/>
      <c r="R336" s="117"/>
      <c r="S336" s="120"/>
      <c r="T336" s="117"/>
      <c r="U336" s="120"/>
      <c r="V336" s="117"/>
      <c r="W336" s="120"/>
      <c r="X336" s="117"/>
      <c r="Y336" s="72"/>
    </row>
    <row r="337" spans="8:25" ht="20.100000000000001" customHeight="1" x14ac:dyDescent="0.2">
      <c r="H337" s="68"/>
      <c r="I337" s="61"/>
      <c r="J337" s="62"/>
      <c r="K337" s="61"/>
      <c r="L337" s="61"/>
      <c r="M337" s="80"/>
      <c r="N337" s="61"/>
      <c r="O337" s="111"/>
      <c r="P337" s="117"/>
      <c r="Q337" s="120"/>
      <c r="R337" s="117"/>
      <c r="S337" s="120"/>
      <c r="T337" s="117"/>
      <c r="U337" s="120"/>
      <c r="V337" s="117"/>
      <c r="W337" s="120"/>
      <c r="X337" s="117"/>
      <c r="Y337" s="72"/>
    </row>
    <row r="338" spans="8:25" ht="20.100000000000001" customHeight="1" x14ac:dyDescent="0.2">
      <c r="H338" s="68"/>
      <c r="I338" s="61"/>
      <c r="J338" s="62"/>
      <c r="K338" s="61"/>
      <c r="L338" s="61"/>
      <c r="M338" s="80"/>
      <c r="N338" s="61"/>
      <c r="O338" s="111"/>
      <c r="P338" s="117"/>
      <c r="Q338" s="120"/>
      <c r="R338" s="117"/>
      <c r="S338" s="120"/>
      <c r="T338" s="117"/>
      <c r="U338" s="120"/>
      <c r="V338" s="117"/>
      <c r="W338" s="120"/>
      <c r="X338" s="117"/>
      <c r="Y338" s="72"/>
    </row>
    <row r="339" spans="8:25" ht="20.100000000000001" customHeight="1" x14ac:dyDescent="0.2">
      <c r="H339" s="68"/>
      <c r="I339" s="61"/>
      <c r="J339" s="62"/>
      <c r="K339" s="61"/>
      <c r="L339" s="61"/>
      <c r="M339" s="80"/>
      <c r="N339" s="61"/>
      <c r="O339" s="111"/>
      <c r="P339" s="117"/>
      <c r="Q339" s="120"/>
      <c r="R339" s="117"/>
      <c r="S339" s="120"/>
      <c r="T339" s="117"/>
      <c r="U339" s="120"/>
      <c r="V339" s="117"/>
      <c r="W339" s="120"/>
      <c r="X339" s="117"/>
      <c r="Y339" s="72"/>
    </row>
    <row r="340" spans="8:25" ht="20.100000000000001" customHeight="1" x14ac:dyDescent="0.2">
      <c r="H340" s="68"/>
      <c r="I340" s="61"/>
      <c r="J340" s="62"/>
      <c r="K340" s="61"/>
      <c r="L340" s="61"/>
      <c r="M340" s="80"/>
      <c r="N340" s="61"/>
      <c r="O340" s="111"/>
      <c r="P340" s="117"/>
      <c r="Q340" s="120"/>
      <c r="R340" s="117"/>
      <c r="S340" s="120"/>
      <c r="T340" s="117"/>
      <c r="U340" s="120"/>
      <c r="V340" s="117"/>
      <c r="W340" s="120"/>
      <c r="X340" s="117"/>
      <c r="Y340" s="72"/>
    </row>
    <row r="341" spans="8:25" ht="20.100000000000001" customHeight="1" x14ac:dyDescent="0.2">
      <c r="H341" s="68"/>
      <c r="I341" s="61"/>
      <c r="J341" s="62"/>
      <c r="K341" s="61"/>
      <c r="L341" s="61"/>
      <c r="M341" s="80"/>
      <c r="N341" s="61"/>
      <c r="O341" s="111"/>
      <c r="P341" s="117"/>
      <c r="Q341" s="120"/>
      <c r="R341" s="117"/>
      <c r="S341" s="120"/>
      <c r="T341" s="117"/>
      <c r="U341" s="120"/>
      <c r="V341" s="117"/>
      <c r="W341" s="120"/>
      <c r="X341" s="117"/>
      <c r="Y341" s="72"/>
    </row>
    <row r="342" spans="8:25" ht="20.100000000000001" customHeight="1" x14ac:dyDescent="0.2">
      <c r="H342" s="68"/>
      <c r="I342" s="61"/>
      <c r="J342" s="62"/>
      <c r="K342" s="61"/>
      <c r="L342" s="61"/>
      <c r="M342" s="80"/>
      <c r="N342" s="61"/>
      <c r="O342" s="111"/>
      <c r="P342" s="117"/>
      <c r="Q342" s="120"/>
      <c r="R342" s="117"/>
      <c r="S342" s="120"/>
      <c r="T342" s="117"/>
      <c r="U342" s="120"/>
      <c r="V342" s="117"/>
      <c r="W342" s="120"/>
      <c r="X342" s="117"/>
      <c r="Y342" s="72"/>
    </row>
    <row r="343" spans="8:25" ht="20.100000000000001" customHeight="1" x14ac:dyDescent="0.2">
      <c r="H343" s="68"/>
      <c r="I343" s="61"/>
      <c r="J343" s="62"/>
      <c r="K343" s="61"/>
      <c r="L343" s="61"/>
      <c r="M343" s="80"/>
      <c r="N343" s="61"/>
      <c r="O343" s="111"/>
      <c r="P343" s="117"/>
      <c r="Q343" s="120"/>
      <c r="R343" s="117"/>
      <c r="S343" s="120"/>
      <c r="T343" s="117"/>
      <c r="U343" s="120"/>
      <c r="V343" s="117"/>
      <c r="W343" s="120"/>
      <c r="X343" s="117"/>
      <c r="Y343" s="72"/>
    </row>
    <row r="344" spans="8:25" ht="20.100000000000001" customHeight="1" x14ac:dyDescent="0.2">
      <c r="H344" s="68"/>
      <c r="I344" s="61"/>
      <c r="J344" s="62"/>
      <c r="K344" s="61"/>
      <c r="L344" s="61"/>
      <c r="M344" s="80"/>
      <c r="N344" s="61"/>
      <c r="O344" s="111"/>
      <c r="P344" s="117"/>
      <c r="Q344" s="120"/>
      <c r="R344" s="117"/>
      <c r="S344" s="120"/>
      <c r="T344" s="117"/>
      <c r="U344" s="120"/>
      <c r="V344" s="117"/>
      <c r="W344" s="120"/>
      <c r="X344" s="117"/>
      <c r="Y344" s="72"/>
    </row>
    <row r="345" spans="8:25" ht="20.100000000000001" customHeight="1" x14ac:dyDescent="0.2">
      <c r="H345" s="68"/>
      <c r="I345" s="61"/>
      <c r="J345" s="62"/>
      <c r="K345" s="61"/>
      <c r="L345" s="61"/>
      <c r="M345" s="80"/>
      <c r="N345" s="61"/>
      <c r="O345" s="111"/>
      <c r="P345" s="117"/>
      <c r="Q345" s="120"/>
      <c r="R345" s="117"/>
      <c r="S345" s="120"/>
      <c r="T345" s="117"/>
      <c r="U345" s="120"/>
      <c r="V345" s="117"/>
      <c r="W345" s="120"/>
      <c r="X345" s="117"/>
      <c r="Y345" s="72"/>
    </row>
    <row r="346" spans="8:25" ht="20.100000000000001" customHeight="1" x14ac:dyDescent="0.2">
      <c r="H346" s="68"/>
      <c r="I346" s="61"/>
      <c r="J346" s="62"/>
      <c r="K346" s="61"/>
      <c r="L346" s="61"/>
      <c r="M346" s="80"/>
      <c r="N346" s="61"/>
      <c r="O346" s="111"/>
      <c r="P346" s="117"/>
      <c r="Q346" s="120"/>
      <c r="R346" s="117"/>
      <c r="S346" s="120"/>
      <c r="T346" s="117"/>
      <c r="U346" s="120"/>
      <c r="V346" s="117"/>
      <c r="W346" s="120"/>
      <c r="X346" s="117"/>
      <c r="Y346" s="72"/>
    </row>
    <row r="347" spans="8:25" ht="20.100000000000001" customHeight="1" x14ac:dyDescent="0.2">
      <c r="H347" s="68"/>
      <c r="I347" s="61"/>
      <c r="J347" s="62"/>
      <c r="K347" s="61"/>
      <c r="L347" s="61"/>
      <c r="M347" s="80"/>
      <c r="N347" s="61"/>
      <c r="O347" s="111"/>
      <c r="P347" s="117"/>
      <c r="Q347" s="120"/>
      <c r="R347" s="117"/>
      <c r="S347" s="120"/>
      <c r="T347" s="117"/>
      <c r="U347" s="120"/>
      <c r="V347" s="117"/>
      <c r="W347" s="120"/>
      <c r="X347" s="117"/>
      <c r="Y347" s="72"/>
    </row>
    <row r="348" spans="8:25" ht="20.100000000000001" customHeight="1" x14ac:dyDescent="0.2">
      <c r="H348" s="68"/>
      <c r="I348" s="61"/>
      <c r="J348" s="62"/>
      <c r="K348" s="61"/>
      <c r="L348" s="61"/>
      <c r="M348" s="80"/>
      <c r="N348" s="61"/>
      <c r="O348" s="111"/>
      <c r="P348" s="117"/>
      <c r="Q348" s="120"/>
      <c r="R348" s="117"/>
      <c r="S348" s="120"/>
      <c r="T348" s="117"/>
      <c r="U348" s="120"/>
      <c r="V348" s="117"/>
      <c r="W348" s="120"/>
      <c r="X348" s="117"/>
      <c r="Y348" s="72"/>
    </row>
    <row r="349" spans="8:25" ht="20.100000000000001" customHeight="1" x14ac:dyDescent="0.2">
      <c r="H349" s="68"/>
      <c r="I349" s="61"/>
      <c r="J349" s="62"/>
      <c r="K349" s="61"/>
      <c r="L349" s="61"/>
      <c r="M349" s="80"/>
      <c r="N349" s="61"/>
      <c r="O349" s="111"/>
      <c r="P349" s="117"/>
      <c r="Q349" s="120"/>
      <c r="R349" s="117"/>
      <c r="S349" s="120"/>
      <c r="T349" s="117"/>
      <c r="U349" s="120"/>
      <c r="V349" s="117"/>
      <c r="W349" s="120"/>
      <c r="X349" s="117"/>
      <c r="Y349" s="72"/>
    </row>
    <row r="350" spans="8:25" ht="20.100000000000001" customHeight="1" x14ac:dyDescent="0.2">
      <c r="H350" s="68"/>
      <c r="I350" s="61"/>
      <c r="J350" s="62"/>
      <c r="K350" s="61"/>
      <c r="L350" s="61"/>
      <c r="M350" s="80"/>
      <c r="N350" s="61"/>
      <c r="O350" s="111"/>
      <c r="P350" s="117"/>
      <c r="Q350" s="120"/>
      <c r="R350" s="117"/>
      <c r="S350" s="120"/>
      <c r="T350" s="117"/>
      <c r="U350" s="120"/>
      <c r="V350" s="117"/>
      <c r="W350" s="120"/>
      <c r="X350" s="117"/>
      <c r="Y350" s="72"/>
    </row>
    <row r="351" spans="8:25" ht="20.100000000000001" customHeight="1" x14ac:dyDescent="0.2">
      <c r="H351" s="68"/>
      <c r="I351" s="61"/>
      <c r="J351" s="62"/>
      <c r="K351" s="61"/>
      <c r="L351" s="61"/>
      <c r="M351" s="80"/>
      <c r="N351" s="61"/>
      <c r="O351" s="111"/>
      <c r="P351" s="117"/>
      <c r="Q351" s="120"/>
      <c r="R351" s="117"/>
      <c r="S351" s="120"/>
      <c r="T351" s="117"/>
      <c r="U351" s="120"/>
      <c r="V351" s="117"/>
      <c r="W351" s="120"/>
      <c r="X351" s="117"/>
      <c r="Y351" s="72"/>
    </row>
    <row r="352" spans="8:25" ht="20.100000000000001" customHeight="1" x14ac:dyDescent="0.2">
      <c r="H352" s="68"/>
      <c r="I352" s="61"/>
      <c r="J352" s="62"/>
      <c r="K352" s="61"/>
      <c r="L352" s="61"/>
      <c r="M352" s="80"/>
      <c r="N352" s="61"/>
      <c r="O352" s="111"/>
      <c r="P352" s="117"/>
      <c r="Q352" s="120"/>
      <c r="R352" s="117"/>
      <c r="S352" s="120"/>
      <c r="T352" s="117"/>
      <c r="U352" s="120"/>
      <c r="V352" s="117"/>
      <c r="W352" s="120"/>
      <c r="X352" s="117"/>
      <c r="Y352" s="72"/>
    </row>
    <row r="353" spans="8:25" ht="20.100000000000001" customHeight="1" x14ac:dyDescent="0.2">
      <c r="H353" s="68"/>
      <c r="I353" s="61"/>
      <c r="J353" s="62"/>
      <c r="K353" s="61"/>
      <c r="L353" s="61"/>
      <c r="M353" s="80"/>
      <c r="N353" s="61"/>
      <c r="O353" s="111"/>
      <c r="P353" s="117"/>
      <c r="Q353" s="120"/>
      <c r="R353" s="117"/>
      <c r="S353" s="120"/>
      <c r="T353" s="117"/>
      <c r="U353" s="120"/>
      <c r="V353" s="117"/>
      <c r="W353" s="120"/>
      <c r="X353" s="117"/>
      <c r="Y353" s="72"/>
    </row>
    <row r="354" spans="8:25" ht="20.100000000000001" customHeight="1" x14ac:dyDescent="0.2">
      <c r="H354" s="68"/>
      <c r="I354" s="61"/>
      <c r="J354" s="62"/>
      <c r="K354" s="61"/>
      <c r="L354" s="61"/>
      <c r="M354" s="80"/>
      <c r="N354" s="61"/>
      <c r="O354" s="111"/>
      <c r="P354" s="117"/>
      <c r="Q354" s="120"/>
      <c r="R354" s="117"/>
      <c r="S354" s="120"/>
      <c r="T354" s="117"/>
      <c r="U354" s="120"/>
      <c r="V354" s="117"/>
      <c r="W354" s="120"/>
      <c r="X354" s="117"/>
      <c r="Y354" s="72"/>
    </row>
    <row r="355" spans="8:25" ht="20.100000000000001" customHeight="1" x14ac:dyDescent="0.2">
      <c r="H355" s="68"/>
      <c r="I355" s="61"/>
      <c r="J355" s="62"/>
      <c r="K355" s="61"/>
      <c r="L355" s="61"/>
      <c r="M355" s="80"/>
      <c r="N355" s="61"/>
      <c r="O355" s="111"/>
      <c r="P355" s="117"/>
      <c r="Q355" s="120"/>
      <c r="R355" s="117"/>
      <c r="S355" s="120"/>
      <c r="T355" s="117"/>
      <c r="U355" s="120"/>
      <c r="V355" s="117"/>
      <c r="W355" s="120"/>
      <c r="X355" s="117"/>
      <c r="Y355" s="72"/>
    </row>
    <row r="356" spans="8:25" ht="20.100000000000001" customHeight="1" x14ac:dyDescent="0.2">
      <c r="H356" s="68"/>
      <c r="I356" s="61"/>
      <c r="J356" s="62"/>
      <c r="K356" s="61"/>
      <c r="L356" s="61"/>
      <c r="M356" s="80"/>
      <c r="N356" s="61"/>
      <c r="O356" s="111"/>
      <c r="P356" s="117"/>
      <c r="Q356" s="120"/>
      <c r="R356" s="117"/>
      <c r="S356" s="120"/>
      <c r="T356" s="117"/>
      <c r="U356" s="120"/>
      <c r="V356" s="117"/>
      <c r="W356" s="120"/>
      <c r="X356" s="117"/>
      <c r="Y356" s="72"/>
    </row>
    <row r="357" spans="8:25" ht="20.100000000000001" customHeight="1" x14ac:dyDescent="0.2">
      <c r="H357" s="68"/>
      <c r="I357" s="61"/>
      <c r="J357" s="62"/>
      <c r="K357" s="61"/>
      <c r="L357" s="61"/>
      <c r="M357" s="80"/>
      <c r="N357" s="61"/>
      <c r="O357" s="111"/>
      <c r="P357" s="117"/>
      <c r="Q357" s="120"/>
      <c r="R357" s="117"/>
      <c r="S357" s="120"/>
      <c r="T357" s="117"/>
      <c r="U357" s="120"/>
      <c r="V357" s="117"/>
      <c r="W357" s="120"/>
      <c r="X357" s="117"/>
      <c r="Y357" s="72"/>
    </row>
    <row r="358" spans="8:25" ht="20.100000000000001" customHeight="1" x14ac:dyDescent="0.2">
      <c r="H358" s="68"/>
      <c r="I358" s="61"/>
      <c r="J358" s="62"/>
      <c r="K358" s="61"/>
      <c r="L358" s="61"/>
      <c r="M358" s="80"/>
      <c r="N358" s="61"/>
      <c r="O358" s="111"/>
      <c r="P358" s="117"/>
      <c r="Q358" s="120"/>
      <c r="R358" s="117"/>
      <c r="S358" s="120"/>
      <c r="T358" s="117"/>
      <c r="U358" s="120"/>
      <c r="V358" s="117"/>
      <c r="W358" s="120"/>
      <c r="X358" s="117"/>
      <c r="Y358" s="72"/>
    </row>
    <row r="359" spans="8:25" ht="20.100000000000001" customHeight="1" x14ac:dyDescent="0.2">
      <c r="H359" s="68"/>
      <c r="I359" s="61"/>
      <c r="J359" s="62"/>
      <c r="K359" s="61"/>
      <c r="L359" s="61"/>
      <c r="M359" s="80"/>
      <c r="N359" s="61"/>
      <c r="O359" s="111"/>
      <c r="P359" s="117"/>
      <c r="Q359" s="120"/>
      <c r="R359" s="117"/>
      <c r="S359" s="120"/>
      <c r="T359" s="117"/>
      <c r="U359" s="120"/>
      <c r="V359" s="117"/>
      <c r="W359" s="120"/>
      <c r="X359" s="117"/>
      <c r="Y359" s="72"/>
    </row>
    <row r="360" spans="8:25" ht="20.100000000000001" customHeight="1" x14ac:dyDescent="0.2">
      <c r="H360" s="68"/>
      <c r="I360" s="61"/>
      <c r="J360" s="62"/>
      <c r="K360" s="61"/>
      <c r="L360" s="61"/>
      <c r="M360" s="80"/>
      <c r="N360" s="61"/>
      <c r="O360" s="111"/>
      <c r="P360" s="117"/>
      <c r="Q360" s="120"/>
      <c r="R360" s="117"/>
      <c r="S360" s="120"/>
      <c r="T360" s="117"/>
      <c r="U360" s="120"/>
      <c r="V360" s="117"/>
      <c r="W360" s="120"/>
      <c r="X360" s="117"/>
      <c r="Y360" s="72"/>
    </row>
    <row r="361" spans="8:25" ht="20.100000000000001" customHeight="1" x14ac:dyDescent="0.2">
      <c r="H361" s="68"/>
      <c r="I361" s="61"/>
      <c r="J361" s="62"/>
      <c r="K361" s="61"/>
      <c r="L361" s="61"/>
      <c r="M361" s="80"/>
      <c r="N361" s="61"/>
      <c r="O361" s="111"/>
      <c r="P361" s="117"/>
      <c r="Q361" s="120"/>
      <c r="R361" s="117"/>
      <c r="S361" s="120"/>
      <c r="T361" s="117"/>
      <c r="U361" s="120"/>
      <c r="V361" s="117"/>
      <c r="W361" s="120"/>
      <c r="X361" s="117"/>
      <c r="Y361" s="72"/>
    </row>
    <row r="362" spans="8:25" ht="20.100000000000001" customHeight="1" x14ac:dyDescent="0.2">
      <c r="H362" s="68"/>
      <c r="I362" s="61"/>
      <c r="J362" s="62"/>
      <c r="K362" s="61"/>
      <c r="L362" s="61"/>
      <c r="M362" s="80"/>
      <c r="N362" s="61"/>
      <c r="O362" s="111"/>
      <c r="P362" s="117"/>
      <c r="Q362" s="120"/>
      <c r="R362" s="117"/>
      <c r="S362" s="120"/>
      <c r="T362" s="117"/>
      <c r="U362" s="120"/>
      <c r="V362" s="117"/>
      <c r="W362" s="120"/>
      <c r="X362" s="117"/>
      <c r="Y362" s="72"/>
    </row>
    <row r="363" spans="8:25" ht="20.100000000000001" customHeight="1" x14ac:dyDescent="0.2">
      <c r="H363" s="68"/>
      <c r="I363" s="61"/>
      <c r="J363" s="62"/>
      <c r="K363" s="61"/>
      <c r="L363" s="61"/>
      <c r="M363" s="80"/>
      <c r="N363" s="61"/>
      <c r="O363" s="111"/>
      <c r="P363" s="117"/>
      <c r="Q363" s="120"/>
      <c r="R363" s="117"/>
      <c r="S363" s="120"/>
      <c r="T363" s="117"/>
      <c r="U363" s="120"/>
      <c r="V363" s="117"/>
      <c r="W363" s="120"/>
      <c r="X363" s="117"/>
      <c r="Y363" s="72"/>
    </row>
    <row r="364" spans="8:25" ht="20.100000000000001" customHeight="1" x14ac:dyDescent="0.2">
      <c r="H364" s="68"/>
      <c r="I364" s="61"/>
      <c r="J364" s="62"/>
      <c r="K364" s="61"/>
      <c r="L364" s="61"/>
      <c r="M364" s="80"/>
      <c r="N364" s="61"/>
      <c r="O364" s="111"/>
      <c r="P364" s="117"/>
      <c r="Q364" s="120"/>
      <c r="R364" s="117"/>
      <c r="S364" s="120"/>
      <c r="T364" s="117"/>
      <c r="U364" s="120"/>
      <c r="V364" s="117"/>
      <c r="W364" s="120"/>
      <c r="X364" s="117"/>
      <c r="Y364" s="72"/>
    </row>
    <row r="365" spans="8:25" ht="20.100000000000001" customHeight="1" x14ac:dyDescent="0.2">
      <c r="H365" s="68"/>
      <c r="I365" s="61"/>
      <c r="J365" s="62"/>
      <c r="K365" s="61"/>
      <c r="L365" s="61"/>
      <c r="M365" s="80"/>
      <c r="N365" s="61"/>
      <c r="O365" s="111"/>
      <c r="P365" s="117"/>
      <c r="Q365" s="120"/>
      <c r="R365" s="117"/>
      <c r="S365" s="120"/>
      <c r="T365" s="117"/>
      <c r="U365" s="120"/>
      <c r="V365" s="117"/>
      <c r="W365" s="120"/>
      <c r="X365" s="117"/>
      <c r="Y365" s="72"/>
    </row>
    <row r="366" spans="8:25" ht="20.100000000000001" customHeight="1" x14ac:dyDescent="0.2">
      <c r="H366" s="68"/>
      <c r="I366" s="61"/>
      <c r="J366" s="62"/>
      <c r="K366" s="61"/>
      <c r="L366" s="61"/>
      <c r="M366" s="80"/>
      <c r="N366" s="61"/>
      <c r="O366" s="111"/>
      <c r="P366" s="117"/>
      <c r="Q366" s="120"/>
      <c r="R366" s="117"/>
      <c r="S366" s="120"/>
      <c r="T366" s="117"/>
      <c r="U366" s="120"/>
      <c r="V366" s="117"/>
      <c r="W366" s="120"/>
      <c r="X366" s="117"/>
      <c r="Y366" s="72"/>
    </row>
    <row r="367" spans="8:25" ht="20.100000000000001" customHeight="1" x14ac:dyDescent="0.2">
      <c r="H367" s="68"/>
      <c r="I367" s="61"/>
      <c r="J367" s="62"/>
      <c r="K367" s="61"/>
      <c r="L367" s="61"/>
      <c r="M367" s="80"/>
      <c r="N367" s="61"/>
      <c r="O367" s="111"/>
      <c r="P367" s="117"/>
      <c r="Q367" s="120"/>
      <c r="R367" s="117"/>
      <c r="S367" s="120"/>
      <c r="T367" s="117"/>
      <c r="U367" s="120"/>
      <c r="V367" s="117"/>
      <c r="W367" s="120"/>
      <c r="X367" s="117"/>
      <c r="Y367" s="72"/>
    </row>
    <row r="368" spans="8:25" ht="20.100000000000001" customHeight="1" x14ac:dyDescent="0.2">
      <c r="H368" s="68"/>
      <c r="I368" s="61"/>
      <c r="J368" s="62"/>
      <c r="K368" s="61"/>
      <c r="L368" s="61"/>
      <c r="M368" s="80"/>
      <c r="N368" s="61"/>
      <c r="O368" s="111"/>
      <c r="P368" s="117"/>
      <c r="Q368" s="120"/>
      <c r="R368" s="117"/>
      <c r="S368" s="120"/>
      <c r="T368" s="117"/>
      <c r="U368" s="120"/>
      <c r="V368" s="117"/>
      <c r="W368" s="120"/>
      <c r="X368" s="117"/>
      <c r="Y368" s="72"/>
    </row>
    <row r="369" spans="8:25" ht="20.100000000000001" customHeight="1" x14ac:dyDescent="0.2">
      <c r="H369" s="68"/>
      <c r="I369" s="61"/>
      <c r="J369" s="62"/>
      <c r="K369" s="61"/>
      <c r="L369" s="61"/>
      <c r="M369" s="80"/>
      <c r="N369" s="61"/>
      <c r="O369" s="111"/>
      <c r="P369" s="117"/>
      <c r="Q369" s="120"/>
      <c r="R369" s="117"/>
      <c r="S369" s="120"/>
      <c r="T369" s="117"/>
      <c r="U369" s="120"/>
      <c r="V369" s="117"/>
      <c r="W369" s="120"/>
      <c r="X369" s="117"/>
      <c r="Y369" s="72"/>
    </row>
    <row r="370" spans="8:25" ht="20.100000000000001" customHeight="1" x14ac:dyDescent="0.2">
      <c r="H370" s="68"/>
      <c r="I370" s="61"/>
      <c r="J370" s="62"/>
      <c r="K370" s="61"/>
      <c r="L370" s="61"/>
      <c r="M370" s="80"/>
      <c r="N370" s="61"/>
      <c r="O370" s="111"/>
      <c r="P370" s="117"/>
      <c r="Q370" s="120"/>
      <c r="R370" s="117"/>
      <c r="S370" s="120"/>
      <c r="T370" s="117"/>
      <c r="U370" s="120"/>
      <c r="V370" s="117"/>
      <c r="W370" s="120"/>
      <c r="X370" s="117"/>
      <c r="Y370" s="72"/>
    </row>
    <row r="371" spans="8:25" ht="20.100000000000001" customHeight="1" x14ac:dyDescent="0.2">
      <c r="H371" s="68"/>
      <c r="I371" s="61"/>
      <c r="J371" s="62"/>
      <c r="K371" s="61"/>
      <c r="L371" s="61"/>
      <c r="M371" s="80"/>
      <c r="N371" s="61"/>
      <c r="O371" s="111"/>
      <c r="P371" s="117"/>
      <c r="Q371" s="120"/>
      <c r="R371" s="117"/>
      <c r="S371" s="120"/>
      <c r="T371" s="117"/>
      <c r="U371" s="120"/>
      <c r="V371" s="117"/>
      <c r="W371" s="120"/>
      <c r="X371" s="117"/>
      <c r="Y371" s="72"/>
    </row>
    <row r="372" spans="8:25" ht="20.100000000000001" customHeight="1" x14ac:dyDescent="0.2">
      <c r="H372" s="68"/>
      <c r="I372" s="61"/>
      <c r="J372" s="62"/>
      <c r="K372" s="61"/>
      <c r="L372" s="61"/>
      <c r="M372" s="80"/>
      <c r="N372" s="61"/>
      <c r="O372" s="111"/>
      <c r="P372" s="117"/>
      <c r="Q372" s="120"/>
      <c r="R372" s="117"/>
      <c r="S372" s="120"/>
      <c r="T372" s="117"/>
      <c r="U372" s="120"/>
      <c r="V372" s="117"/>
      <c r="W372" s="120"/>
      <c r="X372" s="117"/>
      <c r="Y372" s="72"/>
    </row>
    <row r="373" spans="8:25" ht="20.100000000000001" customHeight="1" x14ac:dyDescent="0.2">
      <c r="H373" s="68"/>
      <c r="I373" s="61"/>
      <c r="J373" s="62"/>
      <c r="K373" s="61"/>
      <c r="L373" s="61"/>
      <c r="M373" s="80"/>
      <c r="N373" s="61"/>
      <c r="O373" s="111"/>
      <c r="P373" s="117"/>
      <c r="Q373" s="120"/>
      <c r="R373" s="117"/>
      <c r="S373" s="120"/>
      <c r="T373" s="117"/>
      <c r="U373" s="120"/>
      <c r="V373" s="117"/>
      <c r="W373" s="120"/>
      <c r="X373" s="117"/>
      <c r="Y373" s="72"/>
    </row>
    <row r="374" spans="8:25" ht="20.100000000000001" customHeight="1" x14ac:dyDescent="0.2">
      <c r="H374" s="68"/>
      <c r="I374" s="61"/>
      <c r="J374" s="62"/>
      <c r="K374" s="61"/>
      <c r="L374" s="61"/>
      <c r="M374" s="80"/>
      <c r="N374" s="61"/>
      <c r="O374" s="111"/>
      <c r="P374" s="117"/>
      <c r="Q374" s="120"/>
      <c r="R374" s="117"/>
      <c r="S374" s="120"/>
      <c r="T374" s="117"/>
      <c r="U374" s="120"/>
      <c r="V374" s="117"/>
      <c r="W374" s="120"/>
      <c r="X374" s="117"/>
      <c r="Y374" s="72"/>
    </row>
    <row r="375" spans="8:25" ht="20.100000000000001" customHeight="1" x14ac:dyDescent="0.2">
      <c r="H375" s="68"/>
      <c r="I375" s="61"/>
      <c r="J375" s="62"/>
      <c r="K375" s="61"/>
      <c r="L375" s="61"/>
      <c r="M375" s="80"/>
      <c r="N375" s="61"/>
      <c r="O375" s="111"/>
      <c r="P375" s="117"/>
      <c r="Q375" s="120"/>
      <c r="R375" s="117"/>
      <c r="S375" s="120"/>
      <c r="T375" s="117"/>
      <c r="U375" s="120"/>
      <c r="V375" s="117"/>
      <c r="W375" s="120"/>
      <c r="X375" s="117"/>
      <c r="Y375" s="72"/>
    </row>
    <row r="376" spans="8:25" ht="20.100000000000001" customHeight="1" x14ac:dyDescent="0.2">
      <c r="H376" s="68"/>
      <c r="I376" s="61"/>
      <c r="J376" s="62"/>
      <c r="K376" s="61"/>
      <c r="L376" s="61"/>
      <c r="M376" s="80"/>
      <c r="N376" s="61"/>
      <c r="O376" s="111"/>
      <c r="P376" s="117"/>
      <c r="Q376" s="120"/>
      <c r="R376" s="117"/>
      <c r="S376" s="120"/>
      <c r="T376" s="117"/>
      <c r="U376" s="120"/>
      <c r="V376" s="117"/>
      <c r="W376" s="120"/>
      <c r="X376" s="117"/>
      <c r="Y376" s="72"/>
    </row>
    <row r="377" spans="8:25" ht="20.100000000000001" customHeight="1" x14ac:dyDescent="0.2">
      <c r="H377" s="68"/>
      <c r="I377" s="61"/>
      <c r="J377" s="62"/>
      <c r="K377" s="61"/>
      <c r="L377" s="61"/>
      <c r="M377" s="80"/>
      <c r="N377" s="61"/>
      <c r="O377" s="111"/>
      <c r="P377" s="117"/>
      <c r="Q377" s="120"/>
      <c r="R377" s="117"/>
      <c r="S377" s="120"/>
      <c r="T377" s="117"/>
      <c r="U377" s="120"/>
      <c r="V377" s="117"/>
      <c r="W377" s="120"/>
      <c r="X377" s="117"/>
      <c r="Y377" s="72"/>
    </row>
    <row r="378" spans="8:25" ht="20.100000000000001" customHeight="1" x14ac:dyDescent="0.2">
      <c r="H378" s="68"/>
      <c r="I378" s="61"/>
      <c r="J378" s="62"/>
      <c r="K378" s="61"/>
      <c r="L378" s="61"/>
      <c r="M378" s="80"/>
      <c r="N378" s="61"/>
      <c r="O378" s="111"/>
      <c r="P378" s="117"/>
      <c r="Q378" s="120"/>
      <c r="R378" s="117"/>
      <c r="S378" s="120"/>
      <c r="T378" s="117"/>
      <c r="U378" s="120"/>
      <c r="V378" s="117"/>
      <c r="W378" s="120"/>
      <c r="X378" s="117"/>
      <c r="Y378" s="72"/>
    </row>
    <row r="379" spans="8:25" ht="20.100000000000001" customHeight="1" x14ac:dyDescent="0.2">
      <c r="H379" s="68"/>
      <c r="I379" s="61"/>
      <c r="J379" s="62"/>
      <c r="K379" s="61"/>
      <c r="L379" s="61"/>
      <c r="M379" s="80"/>
      <c r="N379" s="61"/>
      <c r="O379" s="111"/>
      <c r="P379" s="117"/>
      <c r="Q379" s="120"/>
      <c r="R379" s="117"/>
      <c r="S379" s="120"/>
      <c r="T379" s="117"/>
      <c r="U379" s="120"/>
      <c r="V379" s="117"/>
      <c r="W379" s="120"/>
      <c r="X379" s="117"/>
      <c r="Y379" s="72"/>
    </row>
    <row r="380" spans="8:25" ht="20.100000000000001" customHeight="1" x14ac:dyDescent="0.2">
      <c r="H380" s="68"/>
      <c r="I380" s="61"/>
      <c r="J380" s="62"/>
      <c r="K380" s="61"/>
      <c r="L380" s="61"/>
      <c r="M380" s="80"/>
      <c r="N380" s="61"/>
      <c r="O380" s="111"/>
      <c r="P380" s="117"/>
      <c r="Q380" s="120"/>
      <c r="R380" s="117"/>
      <c r="S380" s="120"/>
      <c r="T380" s="117"/>
      <c r="U380" s="120"/>
      <c r="V380" s="117"/>
      <c r="W380" s="120"/>
      <c r="X380" s="117"/>
      <c r="Y380" s="72"/>
    </row>
    <row r="381" spans="8:25" ht="20.100000000000001" customHeight="1" x14ac:dyDescent="0.2">
      <c r="H381" s="68"/>
      <c r="I381" s="61"/>
      <c r="J381" s="62"/>
      <c r="K381" s="61"/>
      <c r="L381" s="61"/>
      <c r="M381" s="80"/>
      <c r="N381" s="61"/>
      <c r="O381" s="111"/>
      <c r="P381" s="117"/>
      <c r="Q381" s="120"/>
      <c r="R381" s="117"/>
      <c r="S381" s="120"/>
      <c r="T381" s="117"/>
      <c r="U381" s="120"/>
      <c r="V381" s="117"/>
      <c r="W381" s="120"/>
      <c r="X381" s="117"/>
      <c r="Y381" s="72"/>
    </row>
    <row r="382" spans="8:25" ht="20.100000000000001" customHeight="1" x14ac:dyDescent="0.2">
      <c r="H382" s="68"/>
      <c r="I382" s="61"/>
      <c r="J382" s="62"/>
      <c r="K382" s="61"/>
      <c r="L382" s="61"/>
      <c r="M382" s="80"/>
      <c r="N382" s="61"/>
      <c r="O382" s="111"/>
      <c r="P382" s="117"/>
      <c r="Q382" s="120"/>
      <c r="R382" s="117"/>
      <c r="S382" s="120"/>
      <c r="T382" s="117"/>
      <c r="U382" s="120"/>
      <c r="V382" s="117"/>
      <c r="W382" s="120"/>
      <c r="X382" s="117"/>
      <c r="Y382" s="72"/>
    </row>
    <row r="383" spans="8:25" ht="20.100000000000001" customHeight="1" x14ac:dyDescent="0.2">
      <c r="H383" s="68"/>
      <c r="I383" s="61"/>
      <c r="J383" s="62"/>
      <c r="K383" s="61"/>
      <c r="L383" s="61"/>
      <c r="M383" s="80"/>
      <c r="N383" s="61"/>
      <c r="O383" s="111"/>
      <c r="P383" s="117"/>
      <c r="Q383" s="120"/>
      <c r="R383" s="117"/>
      <c r="S383" s="120"/>
      <c r="T383" s="117"/>
      <c r="U383" s="120"/>
      <c r="V383" s="117"/>
      <c r="W383" s="120"/>
      <c r="X383" s="117"/>
      <c r="Y383" s="72"/>
    </row>
    <row r="384" spans="8:25" ht="20.100000000000001" customHeight="1" x14ac:dyDescent="0.2">
      <c r="H384" s="68"/>
      <c r="I384" s="61"/>
      <c r="J384" s="62"/>
      <c r="K384" s="61"/>
      <c r="L384" s="61"/>
      <c r="M384" s="80"/>
      <c r="N384" s="61"/>
      <c r="O384" s="111"/>
      <c r="P384" s="117"/>
      <c r="Q384" s="120"/>
      <c r="R384" s="117"/>
      <c r="S384" s="120"/>
      <c r="T384" s="117"/>
      <c r="U384" s="120"/>
      <c r="V384" s="117"/>
      <c r="W384" s="120"/>
      <c r="X384" s="117"/>
      <c r="Y384" s="72"/>
    </row>
    <row r="385" spans="8:25" ht="20.100000000000001" customHeight="1" x14ac:dyDescent="0.2">
      <c r="H385" s="68"/>
      <c r="I385" s="61"/>
      <c r="J385" s="62"/>
      <c r="K385" s="61"/>
      <c r="L385" s="61"/>
      <c r="M385" s="80"/>
      <c r="N385" s="61"/>
      <c r="O385" s="111"/>
      <c r="P385" s="117"/>
      <c r="Q385" s="120"/>
      <c r="R385" s="117"/>
      <c r="S385" s="120"/>
      <c r="T385" s="117"/>
      <c r="U385" s="120"/>
      <c r="V385" s="117"/>
      <c r="W385" s="120"/>
      <c r="X385" s="117"/>
      <c r="Y385" s="72"/>
    </row>
    <row r="386" spans="8:25" ht="20.100000000000001" customHeight="1" x14ac:dyDescent="0.2">
      <c r="H386" s="68"/>
      <c r="I386" s="61"/>
      <c r="J386" s="62"/>
      <c r="K386" s="61"/>
      <c r="L386" s="61"/>
      <c r="M386" s="80"/>
      <c r="N386" s="61"/>
      <c r="O386" s="111"/>
      <c r="P386" s="117"/>
      <c r="Q386" s="120"/>
      <c r="R386" s="117"/>
      <c r="S386" s="120"/>
      <c r="T386" s="117"/>
      <c r="U386" s="120"/>
      <c r="V386" s="117"/>
      <c r="W386" s="120"/>
      <c r="X386" s="117"/>
      <c r="Y386" s="72"/>
    </row>
    <row r="387" spans="8:25" ht="20.100000000000001" customHeight="1" x14ac:dyDescent="0.2">
      <c r="H387" s="68"/>
      <c r="I387" s="61"/>
      <c r="J387" s="62"/>
      <c r="K387" s="61"/>
      <c r="L387" s="61"/>
      <c r="M387" s="80"/>
      <c r="N387" s="61"/>
      <c r="O387" s="111"/>
      <c r="P387" s="117"/>
      <c r="Q387" s="120"/>
      <c r="R387" s="117"/>
      <c r="S387" s="120"/>
      <c r="T387" s="117"/>
      <c r="U387" s="120"/>
      <c r="V387" s="117"/>
      <c r="W387" s="120"/>
      <c r="X387" s="117"/>
      <c r="Y387" s="72"/>
    </row>
    <row r="388" spans="8:25" ht="20.100000000000001" customHeight="1" x14ac:dyDescent="0.2">
      <c r="H388" s="68"/>
      <c r="I388" s="61"/>
      <c r="J388" s="62"/>
      <c r="K388" s="61"/>
      <c r="L388" s="61"/>
      <c r="M388" s="80"/>
      <c r="N388" s="61"/>
      <c r="O388" s="111"/>
      <c r="P388" s="117"/>
      <c r="Q388" s="120"/>
      <c r="R388" s="117"/>
      <c r="S388" s="120"/>
      <c r="T388" s="117"/>
      <c r="U388" s="120"/>
      <c r="V388" s="117"/>
      <c r="W388" s="120"/>
      <c r="X388" s="117"/>
      <c r="Y388" s="72"/>
    </row>
    <row r="389" spans="8:25" ht="20.100000000000001" customHeight="1" x14ac:dyDescent="0.2">
      <c r="H389" s="68"/>
      <c r="I389" s="61"/>
      <c r="J389" s="62"/>
      <c r="K389" s="61"/>
      <c r="L389" s="61"/>
      <c r="M389" s="80"/>
      <c r="N389" s="61"/>
      <c r="O389" s="111"/>
      <c r="P389" s="117"/>
      <c r="Q389" s="120"/>
      <c r="R389" s="117"/>
      <c r="S389" s="120"/>
      <c r="T389" s="117"/>
      <c r="U389" s="120"/>
      <c r="V389" s="117"/>
      <c r="W389" s="120"/>
      <c r="X389" s="117"/>
      <c r="Y389" s="72"/>
    </row>
    <row r="390" spans="8:25" ht="20.100000000000001" customHeight="1" x14ac:dyDescent="0.2">
      <c r="H390" s="68"/>
      <c r="I390" s="61"/>
      <c r="J390" s="62"/>
      <c r="K390" s="61"/>
      <c r="L390" s="61"/>
      <c r="M390" s="80"/>
      <c r="N390" s="61"/>
      <c r="O390" s="111"/>
      <c r="P390" s="117"/>
      <c r="Q390" s="120"/>
      <c r="R390" s="117"/>
      <c r="S390" s="120"/>
      <c r="T390" s="117"/>
      <c r="U390" s="120"/>
      <c r="V390" s="117"/>
      <c r="W390" s="120"/>
      <c r="X390" s="117"/>
      <c r="Y390" s="72"/>
    </row>
    <row r="391" spans="8:25" ht="20.100000000000001" customHeight="1" x14ac:dyDescent="0.2">
      <c r="H391" s="68"/>
      <c r="I391" s="61"/>
      <c r="J391" s="62"/>
      <c r="K391" s="61"/>
      <c r="L391" s="61"/>
      <c r="M391" s="80"/>
      <c r="N391" s="61"/>
      <c r="O391" s="111"/>
      <c r="P391" s="117"/>
      <c r="Q391" s="120"/>
      <c r="R391" s="117"/>
      <c r="S391" s="120"/>
      <c r="T391" s="117"/>
      <c r="U391" s="120"/>
      <c r="V391" s="117"/>
      <c r="W391" s="120"/>
      <c r="X391" s="117"/>
      <c r="Y391" s="72"/>
    </row>
    <row r="392" spans="8:25" ht="20.100000000000001" customHeight="1" x14ac:dyDescent="0.2">
      <c r="H392" s="68"/>
      <c r="I392" s="61"/>
      <c r="J392" s="62"/>
      <c r="K392" s="61"/>
      <c r="L392" s="61"/>
      <c r="M392" s="80"/>
      <c r="N392" s="61"/>
      <c r="O392" s="111"/>
      <c r="P392" s="117"/>
      <c r="Q392" s="120"/>
      <c r="R392" s="117"/>
      <c r="S392" s="120"/>
      <c r="T392" s="117"/>
      <c r="U392" s="120"/>
      <c r="V392" s="117"/>
      <c r="W392" s="120"/>
      <c r="X392" s="117"/>
      <c r="Y392" s="72"/>
    </row>
    <row r="393" spans="8:25" ht="20.100000000000001" customHeight="1" x14ac:dyDescent="0.2">
      <c r="H393" s="68"/>
      <c r="I393" s="61"/>
      <c r="J393" s="62"/>
      <c r="K393" s="61"/>
      <c r="L393" s="61"/>
      <c r="M393" s="80"/>
      <c r="N393" s="61"/>
      <c r="O393" s="111"/>
      <c r="P393" s="117"/>
      <c r="Q393" s="120"/>
      <c r="R393" s="117"/>
      <c r="S393" s="120"/>
      <c r="T393" s="117"/>
      <c r="U393" s="120"/>
      <c r="V393" s="117"/>
      <c r="W393" s="120"/>
      <c r="X393" s="117"/>
      <c r="Y393" s="72"/>
    </row>
    <row r="394" spans="8:25" ht="20.100000000000001" customHeight="1" x14ac:dyDescent="0.2">
      <c r="H394" s="68"/>
      <c r="I394" s="61"/>
      <c r="J394" s="62"/>
      <c r="K394" s="61"/>
      <c r="L394" s="61"/>
      <c r="M394" s="80"/>
      <c r="N394" s="61"/>
      <c r="O394" s="111"/>
      <c r="P394" s="117"/>
      <c r="Q394" s="120"/>
      <c r="R394" s="117"/>
      <c r="S394" s="120"/>
      <c r="T394" s="117"/>
      <c r="U394" s="120"/>
      <c r="V394" s="117"/>
      <c r="W394" s="120"/>
      <c r="X394" s="117"/>
      <c r="Y394" s="72"/>
    </row>
    <row r="395" spans="8:25" ht="20.100000000000001" customHeight="1" x14ac:dyDescent="0.2">
      <c r="H395" s="68"/>
      <c r="I395" s="61"/>
      <c r="J395" s="62"/>
      <c r="K395" s="61"/>
      <c r="L395" s="61"/>
      <c r="M395" s="80"/>
      <c r="N395" s="61"/>
      <c r="O395" s="111"/>
      <c r="P395" s="117"/>
      <c r="Q395" s="120"/>
      <c r="R395" s="117"/>
      <c r="S395" s="120"/>
      <c r="T395" s="117"/>
      <c r="U395" s="120"/>
      <c r="V395" s="117"/>
      <c r="W395" s="120"/>
      <c r="X395" s="117"/>
      <c r="Y395" s="72"/>
    </row>
    <row r="396" spans="8:25" ht="20.100000000000001" customHeight="1" x14ac:dyDescent="0.2">
      <c r="H396" s="68"/>
      <c r="I396" s="61"/>
      <c r="J396" s="62"/>
      <c r="K396" s="61"/>
      <c r="L396" s="61"/>
      <c r="M396" s="80"/>
      <c r="N396" s="61"/>
      <c r="O396" s="111"/>
      <c r="P396" s="117"/>
      <c r="Q396" s="120"/>
      <c r="R396" s="117"/>
      <c r="S396" s="120"/>
      <c r="T396" s="117"/>
      <c r="U396" s="120"/>
      <c r="V396" s="117"/>
      <c r="W396" s="120"/>
      <c r="X396" s="117"/>
      <c r="Y396" s="72"/>
    </row>
    <row r="397" spans="8:25" ht="20.100000000000001" customHeight="1" x14ac:dyDescent="0.2">
      <c r="H397" s="68"/>
      <c r="I397" s="61"/>
      <c r="J397" s="62"/>
      <c r="K397" s="61"/>
      <c r="L397" s="61"/>
      <c r="M397" s="80"/>
      <c r="N397" s="61"/>
      <c r="O397" s="111"/>
      <c r="P397" s="117"/>
      <c r="Q397" s="120"/>
      <c r="R397" s="117"/>
      <c r="S397" s="120"/>
      <c r="T397" s="117"/>
      <c r="U397" s="120"/>
      <c r="V397" s="117"/>
      <c r="W397" s="120"/>
      <c r="X397" s="117"/>
      <c r="Y397" s="72"/>
    </row>
    <row r="398" spans="8:25" ht="20.100000000000001" customHeight="1" x14ac:dyDescent="0.2">
      <c r="H398" s="68"/>
      <c r="I398" s="61"/>
      <c r="J398" s="62"/>
      <c r="K398" s="61"/>
      <c r="L398" s="61"/>
      <c r="M398" s="80"/>
      <c r="N398" s="61"/>
      <c r="O398" s="111"/>
      <c r="P398" s="117"/>
      <c r="Q398" s="120"/>
      <c r="R398" s="117"/>
      <c r="S398" s="120"/>
      <c r="T398" s="117"/>
      <c r="U398" s="120"/>
      <c r="V398" s="117"/>
      <c r="W398" s="120"/>
      <c r="X398" s="117"/>
      <c r="Y398" s="72"/>
    </row>
    <row r="399" spans="8:25" ht="20.100000000000001" customHeight="1" x14ac:dyDescent="0.2">
      <c r="H399" s="68"/>
      <c r="I399" s="61"/>
      <c r="J399" s="62"/>
      <c r="K399" s="61"/>
      <c r="L399" s="61"/>
      <c r="M399" s="80"/>
      <c r="N399" s="61"/>
      <c r="O399" s="111"/>
      <c r="P399" s="117"/>
      <c r="Q399" s="120"/>
      <c r="R399" s="117"/>
      <c r="S399" s="120"/>
      <c r="T399" s="117"/>
      <c r="U399" s="120"/>
      <c r="V399" s="117"/>
      <c r="W399" s="120"/>
      <c r="X399" s="117"/>
      <c r="Y399" s="72"/>
    </row>
    <row r="400" spans="8:25" ht="20.100000000000001" customHeight="1" x14ac:dyDescent="0.2">
      <c r="H400" s="68"/>
      <c r="I400" s="61"/>
      <c r="J400" s="62"/>
      <c r="K400" s="61"/>
      <c r="L400" s="61"/>
      <c r="M400" s="80"/>
      <c r="N400" s="61"/>
      <c r="O400" s="111"/>
      <c r="P400" s="117"/>
      <c r="Q400" s="120"/>
      <c r="R400" s="117"/>
      <c r="S400" s="120"/>
      <c r="T400" s="117"/>
      <c r="U400" s="120"/>
      <c r="V400" s="117"/>
      <c r="W400" s="120"/>
      <c r="X400" s="117"/>
      <c r="Y400" s="72"/>
    </row>
    <row r="401" spans="8:25" ht="20.100000000000001" customHeight="1" x14ac:dyDescent="0.2">
      <c r="H401" s="68"/>
      <c r="I401" s="61"/>
      <c r="J401" s="62"/>
      <c r="K401" s="61"/>
      <c r="L401" s="61"/>
      <c r="M401" s="80"/>
      <c r="N401" s="61"/>
      <c r="O401" s="111"/>
      <c r="P401" s="117"/>
      <c r="Q401" s="120"/>
      <c r="R401" s="117"/>
      <c r="S401" s="120"/>
      <c r="T401" s="117"/>
      <c r="U401" s="120"/>
      <c r="V401" s="117"/>
      <c r="W401" s="120"/>
      <c r="X401" s="117"/>
      <c r="Y401" s="72"/>
    </row>
    <row r="402" spans="8:25" ht="20.100000000000001" customHeight="1" x14ac:dyDescent="0.2">
      <c r="H402" s="68"/>
      <c r="I402" s="61"/>
      <c r="J402" s="62"/>
      <c r="K402" s="61"/>
      <c r="L402" s="61"/>
      <c r="M402" s="80"/>
      <c r="N402" s="61"/>
      <c r="O402" s="111"/>
      <c r="P402" s="117"/>
      <c r="Q402" s="120"/>
      <c r="R402" s="117"/>
      <c r="S402" s="120"/>
      <c r="T402" s="117"/>
      <c r="U402" s="120"/>
      <c r="V402" s="117"/>
      <c r="W402" s="120"/>
      <c r="X402" s="117"/>
      <c r="Y402" s="72"/>
    </row>
    <row r="403" spans="8:25" ht="20.100000000000001" customHeight="1" x14ac:dyDescent="0.2">
      <c r="H403" s="68"/>
      <c r="I403" s="61"/>
      <c r="J403" s="62"/>
      <c r="K403" s="61"/>
      <c r="L403" s="61"/>
      <c r="M403" s="80"/>
      <c r="N403" s="61"/>
      <c r="O403" s="111"/>
      <c r="P403" s="117"/>
      <c r="Q403" s="120"/>
      <c r="R403" s="117"/>
      <c r="S403" s="120"/>
      <c r="T403" s="117"/>
      <c r="U403" s="120"/>
      <c r="V403" s="117"/>
      <c r="W403" s="120"/>
      <c r="X403" s="117"/>
      <c r="Y403" s="72"/>
    </row>
    <row r="404" spans="8:25" ht="20.100000000000001" customHeight="1" x14ac:dyDescent="0.2">
      <c r="H404" s="68"/>
      <c r="I404" s="61"/>
      <c r="J404" s="62"/>
      <c r="K404" s="61"/>
      <c r="L404" s="61"/>
      <c r="M404" s="80"/>
      <c r="N404" s="61"/>
      <c r="O404" s="111"/>
      <c r="P404" s="117"/>
      <c r="Q404" s="120"/>
      <c r="R404" s="117"/>
      <c r="S404" s="120"/>
      <c r="T404" s="117"/>
      <c r="U404" s="120"/>
      <c r="V404" s="117"/>
      <c r="W404" s="120"/>
      <c r="X404" s="117"/>
      <c r="Y404" s="72"/>
    </row>
    <row r="405" spans="8:25" ht="20.100000000000001" customHeight="1" x14ac:dyDescent="0.2">
      <c r="H405" s="68"/>
      <c r="I405" s="61"/>
      <c r="J405" s="62"/>
      <c r="K405" s="61"/>
      <c r="L405" s="61"/>
      <c r="M405" s="80"/>
      <c r="N405" s="61"/>
      <c r="O405" s="111"/>
      <c r="P405" s="117"/>
      <c r="Q405" s="120"/>
      <c r="R405" s="117"/>
      <c r="S405" s="120"/>
      <c r="T405" s="117"/>
      <c r="U405" s="120"/>
      <c r="V405" s="117"/>
      <c r="W405" s="120"/>
      <c r="X405" s="117"/>
      <c r="Y405" s="72"/>
    </row>
    <row r="406" spans="8:25" ht="20.100000000000001" customHeight="1" x14ac:dyDescent="0.2">
      <c r="H406" s="68"/>
      <c r="I406" s="61"/>
      <c r="J406" s="62"/>
      <c r="K406" s="61"/>
      <c r="L406" s="61"/>
      <c r="M406" s="80"/>
      <c r="N406" s="61"/>
      <c r="O406" s="111"/>
      <c r="P406" s="117"/>
      <c r="Q406" s="120"/>
      <c r="R406" s="117"/>
      <c r="S406" s="120"/>
      <c r="T406" s="117"/>
      <c r="U406" s="120"/>
      <c r="V406" s="117"/>
      <c r="W406" s="120"/>
      <c r="X406" s="117"/>
      <c r="Y406" s="72"/>
    </row>
    <row r="407" spans="8:25" ht="20.100000000000001" customHeight="1" x14ac:dyDescent="0.2">
      <c r="H407" s="68"/>
      <c r="I407" s="61"/>
      <c r="J407" s="62"/>
      <c r="K407" s="61"/>
      <c r="L407" s="61"/>
      <c r="M407" s="80"/>
      <c r="N407" s="61"/>
      <c r="O407" s="111"/>
      <c r="P407" s="117"/>
      <c r="Q407" s="120"/>
      <c r="R407" s="117"/>
      <c r="S407" s="120"/>
      <c r="T407" s="117"/>
      <c r="U407" s="120"/>
      <c r="V407" s="117"/>
      <c r="W407" s="120"/>
      <c r="X407" s="117"/>
      <c r="Y407" s="72"/>
    </row>
    <row r="408" spans="8:25" ht="20.100000000000001" customHeight="1" x14ac:dyDescent="0.2">
      <c r="H408" s="68"/>
      <c r="I408" s="61"/>
      <c r="J408" s="62"/>
      <c r="K408" s="61"/>
      <c r="L408" s="61"/>
      <c r="M408" s="80"/>
      <c r="N408" s="61"/>
      <c r="O408" s="111"/>
      <c r="P408" s="117"/>
      <c r="Q408" s="120"/>
      <c r="R408" s="117"/>
      <c r="S408" s="120"/>
      <c r="T408" s="117"/>
      <c r="U408" s="120"/>
      <c r="V408" s="117"/>
      <c r="W408" s="120"/>
      <c r="X408" s="117"/>
      <c r="Y408" s="72"/>
    </row>
    <row r="409" spans="8:25" ht="20.100000000000001" customHeight="1" x14ac:dyDescent="0.2">
      <c r="H409" s="68"/>
      <c r="I409" s="61"/>
      <c r="J409" s="62"/>
      <c r="K409" s="61"/>
      <c r="L409" s="61"/>
      <c r="M409" s="80"/>
      <c r="N409" s="61"/>
      <c r="O409" s="111"/>
      <c r="P409" s="117"/>
      <c r="Q409" s="120"/>
      <c r="R409" s="117"/>
      <c r="S409" s="120"/>
      <c r="T409" s="117"/>
      <c r="U409" s="120"/>
      <c r="V409" s="117"/>
      <c r="W409" s="120"/>
      <c r="X409" s="117"/>
      <c r="Y409" s="72"/>
    </row>
    <row r="410" spans="8:25" ht="20.100000000000001" customHeight="1" x14ac:dyDescent="0.2">
      <c r="H410" s="68"/>
      <c r="I410" s="61"/>
      <c r="J410" s="62"/>
      <c r="K410" s="61"/>
      <c r="L410" s="61"/>
      <c r="M410" s="80"/>
      <c r="N410" s="61"/>
      <c r="O410" s="111"/>
      <c r="P410" s="117"/>
      <c r="Q410" s="120"/>
      <c r="R410" s="117"/>
      <c r="S410" s="120"/>
      <c r="T410" s="117"/>
      <c r="U410" s="120"/>
      <c r="V410" s="117"/>
      <c r="W410" s="120"/>
      <c r="X410" s="117"/>
      <c r="Y410" s="72"/>
    </row>
    <row r="411" spans="8:25" ht="20.100000000000001" customHeight="1" x14ac:dyDescent="0.2">
      <c r="H411" s="68"/>
      <c r="I411" s="61"/>
      <c r="J411" s="62"/>
      <c r="K411" s="61"/>
      <c r="L411" s="61"/>
      <c r="M411" s="80"/>
      <c r="N411" s="61"/>
      <c r="O411" s="111"/>
      <c r="P411" s="117"/>
      <c r="Q411" s="120"/>
      <c r="R411" s="117"/>
      <c r="S411" s="120"/>
      <c r="T411" s="117"/>
      <c r="U411" s="120"/>
      <c r="V411" s="117"/>
      <c r="W411" s="120"/>
      <c r="X411" s="117"/>
      <c r="Y411" s="72"/>
    </row>
    <row r="412" spans="8:25" ht="20.100000000000001" customHeight="1" x14ac:dyDescent="0.2">
      <c r="H412" s="68"/>
      <c r="I412" s="61"/>
      <c r="J412" s="62"/>
      <c r="K412" s="61"/>
      <c r="L412" s="61"/>
      <c r="M412" s="80"/>
      <c r="N412" s="61"/>
      <c r="O412" s="111"/>
      <c r="P412" s="117"/>
      <c r="Q412" s="120"/>
      <c r="R412" s="117"/>
      <c r="S412" s="120"/>
      <c r="T412" s="117"/>
      <c r="U412" s="120"/>
      <c r="V412" s="117"/>
      <c r="W412" s="120"/>
      <c r="X412" s="117"/>
      <c r="Y412" s="72"/>
    </row>
    <row r="413" spans="8:25" ht="20.100000000000001" customHeight="1" x14ac:dyDescent="0.2">
      <c r="H413" s="68"/>
      <c r="I413" s="61"/>
      <c r="J413" s="62"/>
      <c r="K413" s="61"/>
      <c r="L413" s="61"/>
      <c r="M413" s="80"/>
      <c r="N413" s="61"/>
      <c r="O413" s="111"/>
      <c r="P413" s="117"/>
      <c r="Q413" s="120"/>
      <c r="R413" s="117"/>
      <c r="S413" s="120"/>
      <c r="T413" s="117"/>
      <c r="U413" s="120"/>
      <c r="V413" s="117"/>
      <c r="W413" s="120"/>
      <c r="X413" s="117"/>
      <c r="Y413" s="72"/>
    </row>
    <row r="414" spans="8:25" ht="20.100000000000001" customHeight="1" x14ac:dyDescent="0.2">
      <c r="H414" s="68"/>
      <c r="I414" s="61"/>
      <c r="J414" s="62"/>
      <c r="K414" s="61"/>
      <c r="L414" s="61"/>
      <c r="M414" s="80"/>
      <c r="N414" s="61"/>
      <c r="O414" s="111"/>
      <c r="P414" s="117"/>
      <c r="Q414" s="120"/>
      <c r="R414" s="117"/>
      <c r="S414" s="120"/>
      <c r="T414" s="117"/>
      <c r="U414" s="120"/>
      <c r="V414" s="117"/>
      <c r="W414" s="120"/>
      <c r="X414" s="117"/>
      <c r="Y414" s="72"/>
    </row>
    <row r="415" spans="8:25" ht="20.100000000000001" customHeight="1" x14ac:dyDescent="0.2">
      <c r="H415" s="68"/>
      <c r="I415" s="61"/>
      <c r="J415" s="62"/>
      <c r="K415" s="61"/>
      <c r="L415" s="61"/>
      <c r="M415" s="80"/>
      <c r="N415" s="61"/>
      <c r="O415" s="111"/>
      <c r="P415" s="117"/>
      <c r="Q415" s="120"/>
      <c r="R415" s="117"/>
      <c r="S415" s="120"/>
      <c r="T415" s="117"/>
      <c r="U415" s="120"/>
      <c r="V415" s="117"/>
      <c r="W415" s="120"/>
      <c r="X415" s="117"/>
      <c r="Y415" s="72"/>
    </row>
    <row r="416" spans="8:25" ht="20.100000000000001" customHeight="1" x14ac:dyDescent="0.2">
      <c r="H416" s="68"/>
      <c r="I416" s="61"/>
      <c r="J416" s="62"/>
      <c r="K416" s="61"/>
      <c r="L416" s="61"/>
      <c r="M416" s="80"/>
      <c r="N416" s="61"/>
      <c r="O416" s="111"/>
      <c r="P416" s="117"/>
      <c r="Q416" s="120"/>
      <c r="R416" s="117"/>
      <c r="S416" s="120"/>
      <c r="T416" s="117"/>
      <c r="U416" s="120"/>
      <c r="V416" s="117"/>
      <c r="W416" s="120"/>
      <c r="X416" s="117"/>
      <c r="Y416" s="72"/>
    </row>
    <row r="417" spans="8:25" ht="20.100000000000001" customHeight="1" x14ac:dyDescent="0.2">
      <c r="H417" s="68"/>
      <c r="I417" s="61"/>
      <c r="J417" s="62"/>
      <c r="K417" s="61"/>
      <c r="L417" s="61"/>
      <c r="M417" s="80"/>
      <c r="N417" s="61"/>
      <c r="O417" s="111"/>
      <c r="P417" s="117"/>
      <c r="Q417" s="120"/>
      <c r="R417" s="117"/>
      <c r="S417" s="120"/>
      <c r="T417" s="117"/>
      <c r="U417" s="120"/>
      <c r="V417" s="117"/>
      <c r="W417" s="120"/>
      <c r="X417" s="117"/>
      <c r="Y417" s="72"/>
    </row>
    <row r="418" spans="8:25" ht="20.100000000000001" customHeight="1" x14ac:dyDescent="0.2">
      <c r="H418" s="68"/>
      <c r="I418" s="61"/>
      <c r="J418" s="62"/>
      <c r="K418" s="61"/>
      <c r="L418" s="61"/>
      <c r="M418" s="80"/>
      <c r="N418" s="61"/>
      <c r="O418" s="111"/>
      <c r="P418" s="117"/>
      <c r="Q418" s="120"/>
      <c r="R418" s="117"/>
      <c r="S418" s="120"/>
      <c r="T418" s="117"/>
      <c r="U418" s="120"/>
      <c r="V418" s="117"/>
      <c r="W418" s="120"/>
      <c r="X418" s="117"/>
      <c r="Y418" s="72"/>
    </row>
    <row r="419" spans="8:25" ht="20.100000000000001" customHeight="1" x14ac:dyDescent="0.2">
      <c r="H419" s="68"/>
      <c r="I419" s="61"/>
      <c r="J419" s="62"/>
      <c r="K419" s="61"/>
      <c r="L419" s="61"/>
      <c r="M419" s="80"/>
      <c r="N419" s="61"/>
      <c r="O419" s="111"/>
      <c r="P419" s="117"/>
      <c r="Q419" s="120"/>
      <c r="R419" s="117"/>
      <c r="S419" s="120"/>
      <c r="T419" s="117"/>
      <c r="U419" s="120"/>
      <c r="V419" s="117"/>
      <c r="W419" s="120"/>
      <c r="X419" s="117"/>
      <c r="Y419" s="72"/>
    </row>
    <row r="420" spans="8:25" ht="20.100000000000001" customHeight="1" x14ac:dyDescent="0.2">
      <c r="H420" s="68"/>
      <c r="I420" s="61"/>
      <c r="J420" s="62"/>
      <c r="K420" s="61"/>
      <c r="L420" s="61"/>
      <c r="M420" s="80"/>
      <c r="N420" s="61"/>
      <c r="O420" s="111"/>
      <c r="P420" s="117"/>
      <c r="Q420" s="120"/>
      <c r="R420" s="117"/>
      <c r="S420" s="120"/>
      <c r="T420" s="117"/>
      <c r="U420" s="120"/>
      <c r="V420" s="117"/>
      <c r="W420" s="120"/>
      <c r="X420" s="117"/>
      <c r="Y420" s="72"/>
    </row>
    <row r="421" spans="8:25" ht="20.100000000000001" customHeight="1" x14ac:dyDescent="0.2">
      <c r="H421" s="68"/>
      <c r="I421" s="61"/>
      <c r="J421" s="62"/>
      <c r="K421" s="61"/>
      <c r="L421" s="61"/>
      <c r="M421" s="80"/>
      <c r="N421" s="61"/>
      <c r="O421" s="111"/>
      <c r="P421" s="117"/>
      <c r="Q421" s="120"/>
      <c r="R421" s="117"/>
      <c r="S421" s="120"/>
      <c r="T421" s="117"/>
      <c r="U421" s="120"/>
      <c r="V421" s="117"/>
      <c r="W421" s="120"/>
      <c r="X421" s="117"/>
      <c r="Y421" s="72"/>
    </row>
    <row r="422" spans="8:25" ht="20.100000000000001" customHeight="1" x14ac:dyDescent="0.2">
      <c r="H422" s="68"/>
      <c r="I422" s="61"/>
      <c r="J422" s="62"/>
      <c r="K422" s="61"/>
      <c r="L422" s="61"/>
      <c r="M422" s="80"/>
      <c r="N422" s="61"/>
      <c r="O422" s="111"/>
      <c r="P422" s="117"/>
      <c r="Q422" s="120"/>
      <c r="R422" s="117"/>
      <c r="S422" s="120"/>
      <c r="T422" s="117"/>
      <c r="U422" s="120"/>
      <c r="V422" s="117"/>
      <c r="W422" s="120"/>
      <c r="X422" s="117"/>
      <c r="Y422" s="72"/>
    </row>
    <row r="423" spans="8:25" ht="20.100000000000001" customHeight="1" x14ac:dyDescent="0.2">
      <c r="H423" s="68"/>
      <c r="I423" s="61"/>
      <c r="J423" s="62"/>
      <c r="K423" s="61"/>
      <c r="L423" s="61"/>
      <c r="M423" s="80"/>
      <c r="N423" s="61"/>
      <c r="O423" s="111"/>
      <c r="P423" s="117"/>
      <c r="Q423" s="120"/>
      <c r="R423" s="117"/>
      <c r="S423" s="120"/>
      <c r="T423" s="117"/>
      <c r="U423" s="120"/>
      <c r="V423" s="117"/>
      <c r="W423" s="120"/>
      <c r="X423" s="117"/>
      <c r="Y423" s="72"/>
    </row>
    <row r="424" spans="8:25" ht="20.100000000000001" customHeight="1" x14ac:dyDescent="0.2">
      <c r="H424" s="68"/>
      <c r="I424" s="61"/>
      <c r="J424" s="62"/>
      <c r="K424" s="61"/>
      <c r="L424" s="61"/>
      <c r="M424" s="80"/>
      <c r="N424" s="61"/>
      <c r="O424" s="111"/>
      <c r="P424" s="117"/>
      <c r="Q424" s="120"/>
      <c r="R424" s="117"/>
      <c r="S424" s="120"/>
      <c r="T424" s="117"/>
      <c r="U424" s="120"/>
      <c r="V424" s="117"/>
      <c r="W424" s="120"/>
      <c r="X424" s="117"/>
      <c r="Y424" s="72"/>
    </row>
    <row r="425" spans="8:25" ht="20.100000000000001" customHeight="1" x14ac:dyDescent="0.2">
      <c r="H425" s="68"/>
      <c r="I425" s="61"/>
      <c r="J425" s="62"/>
      <c r="K425" s="61"/>
      <c r="L425" s="61"/>
      <c r="M425" s="80"/>
      <c r="N425" s="61"/>
      <c r="O425" s="111"/>
      <c r="P425" s="117"/>
      <c r="Q425" s="120"/>
      <c r="R425" s="117"/>
      <c r="S425" s="120"/>
      <c r="T425" s="117"/>
      <c r="U425" s="120"/>
      <c r="V425" s="117"/>
      <c r="W425" s="120"/>
      <c r="X425" s="117"/>
      <c r="Y425" s="72"/>
    </row>
    <row r="426" spans="8:25" ht="20.100000000000001" customHeight="1" x14ac:dyDescent="0.2">
      <c r="H426" s="68"/>
      <c r="I426" s="61"/>
      <c r="J426" s="62"/>
      <c r="K426" s="61"/>
      <c r="L426" s="61"/>
      <c r="M426" s="80"/>
      <c r="N426" s="61"/>
      <c r="O426" s="111"/>
      <c r="P426" s="117"/>
      <c r="Q426" s="120"/>
      <c r="R426" s="117"/>
      <c r="S426" s="120"/>
      <c r="T426" s="117"/>
      <c r="U426" s="120"/>
      <c r="V426" s="117"/>
      <c r="W426" s="120"/>
      <c r="X426" s="117"/>
      <c r="Y426" s="72"/>
    </row>
    <row r="427" spans="8:25" ht="20.100000000000001" customHeight="1" x14ac:dyDescent="0.2">
      <c r="H427" s="68"/>
      <c r="I427" s="61"/>
      <c r="J427" s="62"/>
      <c r="K427" s="61"/>
      <c r="L427" s="61"/>
      <c r="M427" s="80"/>
      <c r="N427" s="61"/>
      <c r="O427" s="111"/>
      <c r="P427" s="117"/>
      <c r="Q427" s="120"/>
      <c r="R427" s="117"/>
      <c r="S427" s="120"/>
      <c r="T427" s="117"/>
      <c r="U427" s="120"/>
      <c r="V427" s="117"/>
      <c r="W427" s="120"/>
      <c r="X427" s="117"/>
      <c r="Y427" s="72"/>
    </row>
    <row r="428" spans="8:25" ht="20.100000000000001" customHeight="1" x14ac:dyDescent="0.2">
      <c r="H428" s="68"/>
      <c r="I428" s="61"/>
      <c r="J428" s="62"/>
      <c r="K428" s="61"/>
      <c r="L428" s="61"/>
      <c r="M428" s="80"/>
      <c r="N428" s="61"/>
      <c r="O428" s="111"/>
      <c r="P428" s="117"/>
      <c r="Q428" s="120"/>
      <c r="R428" s="117"/>
      <c r="S428" s="120"/>
      <c r="T428" s="117"/>
      <c r="U428" s="120"/>
      <c r="V428" s="117"/>
      <c r="W428" s="120"/>
      <c r="X428" s="117"/>
      <c r="Y428" s="72"/>
    </row>
    <row r="429" spans="8:25" ht="20.100000000000001" customHeight="1" x14ac:dyDescent="0.2">
      <c r="H429" s="68"/>
      <c r="I429" s="61"/>
      <c r="J429" s="62"/>
      <c r="K429" s="61"/>
      <c r="L429" s="61"/>
      <c r="M429" s="80"/>
      <c r="N429" s="61"/>
      <c r="O429" s="111"/>
      <c r="P429" s="117"/>
      <c r="Q429" s="120"/>
      <c r="R429" s="117"/>
      <c r="S429" s="120"/>
      <c r="T429" s="117"/>
      <c r="U429" s="120"/>
      <c r="V429" s="117"/>
      <c r="W429" s="120"/>
      <c r="X429" s="117"/>
      <c r="Y429" s="72"/>
    </row>
    <row r="430" spans="8:25" ht="20.100000000000001" customHeight="1" x14ac:dyDescent="0.2">
      <c r="H430" s="68"/>
      <c r="I430" s="61"/>
      <c r="J430" s="62"/>
      <c r="K430" s="61"/>
      <c r="L430" s="61"/>
      <c r="M430" s="80"/>
      <c r="N430" s="61"/>
      <c r="O430" s="111"/>
      <c r="P430" s="117"/>
      <c r="Q430" s="120"/>
      <c r="R430" s="117"/>
      <c r="S430" s="120"/>
      <c r="T430" s="117"/>
      <c r="U430" s="120"/>
      <c r="V430" s="117"/>
      <c r="W430" s="120"/>
      <c r="X430" s="117"/>
      <c r="Y430" s="72"/>
    </row>
    <row r="431" spans="8:25" ht="20.100000000000001" customHeight="1" x14ac:dyDescent="0.2">
      <c r="H431" s="68"/>
      <c r="I431" s="61"/>
      <c r="J431" s="62"/>
      <c r="K431" s="61"/>
      <c r="L431" s="61"/>
      <c r="M431" s="80"/>
      <c r="N431" s="61"/>
      <c r="O431" s="111"/>
      <c r="P431" s="117"/>
      <c r="Q431" s="120"/>
      <c r="R431" s="117"/>
      <c r="S431" s="120"/>
      <c r="T431" s="117"/>
      <c r="U431" s="120"/>
      <c r="V431" s="117"/>
      <c r="W431" s="120"/>
      <c r="X431" s="117"/>
      <c r="Y431" s="72"/>
    </row>
    <row r="432" spans="8:25" ht="20.100000000000001" customHeight="1" x14ac:dyDescent="0.2">
      <c r="H432" s="68"/>
      <c r="I432" s="61"/>
      <c r="J432" s="62"/>
      <c r="K432" s="61"/>
      <c r="L432" s="61"/>
      <c r="M432" s="80"/>
      <c r="N432" s="61"/>
      <c r="O432" s="111"/>
      <c r="P432" s="117"/>
      <c r="Q432" s="120"/>
      <c r="R432" s="117"/>
      <c r="S432" s="120"/>
      <c r="T432" s="117"/>
      <c r="U432" s="120"/>
      <c r="V432" s="117"/>
      <c r="W432" s="120"/>
      <c r="X432" s="117"/>
      <c r="Y432" s="72"/>
    </row>
    <row r="433" spans="8:25" ht="20.100000000000001" customHeight="1" x14ac:dyDescent="0.2">
      <c r="H433" s="68"/>
      <c r="I433" s="61"/>
      <c r="J433" s="62"/>
      <c r="K433" s="61"/>
      <c r="L433" s="61"/>
      <c r="M433" s="80"/>
      <c r="N433" s="61"/>
      <c r="O433" s="111"/>
      <c r="P433" s="117"/>
      <c r="Q433" s="120"/>
      <c r="R433" s="117"/>
      <c r="S433" s="120"/>
      <c r="T433" s="117"/>
      <c r="U433" s="120"/>
      <c r="V433" s="117"/>
      <c r="W433" s="120"/>
      <c r="X433" s="117"/>
      <c r="Y433" s="72"/>
    </row>
    <row r="434" spans="8:25" ht="20.100000000000001" customHeight="1" x14ac:dyDescent="0.2">
      <c r="H434" s="68"/>
      <c r="I434" s="61"/>
      <c r="J434" s="62"/>
      <c r="K434" s="61"/>
      <c r="L434" s="61"/>
      <c r="M434" s="80"/>
      <c r="N434" s="61"/>
      <c r="O434" s="111"/>
      <c r="P434" s="117"/>
      <c r="Q434" s="120"/>
      <c r="R434" s="117"/>
      <c r="S434" s="120"/>
      <c r="T434" s="117"/>
      <c r="U434" s="120"/>
      <c r="V434" s="117"/>
      <c r="W434" s="120"/>
      <c r="X434" s="117"/>
      <c r="Y434" s="72"/>
    </row>
    <row r="435" spans="8:25" ht="20.100000000000001" customHeight="1" x14ac:dyDescent="0.2">
      <c r="H435" s="68"/>
      <c r="I435" s="61"/>
      <c r="J435" s="62"/>
      <c r="K435" s="61"/>
      <c r="L435" s="61"/>
      <c r="M435" s="80"/>
      <c r="N435" s="61"/>
      <c r="O435" s="111"/>
      <c r="P435" s="117"/>
      <c r="Q435" s="120"/>
      <c r="R435" s="117"/>
      <c r="S435" s="120"/>
      <c r="T435" s="117"/>
      <c r="U435" s="120"/>
      <c r="V435" s="117"/>
      <c r="W435" s="120"/>
      <c r="X435" s="117"/>
      <c r="Y435" s="72"/>
    </row>
    <row r="436" spans="8:25" ht="20.100000000000001" customHeight="1" x14ac:dyDescent="0.2">
      <c r="H436" s="68"/>
      <c r="I436" s="61"/>
      <c r="J436" s="62"/>
      <c r="K436" s="61"/>
      <c r="L436" s="61"/>
      <c r="M436" s="80"/>
      <c r="N436" s="61"/>
      <c r="O436" s="111"/>
      <c r="P436" s="117"/>
      <c r="Q436" s="120"/>
      <c r="R436" s="117"/>
      <c r="S436" s="120"/>
      <c r="T436" s="117"/>
      <c r="U436" s="120"/>
      <c r="V436" s="117"/>
      <c r="W436" s="120"/>
      <c r="X436" s="117"/>
      <c r="Y436" s="72"/>
    </row>
    <row r="437" spans="8:25" ht="20.100000000000001" customHeight="1" x14ac:dyDescent="0.2">
      <c r="H437" s="68"/>
      <c r="I437" s="61"/>
      <c r="J437" s="62"/>
      <c r="K437" s="61"/>
      <c r="L437" s="61"/>
      <c r="M437" s="80"/>
      <c r="N437" s="61"/>
      <c r="O437" s="111"/>
      <c r="P437" s="117"/>
      <c r="Q437" s="120"/>
      <c r="R437" s="117"/>
      <c r="S437" s="120"/>
      <c r="T437" s="117"/>
      <c r="U437" s="120"/>
      <c r="V437" s="117"/>
      <c r="W437" s="120"/>
      <c r="X437" s="117"/>
      <c r="Y437" s="72"/>
    </row>
    <row r="438" spans="8:25" ht="20.100000000000001" customHeight="1" x14ac:dyDescent="0.2">
      <c r="H438" s="68"/>
      <c r="I438" s="61"/>
      <c r="J438" s="62"/>
      <c r="K438" s="61"/>
      <c r="L438" s="61"/>
      <c r="M438" s="80"/>
      <c r="N438" s="61"/>
      <c r="O438" s="111"/>
      <c r="P438" s="117"/>
      <c r="Q438" s="120"/>
      <c r="R438" s="117"/>
      <c r="S438" s="120"/>
      <c r="T438" s="117"/>
      <c r="U438" s="120"/>
      <c r="V438" s="117"/>
      <c r="W438" s="120"/>
      <c r="X438" s="117"/>
      <c r="Y438" s="72"/>
    </row>
    <row r="439" spans="8:25" ht="20.100000000000001" customHeight="1" x14ac:dyDescent="0.2">
      <c r="H439" s="68"/>
      <c r="I439" s="61"/>
      <c r="J439" s="62"/>
      <c r="K439" s="61"/>
      <c r="L439" s="61"/>
      <c r="M439" s="80"/>
      <c r="N439" s="61"/>
      <c r="O439" s="111"/>
      <c r="P439" s="117"/>
      <c r="Q439" s="120"/>
      <c r="R439" s="117"/>
      <c r="S439" s="120"/>
      <c r="T439" s="117"/>
      <c r="U439" s="120"/>
      <c r="V439" s="117"/>
      <c r="W439" s="120"/>
      <c r="X439" s="117"/>
      <c r="Y439" s="72"/>
    </row>
    <row r="440" spans="8:25" ht="20.100000000000001" customHeight="1" x14ac:dyDescent="0.2">
      <c r="H440" s="68"/>
      <c r="I440" s="61"/>
      <c r="J440" s="62"/>
      <c r="K440" s="61"/>
      <c r="L440" s="61"/>
      <c r="M440" s="80"/>
      <c r="N440" s="61"/>
      <c r="O440" s="111"/>
      <c r="P440" s="117"/>
      <c r="Q440" s="120"/>
      <c r="R440" s="117"/>
      <c r="S440" s="120"/>
      <c r="T440" s="117"/>
      <c r="U440" s="120"/>
      <c r="V440" s="117"/>
      <c r="W440" s="120"/>
      <c r="X440" s="117"/>
      <c r="Y440" s="72"/>
    </row>
    <row r="441" spans="8:25" ht="20.100000000000001" customHeight="1" x14ac:dyDescent="0.2">
      <c r="H441" s="68"/>
      <c r="I441" s="61"/>
      <c r="J441" s="62"/>
      <c r="K441" s="61"/>
      <c r="L441" s="61"/>
      <c r="M441" s="80"/>
      <c r="N441" s="61"/>
      <c r="O441" s="111"/>
      <c r="P441" s="117"/>
      <c r="Q441" s="120"/>
      <c r="R441" s="117"/>
      <c r="S441" s="120"/>
      <c r="T441" s="117"/>
      <c r="U441" s="120"/>
      <c r="V441" s="117"/>
      <c r="W441" s="120"/>
      <c r="X441" s="117"/>
      <c r="Y441" s="72"/>
    </row>
    <row r="442" spans="8:25" ht="20.100000000000001" customHeight="1" x14ac:dyDescent="0.2">
      <c r="H442" s="68"/>
      <c r="I442" s="61"/>
      <c r="J442" s="62"/>
      <c r="K442" s="61"/>
      <c r="L442" s="61"/>
      <c r="M442" s="80"/>
      <c r="N442" s="61"/>
      <c r="O442" s="111"/>
      <c r="P442" s="117"/>
      <c r="Q442" s="120"/>
      <c r="R442" s="117"/>
      <c r="S442" s="120"/>
      <c r="T442" s="117"/>
      <c r="U442" s="120"/>
      <c r="V442" s="117"/>
      <c r="W442" s="120"/>
      <c r="X442" s="117"/>
      <c r="Y442" s="72"/>
    </row>
    <row r="443" spans="8:25" ht="20.100000000000001" customHeight="1" x14ac:dyDescent="0.2">
      <c r="H443" s="68"/>
      <c r="I443" s="61"/>
      <c r="J443" s="62"/>
      <c r="K443" s="61"/>
      <c r="L443" s="61"/>
      <c r="M443" s="80"/>
      <c r="N443" s="61"/>
      <c r="O443" s="111"/>
      <c r="P443" s="117"/>
      <c r="Q443" s="120"/>
      <c r="R443" s="117"/>
      <c r="S443" s="120"/>
      <c r="T443" s="117"/>
      <c r="U443" s="120"/>
      <c r="V443" s="117"/>
      <c r="W443" s="120"/>
      <c r="X443" s="117"/>
      <c r="Y443" s="72"/>
    </row>
    <row r="444" spans="8:25" ht="20.100000000000001" customHeight="1" x14ac:dyDescent="0.2">
      <c r="H444" s="68"/>
      <c r="I444" s="61"/>
      <c r="J444" s="62"/>
      <c r="K444" s="61"/>
      <c r="L444" s="61"/>
      <c r="M444" s="80"/>
      <c r="N444" s="61"/>
      <c r="O444" s="111"/>
      <c r="P444" s="117"/>
      <c r="Q444" s="120"/>
      <c r="R444" s="117"/>
      <c r="S444" s="120"/>
      <c r="T444" s="117"/>
      <c r="U444" s="120"/>
      <c r="V444" s="117"/>
      <c r="W444" s="120"/>
      <c r="X444" s="117"/>
      <c r="Y444" s="72"/>
    </row>
    <row r="445" spans="8:25" ht="20.100000000000001" customHeight="1" x14ac:dyDescent="0.2">
      <c r="H445" s="68"/>
      <c r="I445" s="61"/>
      <c r="J445" s="62"/>
      <c r="K445" s="61"/>
      <c r="L445" s="61"/>
      <c r="M445" s="80"/>
      <c r="N445" s="61"/>
      <c r="O445" s="111"/>
      <c r="P445" s="117"/>
      <c r="Q445" s="120"/>
      <c r="R445" s="117"/>
      <c r="S445" s="120"/>
      <c r="T445" s="117"/>
      <c r="U445" s="120"/>
      <c r="V445" s="117"/>
      <c r="W445" s="120"/>
      <c r="X445" s="117"/>
      <c r="Y445" s="72"/>
    </row>
    <row r="446" spans="8:25" ht="20.100000000000001" customHeight="1" x14ac:dyDescent="0.2">
      <c r="H446" s="68"/>
      <c r="I446" s="61"/>
      <c r="J446" s="62"/>
      <c r="K446" s="61"/>
      <c r="L446" s="61"/>
      <c r="M446" s="80"/>
      <c r="N446" s="61"/>
      <c r="O446" s="111"/>
      <c r="P446" s="117"/>
      <c r="Q446" s="120"/>
      <c r="R446" s="117"/>
      <c r="S446" s="120"/>
      <c r="T446" s="117"/>
      <c r="U446" s="120"/>
      <c r="V446" s="117"/>
      <c r="W446" s="120"/>
      <c r="X446" s="117"/>
      <c r="Y446" s="72"/>
    </row>
    <row r="447" spans="8:25" ht="20.100000000000001" customHeight="1" x14ac:dyDescent="0.2">
      <c r="H447" s="68"/>
      <c r="I447" s="61"/>
      <c r="J447" s="62"/>
      <c r="K447" s="61"/>
      <c r="L447" s="61"/>
      <c r="M447" s="80"/>
      <c r="N447" s="61"/>
      <c r="O447" s="111"/>
      <c r="P447" s="117"/>
      <c r="Q447" s="120"/>
      <c r="R447" s="117"/>
      <c r="S447" s="120"/>
      <c r="T447" s="117"/>
      <c r="U447" s="120"/>
      <c r="V447" s="117"/>
      <c r="W447" s="120"/>
      <c r="X447" s="117"/>
      <c r="Y447" s="72"/>
    </row>
    <row r="448" spans="8:25" ht="20.100000000000001" customHeight="1" x14ac:dyDescent="0.2">
      <c r="H448" s="68"/>
      <c r="I448" s="61"/>
      <c r="J448" s="62"/>
      <c r="K448" s="61"/>
      <c r="L448" s="61"/>
      <c r="M448" s="80"/>
      <c r="N448" s="61"/>
      <c r="O448" s="111"/>
      <c r="P448" s="117"/>
      <c r="Q448" s="120"/>
      <c r="R448" s="117"/>
      <c r="S448" s="120"/>
      <c r="T448" s="117"/>
      <c r="U448" s="120"/>
      <c r="V448" s="117"/>
      <c r="W448" s="120"/>
      <c r="X448" s="117"/>
      <c r="Y448" s="72"/>
    </row>
    <row r="449" spans="8:25" ht="20.100000000000001" customHeight="1" x14ac:dyDescent="0.2">
      <c r="H449" s="68"/>
      <c r="I449" s="61"/>
      <c r="J449" s="62"/>
      <c r="K449" s="61"/>
      <c r="L449" s="61"/>
      <c r="M449" s="80"/>
      <c r="N449" s="61"/>
      <c r="O449" s="111"/>
      <c r="P449" s="117"/>
      <c r="Q449" s="120"/>
      <c r="R449" s="117"/>
      <c r="S449" s="120"/>
      <c r="T449" s="117"/>
      <c r="U449" s="120"/>
      <c r="V449" s="117"/>
      <c r="W449" s="120"/>
      <c r="X449" s="117"/>
      <c r="Y449" s="72"/>
    </row>
    <row r="450" spans="8:25" ht="20.100000000000001" customHeight="1" x14ac:dyDescent="0.2">
      <c r="H450" s="68"/>
      <c r="I450" s="61"/>
      <c r="J450" s="62"/>
      <c r="K450" s="61"/>
      <c r="L450" s="61"/>
      <c r="M450" s="80"/>
      <c r="N450" s="61"/>
      <c r="O450" s="111"/>
      <c r="P450" s="117"/>
      <c r="Q450" s="120"/>
      <c r="R450" s="117"/>
      <c r="S450" s="120"/>
      <c r="T450" s="117"/>
      <c r="U450" s="120"/>
      <c r="V450" s="117"/>
      <c r="W450" s="120"/>
      <c r="X450" s="117"/>
      <c r="Y450" s="72"/>
    </row>
    <row r="451" spans="8:25" ht="20.100000000000001" customHeight="1" x14ac:dyDescent="0.2">
      <c r="H451" s="68"/>
      <c r="I451" s="61"/>
      <c r="J451" s="62"/>
      <c r="K451" s="61"/>
      <c r="L451" s="61"/>
      <c r="M451" s="80"/>
      <c r="N451" s="61"/>
      <c r="O451" s="111"/>
      <c r="P451" s="117"/>
      <c r="Q451" s="120"/>
      <c r="R451" s="117"/>
      <c r="S451" s="120"/>
      <c r="T451" s="117"/>
      <c r="U451" s="120"/>
      <c r="V451" s="117"/>
      <c r="W451" s="120"/>
      <c r="X451" s="117"/>
      <c r="Y451" s="72"/>
    </row>
    <row r="452" spans="8:25" ht="20.100000000000001" customHeight="1" x14ac:dyDescent="0.2">
      <c r="H452" s="68"/>
      <c r="I452" s="61"/>
      <c r="J452" s="62"/>
      <c r="K452" s="61"/>
      <c r="L452" s="61"/>
      <c r="M452" s="80"/>
      <c r="N452" s="61"/>
      <c r="O452" s="111"/>
      <c r="P452" s="117"/>
      <c r="Q452" s="120"/>
      <c r="R452" s="117"/>
      <c r="S452" s="120"/>
      <c r="T452" s="117"/>
      <c r="U452" s="120"/>
      <c r="V452" s="117"/>
      <c r="W452" s="120"/>
      <c r="X452" s="117"/>
      <c r="Y452" s="72"/>
    </row>
    <row r="453" spans="8:25" ht="20.100000000000001" customHeight="1" x14ac:dyDescent="0.2">
      <c r="H453" s="68"/>
      <c r="I453" s="61"/>
      <c r="J453" s="62"/>
      <c r="K453" s="61"/>
      <c r="L453" s="61"/>
      <c r="M453" s="80"/>
      <c r="N453" s="61"/>
      <c r="O453" s="111"/>
      <c r="P453" s="117"/>
      <c r="Q453" s="120"/>
      <c r="R453" s="117"/>
      <c r="S453" s="120"/>
      <c r="T453" s="117"/>
      <c r="U453" s="120"/>
      <c r="V453" s="117"/>
      <c r="W453" s="120"/>
      <c r="X453" s="117"/>
      <c r="Y453" s="72"/>
    </row>
    <row r="454" spans="8:25" ht="20.100000000000001" customHeight="1" x14ac:dyDescent="0.2">
      <c r="H454" s="68"/>
      <c r="I454" s="61"/>
      <c r="J454" s="62"/>
      <c r="K454" s="61"/>
      <c r="L454" s="61"/>
      <c r="M454" s="80"/>
      <c r="N454" s="61"/>
      <c r="O454" s="111"/>
      <c r="P454" s="117"/>
      <c r="Q454" s="120"/>
      <c r="R454" s="117"/>
      <c r="S454" s="120"/>
      <c r="T454" s="117"/>
      <c r="U454" s="120"/>
      <c r="V454" s="117"/>
      <c r="W454" s="120"/>
      <c r="X454" s="117"/>
      <c r="Y454" s="72"/>
    </row>
    <row r="455" spans="8:25" ht="20.100000000000001" customHeight="1" x14ac:dyDescent="0.2">
      <c r="H455" s="68"/>
      <c r="I455" s="61"/>
      <c r="J455" s="62"/>
      <c r="K455" s="61"/>
      <c r="L455" s="61"/>
      <c r="M455" s="80"/>
      <c r="N455" s="61"/>
      <c r="O455" s="111"/>
      <c r="P455" s="117"/>
      <c r="Q455" s="120"/>
      <c r="R455" s="117"/>
      <c r="S455" s="120"/>
      <c r="T455" s="117"/>
      <c r="U455" s="120"/>
      <c r="V455" s="117"/>
      <c r="W455" s="120"/>
      <c r="X455" s="117"/>
      <c r="Y455" s="72"/>
    </row>
    <row r="456" spans="8:25" ht="20.100000000000001" customHeight="1" x14ac:dyDescent="0.2">
      <c r="H456" s="68"/>
      <c r="I456" s="61"/>
      <c r="J456" s="62"/>
      <c r="K456" s="61"/>
      <c r="L456" s="61"/>
      <c r="M456" s="80"/>
      <c r="N456" s="61"/>
      <c r="O456" s="111"/>
      <c r="P456" s="117"/>
      <c r="Q456" s="120"/>
      <c r="R456" s="117"/>
      <c r="S456" s="120"/>
      <c r="T456" s="117"/>
      <c r="U456" s="120"/>
      <c r="V456" s="117"/>
      <c r="W456" s="120"/>
      <c r="X456" s="117"/>
      <c r="Y456" s="72"/>
    </row>
    <row r="457" spans="8:25" ht="20.100000000000001" customHeight="1" x14ac:dyDescent="0.2">
      <c r="H457" s="68"/>
      <c r="I457" s="61"/>
      <c r="J457" s="62"/>
      <c r="K457" s="61"/>
      <c r="L457" s="61"/>
      <c r="M457" s="80"/>
      <c r="N457" s="61"/>
      <c r="O457" s="111"/>
      <c r="P457" s="117"/>
      <c r="Q457" s="120"/>
      <c r="R457" s="117"/>
      <c r="S457" s="120"/>
      <c r="T457" s="117"/>
      <c r="U457" s="120"/>
      <c r="V457" s="117"/>
      <c r="W457" s="120"/>
      <c r="X457" s="117"/>
      <c r="Y457" s="72"/>
    </row>
    <row r="458" spans="8:25" ht="20.100000000000001" customHeight="1" x14ac:dyDescent="0.2">
      <c r="H458" s="68"/>
      <c r="I458" s="61"/>
      <c r="J458" s="62"/>
      <c r="K458" s="61"/>
      <c r="L458" s="61"/>
      <c r="M458" s="80"/>
      <c r="N458" s="61"/>
      <c r="O458" s="111"/>
      <c r="P458" s="117"/>
      <c r="Q458" s="120"/>
      <c r="R458" s="117"/>
      <c r="S458" s="120"/>
      <c r="T458" s="117"/>
      <c r="U458" s="120"/>
      <c r="V458" s="117"/>
      <c r="W458" s="120"/>
      <c r="X458" s="117"/>
      <c r="Y458" s="72"/>
    </row>
    <row r="459" spans="8:25" ht="20.100000000000001" customHeight="1" x14ac:dyDescent="0.2">
      <c r="H459" s="68"/>
      <c r="I459" s="61"/>
      <c r="J459" s="62"/>
      <c r="K459" s="61"/>
      <c r="L459" s="61"/>
      <c r="M459" s="80"/>
      <c r="N459" s="61"/>
      <c r="O459" s="111"/>
      <c r="P459" s="117"/>
      <c r="Q459" s="120"/>
      <c r="R459" s="117"/>
      <c r="S459" s="120"/>
      <c r="T459" s="117"/>
      <c r="U459" s="120"/>
      <c r="V459" s="117"/>
      <c r="W459" s="120"/>
      <c r="X459" s="117"/>
      <c r="Y459" s="72"/>
    </row>
    <row r="460" spans="8:25" ht="20.100000000000001" customHeight="1" x14ac:dyDescent="0.2">
      <c r="H460" s="68"/>
      <c r="I460" s="61"/>
      <c r="J460" s="62"/>
      <c r="K460" s="61"/>
      <c r="L460" s="61"/>
      <c r="M460" s="80"/>
      <c r="N460" s="61"/>
      <c r="O460" s="111"/>
      <c r="P460" s="117"/>
      <c r="Q460" s="120"/>
      <c r="R460" s="117"/>
      <c r="S460" s="120"/>
      <c r="T460" s="117"/>
      <c r="U460" s="120"/>
      <c r="V460" s="117"/>
      <c r="W460" s="120"/>
      <c r="X460" s="117"/>
      <c r="Y460" s="72"/>
    </row>
    <row r="461" spans="8:25" ht="20.100000000000001" customHeight="1" x14ac:dyDescent="0.2">
      <c r="H461" s="68"/>
      <c r="I461" s="61"/>
      <c r="J461" s="62"/>
      <c r="K461" s="61"/>
      <c r="L461" s="61"/>
      <c r="M461" s="80"/>
      <c r="N461" s="61"/>
      <c r="O461" s="111"/>
      <c r="P461" s="117"/>
      <c r="Q461" s="120"/>
      <c r="R461" s="117"/>
      <c r="S461" s="120"/>
      <c r="T461" s="117"/>
      <c r="U461" s="120"/>
      <c r="V461" s="117"/>
      <c r="W461" s="120"/>
      <c r="X461" s="117"/>
      <c r="Y461" s="72"/>
    </row>
    <row r="462" spans="8:25" ht="20.100000000000001" customHeight="1" x14ac:dyDescent="0.2">
      <c r="H462" s="68"/>
      <c r="I462" s="61"/>
      <c r="J462" s="62"/>
      <c r="K462" s="61"/>
      <c r="L462" s="61"/>
      <c r="M462" s="80"/>
      <c r="N462" s="61"/>
      <c r="O462" s="111"/>
      <c r="P462" s="117"/>
      <c r="Q462" s="120"/>
      <c r="R462" s="117"/>
      <c r="S462" s="120"/>
      <c r="T462" s="117"/>
      <c r="U462" s="120"/>
      <c r="V462" s="117"/>
      <c r="W462" s="120"/>
      <c r="X462" s="117"/>
      <c r="Y462" s="72"/>
    </row>
    <row r="463" spans="8:25" ht="20.100000000000001" customHeight="1" x14ac:dyDescent="0.2">
      <c r="H463" s="68"/>
      <c r="I463" s="61"/>
      <c r="J463" s="62"/>
      <c r="K463" s="61"/>
      <c r="L463" s="61"/>
      <c r="M463" s="80"/>
      <c r="N463" s="61"/>
      <c r="O463" s="111"/>
      <c r="P463" s="117"/>
      <c r="Q463" s="120"/>
      <c r="R463" s="117"/>
      <c r="S463" s="120"/>
      <c r="T463" s="117"/>
      <c r="U463" s="120"/>
      <c r="V463" s="117"/>
      <c r="W463" s="120"/>
      <c r="X463" s="117"/>
      <c r="Y463" s="72"/>
    </row>
    <row r="464" spans="8:25" ht="20.100000000000001" customHeight="1" x14ac:dyDescent="0.2">
      <c r="H464" s="68"/>
      <c r="I464" s="61"/>
      <c r="J464" s="62"/>
      <c r="K464" s="61"/>
      <c r="L464" s="61"/>
      <c r="M464" s="80"/>
      <c r="N464" s="61"/>
      <c r="O464" s="111"/>
      <c r="P464" s="117"/>
      <c r="Q464" s="120"/>
      <c r="R464" s="117"/>
      <c r="S464" s="120"/>
      <c r="T464" s="117"/>
      <c r="U464" s="120"/>
      <c r="V464" s="117"/>
      <c r="W464" s="120"/>
      <c r="X464" s="117"/>
      <c r="Y464" s="72"/>
    </row>
    <row r="465" spans="8:25" ht="20.100000000000001" customHeight="1" x14ac:dyDescent="0.2">
      <c r="H465" s="68"/>
      <c r="I465" s="61"/>
      <c r="J465" s="62"/>
      <c r="K465" s="61"/>
      <c r="L465" s="61"/>
      <c r="M465" s="80"/>
      <c r="N465" s="61"/>
      <c r="O465" s="111"/>
      <c r="P465" s="117"/>
      <c r="Q465" s="120"/>
      <c r="R465" s="117"/>
      <c r="S465" s="120"/>
      <c r="T465" s="117"/>
      <c r="U465" s="120"/>
      <c r="V465" s="117"/>
      <c r="W465" s="120"/>
      <c r="X465" s="117"/>
      <c r="Y465" s="72"/>
    </row>
    <row r="466" spans="8:25" ht="20.100000000000001" customHeight="1" x14ac:dyDescent="0.2">
      <c r="H466" s="68"/>
      <c r="I466" s="61"/>
      <c r="J466" s="62"/>
      <c r="K466" s="61"/>
      <c r="L466" s="61"/>
      <c r="M466" s="80"/>
      <c r="N466" s="61"/>
      <c r="O466" s="111"/>
      <c r="P466" s="117"/>
      <c r="Q466" s="120"/>
      <c r="R466" s="117"/>
      <c r="S466" s="120"/>
      <c r="T466" s="117"/>
      <c r="U466" s="120"/>
      <c r="V466" s="117"/>
      <c r="W466" s="120"/>
      <c r="X466" s="117"/>
      <c r="Y466" s="72"/>
    </row>
    <row r="467" spans="8:25" ht="20.100000000000001" customHeight="1" x14ac:dyDescent="0.2">
      <c r="H467" s="68"/>
      <c r="I467" s="61"/>
      <c r="J467" s="62"/>
      <c r="K467" s="61"/>
      <c r="L467" s="61"/>
      <c r="M467" s="80"/>
      <c r="N467" s="61"/>
      <c r="O467" s="111"/>
      <c r="P467" s="117"/>
      <c r="Q467" s="120"/>
      <c r="R467" s="117"/>
      <c r="S467" s="120"/>
      <c r="T467" s="117"/>
      <c r="U467" s="120"/>
      <c r="V467" s="117"/>
      <c r="W467" s="120"/>
      <c r="X467" s="117"/>
      <c r="Y467" s="72"/>
    </row>
    <row r="468" spans="8:25" ht="20.100000000000001" customHeight="1" x14ac:dyDescent="0.2">
      <c r="H468" s="68"/>
      <c r="I468" s="61"/>
      <c r="J468" s="62"/>
      <c r="K468" s="61"/>
      <c r="L468" s="61"/>
      <c r="M468" s="80"/>
      <c r="N468" s="61"/>
      <c r="O468" s="111"/>
      <c r="P468" s="117"/>
      <c r="Q468" s="120"/>
      <c r="R468" s="117"/>
      <c r="S468" s="120"/>
      <c r="T468" s="117"/>
      <c r="U468" s="120"/>
      <c r="V468" s="117"/>
      <c r="W468" s="120"/>
      <c r="X468" s="117"/>
      <c r="Y468" s="72"/>
    </row>
    <row r="469" spans="8:25" ht="20.100000000000001" customHeight="1" x14ac:dyDescent="0.2">
      <c r="H469" s="68"/>
      <c r="I469" s="61"/>
      <c r="J469" s="62"/>
      <c r="K469" s="61"/>
      <c r="L469" s="61"/>
      <c r="M469" s="80"/>
      <c r="N469" s="61"/>
      <c r="O469" s="111"/>
      <c r="P469" s="117"/>
      <c r="Q469" s="120"/>
      <c r="R469" s="117"/>
      <c r="S469" s="120"/>
      <c r="T469" s="117"/>
      <c r="U469" s="120"/>
      <c r="V469" s="117"/>
      <c r="W469" s="120"/>
      <c r="X469" s="117"/>
      <c r="Y469" s="72"/>
    </row>
    <row r="470" spans="8:25" ht="20.100000000000001" customHeight="1" x14ac:dyDescent="0.2">
      <c r="H470" s="68"/>
      <c r="I470" s="61"/>
      <c r="J470" s="62"/>
      <c r="K470" s="61"/>
      <c r="L470" s="61"/>
      <c r="M470" s="80"/>
      <c r="N470" s="61"/>
      <c r="O470" s="111"/>
      <c r="P470" s="117"/>
      <c r="Q470" s="120"/>
      <c r="R470" s="117"/>
      <c r="S470" s="120"/>
      <c r="T470" s="117"/>
      <c r="U470" s="120"/>
      <c r="V470" s="117"/>
      <c r="W470" s="120"/>
      <c r="X470" s="117"/>
      <c r="Y470" s="72"/>
    </row>
    <row r="471" spans="8:25" ht="20.100000000000001" customHeight="1" x14ac:dyDescent="0.2">
      <c r="H471" s="68"/>
      <c r="I471" s="61"/>
      <c r="J471" s="62"/>
      <c r="K471" s="61"/>
      <c r="L471" s="61"/>
      <c r="M471" s="80"/>
      <c r="N471" s="61"/>
      <c r="O471" s="111"/>
      <c r="P471" s="117"/>
      <c r="Q471" s="120"/>
      <c r="R471" s="117"/>
      <c r="S471" s="120"/>
      <c r="T471" s="117"/>
      <c r="U471" s="120"/>
      <c r="V471" s="117"/>
      <c r="W471" s="120"/>
      <c r="X471" s="117"/>
      <c r="Y471" s="72"/>
    </row>
    <row r="472" spans="8:25" ht="20.100000000000001" customHeight="1" x14ac:dyDescent="0.2">
      <c r="H472" s="68"/>
      <c r="I472" s="61"/>
      <c r="J472" s="62"/>
      <c r="K472" s="61"/>
      <c r="L472" s="61"/>
      <c r="M472" s="80"/>
      <c r="N472" s="61"/>
      <c r="O472" s="111"/>
      <c r="P472" s="117"/>
      <c r="Q472" s="120"/>
      <c r="R472" s="117"/>
      <c r="S472" s="120"/>
      <c r="T472" s="117"/>
      <c r="U472" s="120"/>
      <c r="V472" s="117"/>
      <c r="W472" s="120"/>
      <c r="X472" s="117"/>
      <c r="Y472" s="72"/>
    </row>
    <row r="473" spans="8:25" ht="20.100000000000001" customHeight="1" x14ac:dyDescent="0.2">
      <c r="H473" s="68"/>
      <c r="I473" s="61"/>
      <c r="J473" s="62"/>
      <c r="K473" s="61"/>
      <c r="L473" s="61"/>
      <c r="M473" s="80"/>
      <c r="N473" s="61"/>
      <c r="O473" s="111"/>
      <c r="P473" s="117"/>
      <c r="Q473" s="120"/>
      <c r="R473" s="117"/>
      <c r="S473" s="120"/>
      <c r="T473" s="117"/>
      <c r="U473" s="120"/>
      <c r="V473" s="117"/>
      <c r="W473" s="120"/>
      <c r="X473" s="117"/>
      <c r="Y473" s="72"/>
    </row>
    <row r="474" spans="8:25" ht="20.100000000000001" customHeight="1" x14ac:dyDescent="0.2">
      <c r="H474" s="68"/>
      <c r="I474" s="61"/>
      <c r="J474" s="62"/>
      <c r="K474" s="61"/>
      <c r="L474" s="61"/>
      <c r="M474" s="80"/>
      <c r="N474" s="61"/>
      <c r="O474" s="111"/>
      <c r="P474" s="117"/>
      <c r="Q474" s="120"/>
      <c r="R474" s="117"/>
      <c r="S474" s="120"/>
      <c r="T474" s="117"/>
      <c r="U474" s="120"/>
      <c r="V474" s="117"/>
      <c r="W474" s="120"/>
      <c r="X474" s="117"/>
      <c r="Y474" s="72"/>
    </row>
    <row r="475" spans="8:25" ht="20.100000000000001" customHeight="1" x14ac:dyDescent="0.2">
      <c r="H475" s="68"/>
      <c r="I475" s="61"/>
      <c r="J475" s="62"/>
      <c r="K475" s="61"/>
      <c r="L475" s="61"/>
      <c r="M475" s="80"/>
      <c r="N475" s="61"/>
      <c r="O475" s="111"/>
      <c r="P475" s="117"/>
      <c r="Q475" s="120"/>
      <c r="R475" s="117"/>
      <c r="S475" s="120"/>
      <c r="T475" s="117"/>
      <c r="U475" s="120"/>
      <c r="V475" s="117"/>
      <c r="W475" s="120"/>
      <c r="X475" s="117"/>
      <c r="Y475" s="72"/>
    </row>
    <row r="476" spans="8:25" ht="20.100000000000001" customHeight="1" x14ac:dyDescent="0.2">
      <c r="H476" s="68"/>
      <c r="I476" s="61"/>
      <c r="J476" s="62"/>
      <c r="K476" s="61"/>
      <c r="L476" s="61"/>
      <c r="M476" s="80"/>
      <c r="N476" s="61"/>
      <c r="O476" s="111"/>
      <c r="P476" s="117"/>
      <c r="Q476" s="120"/>
      <c r="R476" s="117"/>
      <c r="S476" s="120"/>
      <c r="T476" s="117"/>
      <c r="U476" s="120"/>
      <c r="V476" s="117"/>
      <c r="W476" s="120"/>
      <c r="X476" s="117"/>
      <c r="Y476" s="72"/>
    </row>
    <row r="477" spans="8:25" ht="20.100000000000001" customHeight="1" x14ac:dyDescent="0.2">
      <c r="H477" s="68"/>
      <c r="I477" s="61"/>
      <c r="J477" s="62"/>
      <c r="K477" s="61"/>
      <c r="L477" s="61"/>
      <c r="M477" s="80"/>
      <c r="N477" s="61"/>
      <c r="O477" s="111"/>
      <c r="P477" s="117"/>
      <c r="Q477" s="120"/>
      <c r="R477" s="117"/>
      <c r="S477" s="120"/>
      <c r="T477" s="117"/>
      <c r="U477" s="120"/>
      <c r="V477" s="117"/>
      <c r="W477" s="120"/>
      <c r="X477" s="117"/>
      <c r="Y477" s="72"/>
    </row>
    <row r="478" spans="8:25" ht="20.100000000000001" customHeight="1" x14ac:dyDescent="0.2">
      <c r="H478" s="68"/>
      <c r="I478" s="61"/>
      <c r="J478" s="62"/>
      <c r="K478" s="61"/>
      <c r="L478" s="61"/>
      <c r="M478" s="80"/>
      <c r="N478" s="61"/>
      <c r="O478" s="111"/>
      <c r="P478" s="117"/>
      <c r="Q478" s="120"/>
      <c r="R478" s="117"/>
      <c r="S478" s="120"/>
      <c r="T478" s="117"/>
      <c r="U478" s="120"/>
      <c r="V478" s="117"/>
      <c r="W478" s="120"/>
      <c r="X478" s="117"/>
      <c r="Y478" s="72"/>
    </row>
    <row r="479" spans="8:25" ht="20.100000000000001" customHeight="1" x14ac:dyDescent="0.2">
      <c r="H479" s="68"/>
      <c r="I479" s="61"/>
      <c r="J479" s="62"/>
      <c r="K479" s="61"/>
      <c r="L479" s="61"/>
      <c r="M479" s="80"/>
      <c r="N479" s="61"/>
      <c r="O479" s="111"/>
      <c r="P479" s="117"/>
      <c r="Q479" s="120"/>
      <c r="R479" s="117"/>
      <c r="S479" s="120"/>
      <c r="T479" s="117"/>
      <c r="U479" s="120"/>
      <c r="V479" s="117"/>
      <c r="W479" s="120"/>
      <c r="X479" s="117"/>
      <c r="Y479" s="72"/>
    </row>
    <row r="480" spans="8:25" ht="20.100000000000001" customHeight="1" x14ac:dyDescent="0.2">
      <c r="H480" s="68"/>
      <c r="I480" s="61"/>
      <c r="J480" s="62"/>
      <c r="K480" s="61"/>
      <c r="L480" s="61"/>
      <c r="M480" s="80"/>
      <c r="N480" s="61"/>
      <c r="O480" s="111"/>
      <c r="P480" s="117"/>
      <c r="Q480" s="120"/>
      <c r="R480" s="117"/>
      <c r="S480" s="120"/>
      <c r="T480" s="117"/>
      <c r="U480" s="120"/>
      <c r="V480" s="117"/>
      <c r="W480" s="120"/>
      <c r="X480" s="117"/>
      <c r="Y480" s="72"/>
    </row>
    <row r="481" spans="8:25" ht="20.100000000000001" customHeight="1" x14ac:dyDescent="0.2">
      <c r="H481" s="68"/>
      <c r="I481" s="61"/>
      <c r="J481" s="62"/>
      <c r="K481" s="61"/>
      <c r="L481" s="61"/>
      <c r="M481" s="80"/>
      <c r="N481" s="61"/>
      <c r="O481" s="111"/>
      <c r="P481" s="117"/>
      <c r="Q481" s="120"/>
      <c r="R481" s="117"/>
      <c r="S481" s="120"/>
      <c r="T481" s="117"/>
      <c r="U481" s="120"/>
      <c r="V481" s="117"/>
      <c r="W481" s="120"/>
      <c r="X481" s="117"/>
      <c r="Y481" s="72"/>
    </row>
    <row r="482" spans="8:25" ht="20.100000000000001" customHeight="1" x14ac:dyDescent="0.2">
      <c r="H482" s="68"/>
      <c r="I482" s="61"/>
      <c r="J482" s="62"/>
      <c r="K482" s="61"/>
      <c r="L482" s="61"/>
      <c r="M482" s="80"/>
      <c r="N482" s="61"/>
      <c r="O482" s="111"/>
      <c r="P482" s="117"/>
      <c r="Q482" s="120"/>
      <c r="R482" s="117"/>
      <c r="S482" s="120"/>
      <c r="T482" s="117"/>
      <c r="U482" s="120"/>
      <c r="V482" s="117"/>
      <c r="W482" s="120"/>
      <c r="X482" s="117"/>
      <c r="Y482" s="72"/>
    </row>
    <row r="483" spans="8:25" ht="20.100000000000001" customHeight="1" x14ac:dyDescent="0.2">
      <c r="H483" s="68"/>
      <c r="I483" s="61"/>
      <c r="J483" s="62"/>
      <c r="K483" s="61"/>
      <c r="L483" s="61"/>
      <c r="M483" s="80"/>
      <c r="N483" s="61"/>
      <c r="O483" s="111"/>
      <c r="P483" s="117"/>
      <c r="Q483" s="120"/>
      <c r="R483" s="117"/>
      <c r="S483" s="120"/>
      <c r="T483" s="117"/>
      <c r="U483" s="120"/>
      <c r="V483" s="117"/>
      <c r="W483" s="120"/>
      <c r="X483" s="117"/>
      <c r="Y483" s="72"/>
    </row>
    <row r="484" spans="8:25" ht="20.100000000000001" customHeight="1" x14ac:dyDescent="0.2">
      <c r="H484" s="68"/>
      <c r="I484" s="61"/>
      <c r="J484" s="62"/>
      <c r="K484" s="61"/>
      <c r="L484" s="61"/>
      <c r="M484" s="80"/>
      <c r="N484" s="61"/>
      <c r="O484" s="111"/>
      <c r="P484" s="117"/>
      <c r="Q484" s="120"/>
      <c r="R484" s="117"/>
      <c r="S484" s="120"/>
      <c r="T484" s="117"/>
      <c r="U484" s="120"/>
      <c r="V484" s="117"/>
      <c r="W484" s="120"/>
      <c r="X484" s="117"/>
      <c r="Y484" s="72"/>
    </row>
    <row r="485" spans="8:25" ht="20.100000000000001" customHeight="1" x14ac:dyDescent="0.2">
      <c r="H485" s="68"/>
      <c r="I485" s="61"/>
      <c r="J485" s="62"/>
      <c r="K485" s="61"/>
      <c r="L485" s="61"/>
      <c r="M485" s="80"/>
      <c r="N485" s="61"/>
      <c r="O485" s="111"/>
      <c r="P485" s="117"/>
      <c r="Q485" s="120"/>
      <c r="R485" s="117"/>
      <c r="S485" s="120"/>
      <c r="T485" s="117"/>
      <c r="U485" s="120"/>
      <c r="V485" s="117"/>
      <c r="W485" s="120"/>
      <c r="X485" s="117"/>
      <c r="Y485" s="72"/>
    </row>
    <row r="486" spans="8:25" ht="20.100000000000001" customHeight="1" x14ac:dyDescent="0.2">
      <c r="H486" s="68"/>
      <c r="I486" s="61"/>
      <c r="J486" s="62"/>
      <c r="K486" s="61"/>
      <c r="L486" s="61"/>
      <c r="M486" s="80"/>
      <c r="N486" s="61"/>
      <c r="O486" s="111"/>
      <c r="P486" s="117"/>
      <c r="Q486" s="120"/>
      <c r="R486" s="117"/>
      <c r="S486" s="120"/>
      <c r="T486" s="117"/>
      <c r="U486" s="120"/>
      <c r="V486" s="117"/>
      <c r="W486" s="120"/>
      <c r="X486" s="117"/>
      <c r="Y486" s="72"/>
    </row>
    <row r="487" spans="8:25" ht="20.100000000000001" customHeight="1" x14ac:dyDescent="0.2">
      <c r="H487" s="68"/>
      <c r="I487" s="61"/>
      <c r="J487" s="62"/>
      <c r="K487" s="61"/>
      <c r="L487" s="61"/>
      <c r="M487" s="80"/>
      <c r="N487" s="61"/>
      <c r="O487" s="111"/>
      <c r="P487" s="117"/>
      <c r="Q487" s="120"/>
      <c r="R487" s="117"/>
      <c r="S487" s="120"/>
      <c r="T487" s="117"/>
      <c r="U487" s="120"/>
      <c r="V487" s="117"/>
      <c r="W487" s="120"/>
      <c r="X487" s="117"/>
      <c r="Y487" s="72"/>
    </row>
    <row r="488" spans="8:25" ht="20.100000000000001" customHeight="1" x14ac:dyDescent="0.2">
      <c r="H488" s="68"/>
      <c r="I488" s="61"/>
      <c r="J488" s="62"/>
      <c r="K488" s="61"/>
      <c r="L488" s="61"/>
      <c r="M488" s="80"/>
      <c r="N488" s="61"/>
      <c r="O488" s="111"/>
      <c r="P488" s="117"/>
      <c r="Q488" s="120"/>
      <c r="R488" s="117"/>
      <c r="S488" s="120"/>
      <c r="T488" s="117"/>
      <c r="U488" s="120"/>
      <c r="V488" s="117"/>
      <c r="W488" s="120"/>
      <c r="X488" s="117"/>
      <c r="Y488" s="72"/>
    </row>
    <row r="489" spans="8:25" ht="20.100000000000001" customHeight="1" x14ac:dyDescent="0.2">
      <c r="H489" s="68"/>
      <c r="I489" s="61"/>
      <c r="J489" s="62"/>
      <c r="K489" s="61"/>
      <c r="L489" s="61"/>
      <c r="M489" s="80"/>
      <c r="N489" s="61"/>
      <c r="O489" s="111"/>
      <c r="P489" s="117"/>
      <c r="Q489" s="120"/>
      <c r="R489" s="117"/>
      <c r="S489" s="120"/>
      <c r="T489" s="117"/>
      <c r="U489" s="120"/>
      <c r="V489" s="117"/>
      <c r="W489" s="120"/>
      <c r="X489" s="117"/>
      <c r="Y489" s="72"/>
    </row>
    <row r="490" spans="8:25" ht="20.100000000000001" customHeight="1" x14ac:dyDescent="0.2">
      <c r="H490" s="68"/>
      <c r="I490" s="61"/>
      <c r="J490" s="62"/>
      <c r="K490" s="61"/>
      <c r="L490" s="61"/>
      <c r="M490" s="80"/>
      <c r="N490" s="61"/>
      <c r="O490" s="111"/>
      <c r="P490" s="117"/>
      <c r="Q490" s="120"/>
      <c r="R490" s="117"/>
      <c r="S490" s="120"/>
      <c r="T490" s="117"/>
      <c r="U490" s="120"/>
      <c r="V490" s="117"/>
      <c r="W490" s="120"/>
      <c r="X490" s="117"/>
      <c r="Y490" s="72"/>
    </row>
    <row r="491" spans="8:25" ht="20.100000000000001" customHeight="1" x14ac:dyDescent="0.2">
      <c r="H491" s="68"/>
      <c r="I491" s="61"/>
      <c r="J491" s="62"/>
      <c r="K491" s="61"/>
      <c r="L491" s="61"/>
      <c r="M491" s="80"/>
      <c r="N491" s="61"/>
      <c r="O491" s="111"/>
      <c r="P491" s="117"/>
      <c r="Q491" s="120"/>
      <c r="R491" s="117"/>
      <c r="S491" s="120"/>
      <c r="T491" s="117"/>
      <c r="U491" s="120"/>
      <c r="V491" s="117"/>
      <c r="W491" s="120"/>
      <c r="X491" s="117"/>
      <c r="Y491" s="72"/>
    </row>
    <row r="492" spans="8:25" ht="20.100000000000001" customHeight="1" x14ac:dyDescent="0.2">
      <c r="H492" s="68"/>
      <c r="I492" s="61"/>
      <c r="J492" s="62"/>
      <c r="K492" s="61"/>
      <c r="L492" s="61"/>
      <c r="M492" s="80"/>
      <c r="N492" s="61"/>
      <c r="O492" s="111"/>
      <c r="P492" s="117"/>
      <c r="Q492" s="120"/>
      <c r="R492" s="117"/>
      <c r="S492" s="120"/>
      <c r="T492" s="117"/>
      <c r="U492" s="120"/>
      <c r="V492" s="117"/>
      <c r="W492" s="120"/>
      <c r="X492" s="117"/>
      <c r="Y492" s="72"/>
    </row>
    <row r="493" spans="8:25" ht="20.100000000000001" customHeight="1" x14ac:dyDescent="0.2">
      <c r="H493" s="68"/>
      <c r="I493" s="61"/>
      <c r="J493" s="62"/>
      <c r="K493" s="61"/>
      <c r="L493" s="61"/>
      <c r="M493" s="80"/>
      <c r="N493" s="61"/>
      <c r="O493" s="111"/>
      <c r="P493" s="117"/>
      <c r="Q493" s="120"/>
      <c r="R493" s="117"/>
      <c r="S493" s="120"/>
      <c r="T493" s="117"/>
      <c r="U493" s="120"/>
      <c r="V493" s="117"/>
      <c r="W493" s="120"/>
      <c r="X493" s="117"/>
      <c r="Y493" s="72"/>
    </row>
    <row r="494" spans="8:25" ht="20.100000000000001" customHeight="1" x14ac:dyDescent="0.2">
      <c r="H494" s="68"/>
      <c r="I494" s="61"/>
      <c r="J494" s="62"/>
      <c r="K494" s="61"/>
      <c r="L494" s="61"/>
      <c r="M494" s="80"/>
      <c r="N494" s="61"/>
      <c r="O494" s="111"/>
      <c r="P494" s="117"/>
      <c r="Q494" s="120"/>
      <c r="R494" s="117"/>
      <c r="S494" s="120"/>
      <c r="T494" s="117"/>
      <c r="U494" s="120"/>
      <c r="V494" s="117"/>
      <c r="W494" s="120"/>
      <c r="X494" s="117"/>
      <c r="Y494" s="72"/>
    </row>
    <row r="495" spans="8:25" ht="20.100000000000001" customHeight="1" x14ac:dyDescent="0.2">
      <c r="H495" s="68"/>
      <c r="I495" s="61"/>
      <c r="J495" s="62"/>
      <c r="K495" s="61"/>
      <c r="L495" s="61"/>
      <c r="M495" s="80"/>
      <c r="N495" s="61"/>
      <c r="O495" s="111"/>
      <c r="P495" s="117"/>
      <c r="Q495" s="120"/>
      <c r="R495" s="117"/>
      <c r="S495" s="120"/>
      <c r="T495" s="117"/>
      <c r="U495" s="120"/>
      <c r="V495" s="117"/>
      <c r="W495" s="120"/>
      <c r="X495" s="117"/>
      <c r="Y495" s="72"/>
    </row>
    <row r="496" spans="8:25" ht="20.100000000000001" customHeight="1" x14ac:dyDescent="0.2">
      <c r="H496" s="68"/>
      <c r="I496" s="61"/>
      <c r="J496" s="62"/>
      <c r="K496" s="61"/>
      <c r="L496" s="61"/>
      <c r="M496" s="80"/>
      <c r="N496" s="61"/>
      <c r="O496" s="111"/>
      <c r="P496" s="117"/>
      <c r="Q496" s="120"/>
      <c r="R496" s="117"/>
      <c r="S496" s="120"/>
      <c r="T496" s="117"/>
      <c r="U496" s="120"/>
      <c r="V496" s="117"/>
      <c r="W496" s="120"/>
      <c r="X496" s="117"/>
      <c r="Y496" s="72"/>
    </row>
    <row r="497" spans="8:25" ht="20.100000000000001" customHeight="1" x14ac:dyDescent="0.2">
      <c r="H497" s="68"/>
      <c r="I497" s="61"/>
      <c r="J497" s="62"/>
      <c r="K497" s="61"/>
      <c r="L497" s="61"/>
      <c r="M497" s="80"/>
      <c r="N497" s="61"/>
      <c r="O497" s="111"/>
      <c r="P497" s="117"/>
      <c r="Q497" s="120"/>
      <c r="R497" s="117"/>
      <c r="S497" s="120"/>
      <c r="T497" s="117"/>
      <c r="U497" s="120"/>
      <c r="V497" s="117"/>
      <c r="W497" s="120"/>
      <c r="X497" s="117"/>
      <c r="Y497" s="72"/>
    </row>
    <row r="498" spans="8:25" ht="20.100000000000001" customHeight="1" x14ac:dyDescent="0.2">
      <c r="H498" s="68"/>
      <c r="I498" s="61"/>
      <c r="J498" s="62"/>
      <c r="K498" s="61"/>
      <c r="L498" s="61"/>
      <c r="M498" s="80"/>
      <c r="N498" s="61"/>
      <c r="O498" s="111"/>
      <c r="P498" s="117"/>
      <c r="Q498" s="120"/>
      <c r="R498" s="117"/>
      <c r="S498" s="120"/>
      <c r="T498" s="117"/>
      <c r="U498" s="120"/>
      <c r="V498" s="117"/>
      <c r="W498" s="120"/>
      <c r="X498" s="117"/>
      <c r="Y498" s="72"/>
    </row>
    <row r="499" spans="8:25" ht="20.100000000000001" customHeight="1" x14ac:dyDescent="0.2">
      <c r="H499" s="68"/>
      <c r="I499" s="61"/>
      <c r="J499" s="62"/>
      <c r="K499" s="61"/>
      <c r="L499" s="61"/>
      <c r="M499" s="80"/>
      <c r="N499" s="61"/>
      <c r="O499" s="111"/>
      <c r="P499" s="117"/>
      <c r="Q499" s="120"/>
      <c r="R499" s="117"/>
      <c r="S499" s="120"/>
      <c r="T499" s="117"/>
      <c r="U499" s="120"/>
      <c r="V499" s="117"/>
      <c r="W499" s="120"/>
      <c r="X499" s="117"/>
      <c r="Y499" s="72"/>
    </row>
    <row r="500" spans="8:25" ht="20.100000000000001" customHeight="1" x14ac:dyDescent="0.2">
      <c r="H500" s="68"/>
      <c r="I500" s="61"/>
      <c r="J500" s="62"/>
      <c r="K500" s="61"/>
      <c r="L500" s="61"/>
      <c r="M500" s="80"/>
      <c r="N500" s="61"/>
      <c r="O500" s="111"/>
      <c r="P500" s="117"/>
      <c r="Q500" s="120"/>
      <c r="R500" s="117"/>
      <c r="S500" s="120"/>
      <c r="T500" s="117"/>
      <c r="U500" s="120"/>
      <c r="V500" s="117"/>
      <c r="W500" s="120"/>
      <c r="X500" s="117"/>
      <c r="Y500" s="72"/>
    </row>
    <row r="501" spans="8:25" ht="20.100000000000001" customHeight="1" x14ac:dyDescent="0.2">
      <c r="H501" s="68"/>
      <c r="I501" s="61"/>
      <c r="J501" s="62"/>
      <c r="K501" s="61"/>
      <c r="L501" s="61"/>
      <c r="M501" s="80"/>
      <c r="N501" s="61"/>
      <c r="O501" s="111"/>
      <c r="P501" s="117"/>
      <c r="Q501" s="120"/>
      <c r="R501" s="117"/>
      <c r="S501" s="120"/>
      <c r="T501" s="117"/>
      <c r="U501" s="120"/>
      <c r="V501" s="117"/>
      <c r="W501" s="120"/>
      <c r="X501" s="117"/>
      <c r="Y501" s="72"/>
    </row>
    <row r="502" spans="8:25" ht="20.100000000000001" customHeight="1" x14ac:dyDescent="0.2">
      <c r="H502" s="68"/>
      <c r="I502" s="61"/>
      <c r="J502" s="62"/>
      <c r="K502" s="61"/>
      <c r="L502" s="61"/>
      <c r="M502" s="80"/>
      <c r="N502" s="61"/>
      <c r="O502" s="111"/>
      <c r="P502" s="117"/>
      <c r="Q502" s="120"/>
      <c r="R502" s="117"/>
      <c r="S502" s="120"/>
      <c r="T502" s="117"/>
      <c r="U502" s="120"/>
      <c r="V502" s="117"/>
      <c r="W502" s="120"/>
      <c r="X502" s="117"/>
      <c r="Y502" s="72"/>
    </row>
    <row r="503" spans="8:25" ht="20.100000000000001" customHeight="1" x14ac:dyDescent="0.2">
      <c r="H503" s="68"/>
      <c r="I503" s="61"/>
      <c r="J503" s="62"/>
      <c r="K503" s="61"/>
      <c r="L503" s="61"/>
      <c r="M503" s="80"/>
      <c r="N503" s="61"/>
      <c r="O503" s="111"/>
      <c r="P503" s="117"/>
      <c r="Q503" s="120"/>
      <c r="R503" s="117"/>
      <c r="S503" s="120"/>
      <c r="T503" s="117"/>
      <c r="U503" s="120"/>
      <c r="V503" s="117"/>
      <c r="W503" s="120"/>
      <c r="X503" s="117"/>
      <c r="Y503" s="72"/>
    </row>
    <row r="504" spans="8:25" ht="20.100000000000001" customHeight="1" x14ac:dyDescent="0.2">
      <c r="H504" s="68"/>
      <c r="I504" s="61"/>
      <c r="J504" s="62"/>
      <c r="K504" s="61"/>
      <c r="L504" s="61"/>
      <c r="M504" s="80"/>
      <c r="N504" s="61"/>
      <c r="O504" s="111"/>
      <c r="P504" s="117"/>
      <c r="Q504" s="120"/>
      <c r="R504" s="117"/>
      <c r="S504" s="120"/>
      <c r="T504" s="117"/>
      <c r="U504" s="120"/>
      <c r="V504" s="117"/>
      <c r="W504" s="120"/>
      <c r="X504" s="117"/>
      <c r="Y504" s="72"/>
    </row>
    <row r="505" spans="8:25" ht="20.100000000000001" customHeight="1" x14ac:dyDescent="0.2">
      <c r="H505" s="68"/>
      <c r="I505" s="61"/>
      <c r="J505" s="62"/>
      <c r="K505" s="61"/>
      <c r="L505" s="61"/>
      <c r="M505" s="80"/>
      <c r="N505" s="61"/>
      <c r="O505" s="111"/>
      <c r="P505" s="117"/>
      <c r="Q505" s="120"/>
      <c r="R505" s="117"/>
      <c r="S505" s="120"/>
      <c r="T505" s="117"/>
      <c r="U505" s="120"/>
      <c r="V505" s="117"/>
      <c r="W505" s="120"/>
      <c r="X505" s="117"/>
      <c r="Y505" s="72"/>
    </row>
    <row r="506" spans="8:25" ht="20.100000000000001" customHeight="1" x14ac:dyDescent="0.2">
      <c r="H506" s="68"/>
      <c r="I506" s="61"/>
      <c r="J506" s="62"/>
      <c r="K506" s="61"/>
      <c r="L506" s="61"/>
      <c r="M506" s="80"/>
      <c r="N506" s="61"/>
      <c r="O506" s="111"/>
      <c r="P506" s="117"/>
      <c r="Q506" s="120"/>
      <c r="R506" s="117"/>
      <c r="S506" s="120"/>
      <c r="T506" s="117"/>
      <c r="U506" s="120"/>
      <c r="V506" s="117"/>
      <c r="W506" s="120"/>
      <c r="X506" s="117"/>
      <c r="Y506" s="72"/>
    </row>
    <row r="507" spans="8:25" ht="20.100000000000001" customHeight="1" x14ac:dyDescent="0.2">
      <c r="H507" s="68"/>
      <c r="I507" s="61"/>
      <c r="J507" s="62"/>
      <c r="K507" s="61"/>
      <c r="L507" s="61"/>
      <c r="M507" s="80"/>
      <c r="N507" s="61"/>
      <c r="O507" s="111"/>
      <c r="P507" s="117"/>
      <c r="Q507" s="120"/>
      <c r="R507" s="117"/>
      <c r="S507" s="120"/>
      <c r="T507" s="117"/>
      <c r="U507" s="120"/>
      <c r="V507" s="117"/>
      <c r="W507" s="120"/>
      <c r="X507" s="117"/>
      <c r="Y507" s="72"/>
    </row>
    <row r="508" spans="8:25" ht="20.100000000000001" customHeight="1" x14ac:dyDescent="0.2">
      <c r="H508" s="68"/>
      <c r="I508" s="61"/>
      <c r="J508" s="62"/>
      <c r="K508" s="61"/>
      <c r="L508" s="61"/>
      <c r="M508" s="80"/>
      <c r="N508" s="61"/>
      <c r="O508" s="111"/>
      <c r="P508" s="117"/>
      <c r="Q508" s="120"/>
      <c r="R508" s="117"/>
      <c r="S508" s="120"/>
      <c r="T508" s="117"/>
      <c r="U508" s="120"/>
      <c r="V508" s="117"/>
      <c r="W508" s="120"/>
      <c r="X508" s="117"/>
      <c r="Y508" s="72"/>
    </row>
    <row r="509" spans="8:25" ht="20.100000000000001" customHeight="1" x14ac:dyDescent="0.2">
      <c r="H509" s="68"/>
      <c r="I509" s="61"/>
      <c r="J509" s="62"/>
      <c r="K509" s="61"/>
      <c r="L509" s="61"/>
      <c r="M509" s="80"/>
      <c r="N509" s="61"/>
      <c r="O509" s="111"/>
      <c r="P509" s="117"/>
      <c r="Q509" s="120"/>
      <c r="R509" s="117"/>
      <c r="S509" s="120"/>
      <c r="T509" s="117"/>
      <c r="U509" s="120"/>
      <c r="V509" s="117"/>
      <c r="W509" s="120"/>
      <c r="X509" s="117"/>
      <c r="Y509" s="72"/>
    </row>
    <row r="510" spans="8:25" ht="20.100000000000001" customHeight="1" x14ac:dyDescent="0.2">
      <c r="H510" s="68"/>
      <c r="I510" s="61"/>
      <c r="J510" s="62"/>
      <c r="K510" s="61"/>
      <c r="L510" s="61"/>
      <c r="M510" s="80"/>
      <c r="N510" s="61"/>
      <c r="O510" s="111"/>
      <c r="P510" s="117"/>
      <c r="Q510" s="120"/>
      <c r="R510" s="117"/>
      <c r="S510" s="120"/>
      <c r="T510" s="117"/>
      <c r="U510" s="120"/>
      <c r="V510" s="117"/>
      <c r="W510" s="120"/>
      <c r="X510" s="117"/>
      <c r="Y510" s="72"/>
    </row>
    <row r="511" spans="8:25" ht="20.100000000000001" customHeight="1" x14ac:dyDescent="0.2">
      <c r="H511" s="68"/>
      <c r="I511" s="61"/>
      <c r="J511" s="62"/>
      <c r="K511" s="61"/>
      <c r="L511" s="61"/>
      <c r="M511" s="80"/>
      <c r="N511" s="61"/>
      <c r="O511" s="111"/>
      <c r="P511" s="117"/>
      <c r="Q511" s="120"/>
      <c r="R511" s="117"/>
      <c r="S511" s="120"/>
      <c r="T511" s="117"/>
      <c r="U511" s="120"/>
      <c r="V511" s="117"/>
      <c r="W511" s="120"/>
      <c r="X511" s="117"/>
      <c r="Y511" s="72"/>
    </row>
    <row r="512" spans="8:25" ht="20.100000000000001" customHeight="1" x14ac:dyDescent="0.2">
      <c r="H512" s="68"/>
      <c r="I512" s="61"/>
      <c r="J512" s="62"/>
      <c r="K512" s="61"/>
      <c r="L512" s="61"/>
      <c r="M512" s="80"/>
      <c r="N512" s="61"/>
      <c r="O512" s="111"/>
      <c r="P512" s="117"/>
      <c r="Q512" s="120"/>
      <c r="R512" s="117"/>
      <c r="S512" s="120"/>
      <c r="T512" s="117"/>
      <c r="U512" s="120"/>
      <c r="V512" s="117"/>
      <c r="W512" s="120"/>
      <c r="X512" s="117"/>
      <c r="Y512" s="72"/>
    </row>
    <row r="513" spans="8:25" ht="20.100000000000001" customHeight="1" x14ac:dyDescent="0.2">
      <c r="H513" s="68"/>
      <c r="I513" s="61"/>
      <c r="J513" s="62"/>
      <c r="K513" s="61"/>
      <c r="L513" s="61"/>
      <c r="M513" s="80"/>
      <c r="N513" s="61"/>
      <c r="O513" s="111"/>
      <c r="P513" s="117"/>
      <c r="Q513" s="120"/>
      <c r="R513" s="117"/>
      <c r="S513" s="120"/>
      <c r="T513" s="117"/>
      <c r="U513" s="120"/>
      <c r="V513" s="117"/>
      <c r="W513" s="120"/>
      <c r="X513" s="117"/>
      <c r="Y513" s="72"/>
    </row>
    <row r="514" spans="8:25" ht="20.100000000000001" customHeight="1" x14ac:dyDescent="0.2">
      <c r="H514" s="68"/>
      <c r="I514" s="61"/>
      <c r="J514" s="62"/>
      <c r="K514" s="61"/>
      <c r="L514" s="61"/>
      <c r="M514" s="80"/>
      <c r="N514" s="61"/>
      <c r="O514" s="111"/>
      <c r="P514" s="117"/>
      <c r="Q514" s="120"/>
      <c r="R514" s="117"/>
      <c r="S514" s="120"/>
      <c r="T514" s="117"/>
      <c r="U514" s="120"/>
      <c r="V514" s="117"/>
      <c r="W514" s="120"/>
      <c r="X514" s="117"/>
      <c r="Y514" s="72"/>
    </row>
    <row r="515" spans="8:25" ht="20.100000000000001" customHeight="1" x14ac:dyDescent="0.2">
      <c r="H515" s="68"/>
      <c r="I515" s="61"/>
      <c r="J515" s="62"/>
      <c r="K515" s="61"/>
      <c r="L515" s="61"/>
      <c r="M515" s="80"/>
      <c r="N515" s="61"/>
      <c r="O515" s="111"/>
      <c r="P515" s="117"/>
      <c r="Q515" s="120"/>
      <c r="R515" s="117"/>
      <c r="S515" s="120"/>
      <c r="T515" s="117"/>
      <c r="U515" s="120"/>
      <c r="V515" s="117"/>
      <c r="W515" s="120"/>
      <c r="X515" s="117"/>
      <c r="Y515" s="72"/>
    </row>
    <row r="516" spans="8:25" ht="20.100000000000001" customHeight="1" x14ac:dyDescent="0.2">
      <c r="H516" s="68"/>
      <c r="I516" s="61"/>
      <c r="J516" s="62"/>
      <c r="K516" s="61"/>
      <c r="L516" s="61"/>
      <c r="M516" s="80"/>
      <c r="N516" s="61"/>
      <c r="O516" s="111"/>
      <c r="P516" s="117"/>
      <c r="Q516" s="120"/>
      <c r="R516" s="117"/>
      <c r="S516" s="120"/>
      <c r="T516" s="117"/>
      <c r="U516" s="120"/>
      <c r="V516" s="117"/>
      <c r="W516" s="120"/>
      <c r="X516" s="117"/>
      <c r="Y516" s="72"/>
    </row>
    <row r="517" spans="8:25" ht="20.100000000000001" customHeight="1" x14ac:dyDescent="0.2">
      <c r="H517" s="68"/>
      <c r="I517" s="61"/>
      <c r="J517" s="62"/>
      <c r="K517" s="61"/>
      <c r="L517" s="61"/>
      <c r="M517" s="80"/>
      <c r="N517" s="61"/>
      <c r="O517" s="111"/>
      <c r="P517" s="117"/>
      <c r="Q517" s="120"/>
      <c r="R517" s="117"/>
      <c r="S517" s="120"/>
      <c r="T517" s="117"/>
      <c r="U517" s="120"/>
      <c r="V517" s="117"/>
      <c r="W517" s="120"/>
      <c r="X517" s="117"/>
      <c r="Y517" s="72"/>
    </row>
    <row r="518" spans="8:25" ht="20.100000000000001" customHeight="1" x14ac:dyDescent="0.2">
      <c r="H518" s="68"/>
      <c r="I518" s="61"/>
      <c r="J518" s="62"/>
      <c r="K518" s="61"/>
      <c r="L518" s="61"/>
      <c r="M518" s="80"/>
      <c r="N518" s="61"/>
      <c r="O518" s="111"/>
      <c r="P518" s="117"/>
      <c r="Q518" s="120"/>
      <c r="R518" s="117"/>
      <c r="S518" s="120"/>
      <c r="T518" s="117"/>
      <c r="U518" s="120"/>
      <c r="V518" s="117"/>
      <c r="W518" s="120"/>
      <c r="X518" s="117"/>
      <c r="Y518" s="72"/>
    </row>
    <row r="519" spans="8:25" ht="20.100000000000001" customHeight="1" x14ac:dyDescent="0.2">
      <c r="H519" s="68"/>
      <c r="I519" s="61"/>
      <c r="J519" s="62"/>
      <c r="K519" s="61"/>
      <c r="L519" s="61"/>
      <c r="M519" s="80"/>
      <c r="N519" s="61"/>
      <c r="O519" s="111"/>
      <c r="P519" s="117"/>
      <c r="Q519" s="120"/>
      <c r="R519" s="117"/>
      <c r="S519" s="120"/>
      <c r="T519" s="117"/>
      <c r="U519" s="120"/>
      <c r="V519" s="117"/>
      <c r="W519" s="120"/>
      <c r="X519" s="117"/>
      <c r="Y519" s="72"/>
    </row>
    <row r="520" spans="8:25" ht="20.100000000000001" customHeight="1" x14ac:dyDescent="0.2">
      <c r="H520" s="68"/>
      <c r="I520" s="61"/>
      <c r="J520" s="62"/>
      <c r="K520" s="61"/>
      <c r="L520" s="61"/>
      <c r="M520" s="80"/>
      <c r="N520" s="61"/>
      <c r="O520" s="111"/>
      <c r="P520" s="117"/>
      <c r="Q520" s="120"/>
      <c r="R520" s="117"/>
      <c r="S520" s="120"/>
      <c r="T520" s="117"/>
      <c r="U520" s="120"/>
      <c r="V520" s="117"/>
      <c r="W520" s="120"/>
      <c r="X520" s="117"/>
      <c r="Y520" s="72"/>
    </row>
    <row r="521" spans="8:25" ht="20.100000000000001" customHeight="1" x14ac:dyDescent="0.2">
      <c r="H521" s="68"/>
      <c r="I521" s="61"/>
      <c r="J521" s="62"/>
      <c r="K521" s="61"/>
      <c r="L521" s="61"/>
      <c r="M521" s="80"/>
      <c r="N521" s="61"/>
      <c r="O521" s="111"/>
      <c r="P521" s="117"/>
      <c r="Q521" s="120"/>
      <c r="R521" s="117"/>
      <c r="S521" s="120"/>
      <c r="T521" s="117"/>
      <c r="U521" s="120"/>
      <c r="V521" s="117"/>
      <c r="W521" s="120"/>
      <c r="X521" s="117"/>
      <c r="Y521" s="72"/>
    </row>
    <row r="522" spans="8:25" ht="20.100000000000001" customHeight="1" x14ac:dyDescent="0.2">
      <c r="H522" s="68"/>
      <c r="I522" s="61"/>
      <c r="J522" s="62"/>
      <c r="K522" s="61"/>
      <c r="L522" s="61"/>
      <c r="M522" s="80"/>
      <c r="N522" s="61"/>
      <c r="O522" s="111"/>
      <c r="P522" s="117"/>
      <c r="Q522" s="120"/>
      <c r="R522" s="117"/>
      <c r="S522" s="120"/>
      <c r="T522" s="117"/>
      <c r="U522" s="120"/>
      <c r="V522" s="117"/>
      <c r="W522" s="120"/>
      <c r="X522" s="117"/>
      <c r="Y522" s="72"/>
    </row>
    <row r="523" spans="8:25" ht="20.100000000000001" customHeight="1" x14ac:dyDescent="0.2">
      <c r="H523" s="68"/>
      <c r="I523" s="61"/>
      <c r="J523" s="62"/>
      <c r="K523" s="61"/>
      <c r="L523" s="61"/>
      <c r="M523" s="80"/>
      <c r="N523" s="61"/>
      <c r="O523" s="111"/>
      <c r="P523" s="117"/>
      <c r="Q523" s="120"/>
      <c r="R523" s="117"/>
      <c r="S523" s="120"/>
      <c r="T523" s="117"/>
      <c r="U523" s="120"/>
      <c r="V523" s="117"/>
      <c r="W523" s="120"/>
      <c r="X523" s="117"/>
      <c r="Y523" s="72"/>
    </row>
    <row r="524" spans="8:25" ht="20.100000000000001" customHeight="1" x14ac:dyDescent="0.2">
      <c r="H524" s="68"/>
      <c r="I524" s="61"/>
      <c r="J524" s="62"/>
      <c r="K524" s="61"/>
      <c r="L524" s="61"/>
      <c r="M524" s="80"/>
      <c r="N524" s="61"/>
      <c r="O524" s="111"/>
      <c r="P524" s="117"/>
      <c r="Q524" s="120"/>
      <c r="R524" s="117"/>
      <c r="S524" s="120"/>
      <c r="T524" s="117"/>
      <c r="U524" s="120"/>
      <c r="V524" s="117"/>
      <c r="W524" s="120"/>
      <c r="X524" s="117"/>
      <c r="Y524" s="72"/>
    </row>
    <row r="525" spans="8:25" ht="20.100000000000001" customHeight="1" x14ac:dyDescent="0.2">
      <c r="H525" s="68"/>
      <c r="I525" s="61"/>
      <c r="J525" s="62"/>
      <c r="K525" s="61"/>
      <c r="L525" s="61"/>
      <c r="M525" s="80"/>
      <c r="N525" s="61"/>
      <c r="O525" s="111"/>
      <c r="P525" s="117"/>
      <c r="Q525" s="120"/>
      <c r="R525" s="117"/>
      <c r="S525" s="120"/>
      <c r="T525" s="117"/>
      <c r="U525" s="120"/>
      <c r="V525" s="117"/>
      <c r="W525" s="120"/>
      <c r="X525" s="117"/>
      <c r="Y525" s="72"/>
    </row>
    <row r="526" spans="8:25" ht="20.100000000000001" customHeight="1" x14ac:dyDescent="0.2">
      <c r="H526" s="68"/>
      <c r="I526" s="61"/>
      <c r="J526" s="62"/>
      <c r="K526" s="61"/>
      <c r="L526" s="61"/>
      <c r="M526" s="80"/>
      <c r="N526" s="61"/>
      <c r="O526" s="111"/>
      <c r="P526" s="117"/>
      <c r="Q526" s="120"/>
      <c r="R526" s="117"/>
      <c r="S526" s="120"/>
      <c r="T526" s="117"/>
      <c r="U526" s="120"/>
      <c r="V526" s="117"/>
      <c r="W526" s="120"/>
      <c r="X526" s="117"/>
      <c r="Y526" s="72"/>
    </row>
    <row r="527" spans="8:25" ht="20.100000000000001" customHeight="1" x14ac:dyDescent="0.2">
      <c r="H527" s="68"/>
      <c r="I527" s="61"/>
      <c r="J527" s="62"/>
      <c r="K527" s="61"/>
      <c r="L527" s="61"/>
      <c r="M527" s="80"/>
      <c r="N527" s="61"/>
      <c r="O527" s="111"/>
      <c r="P527" s="117"/>
      <c r="Q527" s="120"/>
      <c r="R527" s="117"/>
      <c r="S527" s="120"/>
      <c r="T527" s="117"/>
      <c r="U527" s="120"/>
      <c r="V527" s="117"/>
      <c r="W527" s="120"/>
      <c r="X527" s="117"/>
      <c r="Y527" s="72"/>
    </row>
    <row r="528" spans="8:25" ht="20.100000000000001" customHeight="1" x14ac:dyDescent="0.2">
      <c r="H528" s="68"/>
      <c r="I528" s="61"/>
      <c r="J528" s="62"/>
      <c r="K528" s="61"/>
      <c r="L528" s="61"/>
      <c r="M528" s="80"/>
      <c r="N528" s="61"/>
      <c r="O528" s="111"/>
      <c r="P528" s="117"/>
      <c r="Q528" s="120"/>
      <c r="R528" s="117"/>
      <c r="S528" s="120"/>
      <c r="T528" s="117"/>
      <c r="U528" s="120"/>
      <c r="V528" s="117"/>
      <c r="W528" s="120"/>
      <c r="X528" s="117"/>
      <c r="Y528" s="72"/>
    </row>
    <row r="529" spans="8:25" ht="20.100000000000001" customHeight="1" x14ac:dyDescent="0.2">
      <c r="H529" s="68"/>
      <c r="I529" s="61"/>
      <c r="J529" s="62"/>
      <c r="K529" s="61"/>
      <c r="L529" s="61"/>
      <c r="M529" s="80"/>
      <c r="N529" s="61"/>
      <c r="O529" s="111"/>
      <c r="P529" s="117"/>
      <c r="Q529" s="120"/>
      <c r="R529" s="117"/>
      <c r="S529" s="120"/>
      <c r="T529" s="117"/>
      <c r="U529" s="120"/>
      <c r="V529" s="117"/>
      <c r="W529" s="120"/>
      <c r="X529" s="117"/>
      <c r="Y529" s="72"/>
    </row>
    <row r="530" spans="8:25" ht="20.100000000000001" customHeight="1" x14ac:dyDescent="0.2">
      <c r="H530" s="68"/>
      <c r="I530" s="61"/>
      <c r="J530" s="62"/>
      <c r="K530" s="61"/>
      <c r="L530" s="61"/>
      <c r="M530" s="80"/>
      <c r="N530" s="61"/>
      <c r="O530" s="111"/>
      <c r="P530" s="117"/>
      <c r="Q530" s="120"/>
      <c r="R530" s="117"/>
      <c r="S530" s="120"/>
      <c r="T530" s="117"/>
      <c r="U530" s="120"/>
      <c r="V530" s="117"/>
      <c r="W530" s="120"/>
      <c r="X530" s="117"/>
      <c r="Y530" s="72"/>
    </row>
    <row r="531" spans="8:25" ht="20.100000000000001" customHeight="1" x14ac:dyDescent="0.2">
      <c r="H531" s="68"/>
      <c r="I531" s="61"/>
      <c r="J531" s="62"/>
      <c r="K531" s="61"/>
      <c r="L531" s="61"/>
      <c r="M531" s="80"/>
      <c r="N531" s="61"/>
      <c r="O531" s="111"/>
      <c r="P531" s="117"/>
      <c r="Q531" s="120"/>
      <c r="R531" s="117"/>
      <c r="S531" s="120"/>
      <c r="T531" s="117"/>
      <c r="U531" s="120"/>
      <c r="V531" s="117"/>
      <c r="W531" s="120"/>
      <c r="X531" s="117"/>
      <c r="Y531" s="72"/>
    </row>
    <row r="532" spans="8:25" ht="20.100000000000001" customHeight="1" x14ac:dyDescent="0.2">
      <c r="H532" s="68"/>
      <c r="I532" s="61"/>
      <c r="J532" s="62"/>
      <c r="K532" s="61"/>
      <c r="L532" s="61"/>
      <c r="M532" s="80"/>
      <c r="N532" s="61"/>
      <c r="O532" s="111"/>
      <c r="P532" s="117"/>
      <c r="Q532" s="120"/>
      <c r="R532" s="117"/>
      <c r="S532" s="120"/>
      <c r="T532" s="117"/>
      <c r="U532" s="120"/>
      <c r="V532" s="117"/>
      <c r="W532" s="120"/>
      <c r="X532" s="117"/>
      <c r="Y532" s="72"/>
    </row>
    <row r="533" spans="8:25" ht="20.100000000000001" customHeight="1" x14ac:dyDescent="0.2">
      <c r="H533" s="68"/>
      <c r="I533" s="61"/>
      <c r="J533" s="62"/>
      <c r="K533" s="61"/>
      <c r="L533" s="61"/>
      <c r="M533" s="80"/>
      <c r="N533" s="61"/>
      <c r="O533" s="111"/>
      <c r="P533" s="117"/>
      <c r="Q533" s="120"/>
      <c r="R533" s="117"/>
      <c r="S533" s="120"/>
      <c r="T533" s="117"/>
      <c r="U533" s="120"/>
      <c r="V533" s="117"/>
      <c r="W533" s="120"/>
      <c r="X533" s="117"/>
      <c r="Y533" s="72"/>
    </row>
    <row r="534" spans="8:25" ht="20.100000000000001" customHeight="1" x14ac:dyDescent="0.2">
      <c r="H534" s="68"/>
      <c r="I534" s="61"/>
      <c r="J534" s="62"/>
      <c r="K534" s="61"/>
      <c r="L534" s="61"/>
      <c r="M534" s="80"/>
      <c r="N534" s="61"/>
      <c r="O534" s="111"/>
      <c r="P534" s="117"/>
      <c r="Q534" s="120"/>
      <c r="R534" s="117"/>
      <c r="S534" s="120"/>
      <c r="T534" s="117"/>
      <c r="U534" s="120"/>
      <c r="V534" s="117"/>
      <c r="W534" s="120"/>
      <c r="X534" s="117"/>
      <c r="Y534" s="72"/>
    </row>
    <row r="535" spans="8:25" ht="20.100000000000001" customHeight="1" x14ac:dyDescent="0.2">
      <c r="H535" s="68"/>
      <c r="I535" s="61"/>
      <c r="J535" s="62"/>
      <c r="K535" s="61"/>
      <c r="L535" s="61"/>
      <c r="M535" s="80"/>
      <c r="N535" s="61"/>
      <c r="O535" s="111"/>
      <c r="P535" s="117"/>
      <c r="Q535" s="120"/>
      <c r="R535" s="117"/>
      <c r="S535" s="120"/>
      <c r="T535" s="117"/>
      <c r="U535" s="120"/>
      <c r="V535" s="117"/>
      <c r="W535" s="120"/>
      <c r="X535" s="117"/>
      <c r="Y535" s="72"/>
    </row>
    <row r="536" spans="8:25" ht="20.100000000000001" customHeight="1" x14ac:dyDescent="0.2">
      <c r="H536" s="68"/>
      <c r="I536" s="61"/>
      <c r="J536" s="62"/>
      <c r="K536" s="61"/>
      <c r="L536" s="61"/>
      <c r="M536" s="80"/>
      <c r="N536" s="61"/>
      <c r="O536" s="111"/>
      <c r="P536" s="117"/>
      <c r="Q536" s="120"/>
      <c r="R536" s="117"/>
      <c r="S536" s="120"/>
      <c r="T536" s="117"/>
      <c r="U536" s="120"/>
      <c r="V536" s="117"/>
      <c r="W536" s="120"/>
      <c r="X536" s="117"/>
      <c r="Y536" s="72"/>
    </row>
    <row r="537" spans="8:25" ht="20.100000000000001" customHeight="1" x14ac:dyDescent="0.2">
      <c r="H537" s="68"/>
      <c r="I537" s="61"/>
      <c r="J537" s="62"/>
      <c r="K537" s="61"/>
      <c r="L537" s="61"/>
      <c r="M537" s="80"/>
      <c r="N537" s="61"/>
      <c r="O537" s="111"/>
      <c r="P537" s="117"/>
      <c r="Q537" s="120"/>
      <c r="R537" s="117"/>
      <c r="S537" s="120"/>
      <c r="T537" s="117"/>
      <c r="U537" s="120"/>
      <c r="V537" s="117"/>
      <c r="W537" s="120"/>
      <c r="X537" s="117"/>
      <c r="Y537" s="72"/>
    </row>
    <row r="538" spans="8:25" ht="20.100000000000001" customHeight="1" x14ac:dyDescent="0.2">
      <c r="H538" s="68"/>
      <c r="I538" s="61"/>
      <c r="J538" s="62"/>
      <c r="K538" s="61"/>
      <c r="L538" s="61"/>
      <c r="M538" s="80"/>
      <c r="N538" s="61"/>
      <c r="O538" s="111"/>
      <c r="P538" s="117"/>
      <c r="Q538" s="120"/>
      <c r="R538" s="117"/>
      <c r="S538" s="120"/>
      <c r="T538" s="117"/>
      <c r="U538" s="120"/>
      <c r="V538" s="117"/>
      <c r="W538" s="120"/>
      <c r="X538" s="117"/>
      <c r="Y538" s="72"/>
    </row>
    <row r="539" spans="8:25" ht="20.100000000000001" customHeight="1" x14ac:dyDescent="0.2">
      <c r="H539" s="68"/>
      <c r="I539" s="61"/>
      <c r="J539" s="62"/>
      <c r="K539" s="61"/>
      <c r="L539" s="61"/>
      <c r="M539" s="80"/>
      <c r="N539" s="61"/>
      <c r="O539" s="111"/>
      <c r="P539" s="117"/>
      <c r="Q539" s="120"/>
      <c r="R539" s="117"/>
      <c r="S539" s="120"/>
      <c r="T539" s="117"/>
      <c r="U539" s="120"/>
      <c r="V539" s="117"/>
      <c r="W539" s="120"/>
      <c r="X539" s="117"/>
      <c r="Y539" s="72"/>
    </row>
    <row r="540" spans="8:25" ht="20.100000000000001" customHeight="1" x14ac:dyDescent="0.2">
      <c r="H540" s="68"/>
      <c r="I540" s="61"/>
      <c r="J540" s="62"/>
      <c r="K540" s="61"/>
      <c r="L540" s="61"/>
      <c r="M540" s="80"/>
      <c r="N540" s="61"/>
      <c r="O540" s="111"/>
      <c r="P540" s="117"/>
      <c r="Q540" s="120"/>
      <c r="R540" s="117"/>
      <c r="S540" s="120"/>
      <c r="T540" s="117"/>
      <c r="U540" s="120"/>
      <c r="V540" s="117"/>
      <c r="W540" s="120"/>
      <c r="X540" s="117"/>
      <c r="Y540" s="72"/>
    </row>
    <row r="541" spans="8:25" ht="20.100000000000001" customHeight="1" x14ac:dyDescent="0.2">
      <c r="H541" s="68"/>
      <c r="I541" s="61"/>
      <c r="J541" s="62"/>
      <c r="K541" s="61"/>
      <c r="L541" s="61"/>
      <c r="M541" s="80"/>
      <c r="N541" s="61"/>
      <c r="O541" s="111"/>
      <c r="P541" s="117"/>
      <c r="Q541" s="120"/>
      <c r="R541" s="117"/>
      <c r="S541" s="120"/>
      <c r="T541" s="117"/>
      <c r="U541" s="120"/>
      <c r="V541" s="117"/>
      <c r="W541" s="120"/>
      <c r="X541" s="117"/>
      <c r="Y541" s="72"/>
    </row>
    <row r="542" spans="8:25" ht="20.100000000000001" customHeight="1" x14ac:dyDescent="0.2">
      <c r="H542" s="68"/>
      <c r="I542" s="61"/>
      <c r="J542" s="62"/>
      <c r="K542" s="61"/>
      <c r="L542" s="61"/>
      <c r="M542" s="80"/>
      <c r="N542" s="61"/>
      <c r="O542" s="111"/>
      <c r="P542" s="117"/>
      <c r="Q542" s="120"/>
      <c r="R542" s="117"/>
      <c r="S542" s="120"/>
      <c r="T542" s="117"/>
      <c r="U542" s="120"/>
      <c r="V542" s="117"/>
      <c r="W542" s="120"/>
      <c r="X542" s="117"/>
      <c r="Y542" s="72"/>
    </row>
    <row r="543" spans="8:25" ht="20.100000000000001" customHeight="1" x14ac:dyDescent="0.2">
      <c r="H543" s="68"/>
      <c r="I543" s="61"/>
      <c r="J543" s="62"/>
      <c r="K543" s="61"/>
      <c r="L543" s="61"/>
      <c r="M543" s="80"/>
      <c r="N543" s="61"/>
      <c r="O543" s="111"/>
      <c r="P543" s="117"/>
      <c r="Q543" s="120"/>
      <c r="R543" s="117"/>
      <c r="S543" s="120"/>
      <c r="T543" s="117"/>
      <c r="U543" s="120"/>
      <c r="V543" s="117"/>
      <c r="W543" s="120"/>
      <c r="X543" s="117"/>
      <c r="Y543" s="72"/>
    </row>
    <row r="544" spans="8:25" ht="20.100000000000001" customHeight="1" x14ac:dyDescent="0.2">
      <c r="H544" s="68"/>
      <c r="I544" s="61"/>
      <c r="J544" s="62"/>
      <c r="K544" s="61"/>
      <c r="L544" s="61"/>
      <c r="M544" s="80"/>
      <c r="N544" s="61"/>
      <c r="O544" s="111"/>
      <c r="P544" s="117"/>
      <c r="Q544" s="120"/>
      <c r="R544" s="117"/>
      <c r="S544" s="120"/>
      <c r="T544" s="117"/>
      <c r="U544" s="120"/>
      <c r="V544" s="117"/>
      <c r="W544" s="120"/>
      <c r="X544" s="117"/>
      <c r="Y544" s="72"/>
    </row>
    <row r="545" spans="8:25" ht="20.100000000000001" customHeight="1" x14ac:dyDescent="0.2">
      <c r="H545" s="68"/>
      <c r="I545" s="61"/>
      <c r="J545" s="62"/>
      <c r="K545" s="61"/>
      <c r="L545" s="61"/>
      <c r="M545" s="80"/>
      <c r="N545" s="61"/>
      <c r="O545" s="111"/>
      <c r="P545" s="117"/>
      <c r="Q545" s="120"/>
      <c r="R545" s="117"/>
      <c r="S545" s="120"/>
      <c r="T545" s="117"/>
      <c r="U545" s="120"/>
      <c r="V545" s="117"/>
      <c r="W545" s="120"/>
      <c r="X545" s="117"/>
      <c r="Y545" s="72"/>
    </row>
    <row r="546" spans="8:25" ht="20.100000000000001" customHeight="1" x14ac:dyDescent="0.2">
      <c r="H546" s="68"/>
      <c r="I546" s="61"/>
      <c r="J546" s="62"/>
      <c r="K546" s="61"/>
      <c r="L546" s="61"/>
      <c r="M546" s="80"/>
      <c r="N546" s="61"/>
      <c r="O546" s="111"/>
      <c r="P546" s="117"/>
      <c r="Q546" s="120"/>
      <c r="R546" s="117"/>
      <c r="S546" s="120"/>
      <c r="T546" s="117"/>
      <c r="U546" s="120"/>
      <c r="V546" s="117"/>
      <c r="W546" s="120"/>
      <c r="X546" s="117"/>
      <c r="Y546" s="72"/>
    </row>
    <row r="547" spans="8:25" ht="20.100000000000001" customHeight="1" x14ac:dyDescent="0.2">
      <c r="H547" s="68"/>
      <c r="I547" s="61"/>
      <c r="J547" s="62"/>
      <c r="K547" s="61"/>
      <c r="L547" s="61"/>
      <c r="M547" s="80"/>
      <c r="N547" s="61"/>
      <c r="O547" s="111"/>
      <c r="P547" s="117"/>
      <c r="Q547" s="120"/>
      <c r="R547" s="117"/>
      <c r="S547" s="120"/>
      <c r="T547" s="117"/>
      <c r="U547" s="120"/>
      <c r="V547" s="117"/>
      <c r="W547" s="120"/>
      <c r="X547" s="117"/>
      <c r="Y547" s="72"/>
    </row>
    <row r="548" spans="8:25" ht="20.100000000000001" customHeight="1" x14ac:dyDescent="0.2">
      <c r="H548" s="68"/>
      <c r="I548" s="61"/>
      <c r="J548" s="62"/>
      <c r="K548" s="61"/>
      <c r="L548" s="61"/>
      <c r="M548" s="80"/>
      <c r="N548" s="61"/>
      <c r="O548" s="111"/>
      <c r="P548" s="117"/>
      <c r="Q548" s="120"/>
      <c r="R548" s="117"/>
      <c r="S548" s="120"/>
      <c r="T548" s="117"/>
      <c r="U548" s="120"/>
      <c r="V548" s="117"/>
      <c r="W548" s="120"/>
      <c r="X548" s="117"/>
      <c r="Y548" s="72"/>
    </row>
    <row r="549" spans="8:25" ht="20.100000000000001" customHeight="1" x14ac:dyDescent="0.2">
      <c r="H549" s="68"/>
      <c r="I549" s="61"/>
      <c r="J549" s="62"/>
      <c r="K549" s="61"/>
      <c r="L549" s="61"/>
      <c r="M549" s="80"/>
      <c r="N549" s="61"/>
      <c r="O549" s="111"/>
      <c r="P549" s="117"/>
      <c r="Q549" s="120"/>
      <c r="R549" s="117"/>
      <c r="S549" s="120"/>
      <c r="T549" s="117"/>
      <c r="U549" s="120"/>
      <c r="V549" s="117"/>
      <c r="W549" s="120"/>
      <c r="X549" s="117"/>
      <c r="Y549" s="72"/>
    </row>
    <row r="550" spans="8:25" ht="20.100000000000001" customHeight="1" x14ac:dyDescent="0.2">
      <c r="H550" s="68"/>
      <c r="I550" s="61"/>
      <c r="J550" s="62"/>
      <c r="K550" s="61"/>
      <c r="L550" s="61"/>
      <c r="M550" s="80"/>
      <c r="N550" s="61"/>
      <c r="O550" s="111"/>
      <c r="P550" s="117"/>
      <c r="Q550" s="120"/>
      <c r="R550" s="117"/>
      <c r="S550" s="120"/>
      <c r="T550" s="117"/>
      <c r="U550" s="120"/>
      <c r="V550" s="117"/>
      <c r="W550" s="120"/>
      <c r="X550" s="117"/>
      <c r="Y550" s="72"/>
    </row>
    <row r="551" spans="8:25" ht="20.100000000000001" customHeight="1" x14ac:dyDescent="0.2">
      <c r="H551" s="68"/>
      <c r="I551" s="61"/>
      <c r="J551" s="62"/>
      <c r="K551" s="61"/>
      <c r="L551" s="61"/>
      <c r="M551" s="80"/>
      <c r="N551" s="61"/>
      <c r="O551" s="111"/>
      <c r="P551" s="117"/>
      <c r="Q551" s="120"/>
      <c r="R551" s="117"/>
      <c r="S551" s="120"/>
      <c r="T551" s="117"/>
      <c r="U551" s="120"/>
      <c r="V551" s="117"/>
      <c r="W551" s="120"/>
      <c r="X551" s="117"/>
      <c r="Y551" s="72"/>
    </row>
    <row r="552" spans="8:25" ht="20.100000000000001" customHeight="1" x14ac:dyDescent="0.2">
      <c r="H552" s="68"/>
      <c r="I552" s="61"/>
      <c r="J552" s="62"/>
      <c r="K552" s="61"/>
      <c r="L552" s="61"/>
      <c r="M552" s="80"/>
      <c r="N552" s="61"/>
      <c r="O552" s="111"/>
      <c r="P552" s="117"/>
      <c r="Q552" s="120"/>
      <c r="R552" s="117"/>
      <c r="S552" s="120"/>
      <c r="T552" s="117"/>
      <c r="U552" s="120"/>
      <c r="V552" s="117"/>
      <c r="W552" s="120"/>
      <c r="X552" s="117"/>
      <c r="Y552" s="72"/>
    </row>
    <row r="553" spans="8:25" ht="20.100000000000001" customHeight="1" x14ac:dyDescent="0.2">
      <c r="H553" s="68"/>
      <c r="I553" s="61"/>
      <c r="J553" s="62"/>
      <c r="K553" s="61"/>
      <c r="L553" s="61"/>
      <c r="M553" s="80"/>
      <c r="N553" s="61"/>
      <c r="O553" s="111"/>
      <c r="P553" s="117"/>
      <c r="Q553" s="120"/>
      <c r="R553" s="117"/>
      <c r="S553" s="120"/>
      <c r="T553" s="117"/>
      <c r="U553" s="120"/>
      <c r="V553" s="117"/>
      <c r="W553" s="120"/>
      <c r="X553" s="117"/>
      <c r="Y553" s="72"/>
    </row>
    <row r="554" spans="8:25" ht="20.100000000000001" customHeight="1" x14ac:dyDescent="0.2">
      <c r="H554" s="68"/>
      <c r="I554" s="61"/>
      <c r="J554" s="62"/>
      <c r="K554" s="61"/>
      <c r="L554" s="61"/>
      <c r="M554" s="80"/>
      <c r="N554" s="61"/>
      <c r="O554" s="111"/>
      <c r="P554" s="117"/>
      <c r="Q554" s="120"/>
      <c r="R554" s="117"/>
      <c r="S554" s="120"/>
      <c r="T554" s="117"/>
      <c r="U554" s="120"/>
      <c r="V554" s="117"/>
      <c r="W554" s="120"/>
      <c r="X554" s="117"/>
      <c r="Y554" s="72"/>
    </row>
    <row r="555" spans="8:25" ht="20.100000000000001" customHeight="1" x14ac:dyDescent="0.2">
      <c r="H555" s="68"/>
      <c r="I555" s="61"/>
      <c r="J555" s="62"/>
      <c r="K555" s="61"/>
      <c r="L555" s="61"/>
      <c r="M555" s="80"/>
      <c r="N555" s="61"/>
      <c r="O555" s="111"/>
      <c r="P555" s="117"/>
      <c r="Q555" s="120"/>
      <c r="R555" s="117"/>
      <c r="S555" s="120"/>
      <c r="T555" s="117"/>
      <c r="U555" s="120"/>
      <c r="V555" s="117"/>
      <c r="W555" s="120"/>
      <c r="X555" s="117"/>
      <c r="Y555" s="72"/>
    </row>
    <row r="556" spans="8:25" ht="20.100000000000001" customHeight="1" x14ac:dyDescent="0.2">
      <c r="H556" s="68"/>
      <c r="I556" s="61"/>
      <c r="J556" s="62"/>
      <c r="K556" s="61"/>
      <c r="L556" s="61"/>
      <c r="M556" s="80"/>
      <c r="N556" s="61"/>
      <c r="O556" s="111"/>
      <c r="P556" s="117"/>
      <c r="Q556" s="120"/>
      <c r="R556" s="117"/>
      <c r="S556" s="120"/>
      <c r="T556" s="117"/>
      <c r="U556" s="120"/>
      <c r="V556" s="117"/>
      <c r="W556" s="120"/>
      <c r="X556" s="117"/>
      <c r="Y556" s="72"/>
    </row>
    <row r="557" spans="8:25" ht="20.100000000000001" customHeight="1" x14ac:dyDescent="0.2">
      <c r="H557" s="68"/>
      <c r="I557" s="61"/>
      <c r="J557" s="62"/>
      <c r="K557" s="61"/>
      <c r="L557" s="61"/>
      <c r="M557" s="80"/>
      <c r="N557" s="61"/>
      <c r="O557" s="111"/>
      <c r="P557" s="117"/>
      <c r="Q557" s="120"/>
      <c r="R557" s="117"/>
      <c r="S557" s="120"/>
      <c r="T557" s="117"/>
      <c r="U557" s="120"/>
      <c r="V557" s="117"/>
      <c r="W557" s="120"/>
      <c r="X557" s="117"/>
      <c r="Y557" s="72"/>
    </row>
    <row r="558" spans="8:25" ht="20.100000000000001" customHeight="1" x14ac:dyDescent="0.2">
      <c r="H558" s="68"/>
      <c r="I558" s="61"/>
      <c r="J558" s="62"/>
      <c r="K558" s="61"/>
      <c r="L558" s="61"/>
      <c r="M558" s="80"/>
      <c r="N558" s="61"/>
      <c r="O558" s="111"/>
      <c r="P558" s="117"/>
      <c r="Q558" s="120"/>
      <c r="R558" s="117"/>
      <c r="S558" s="120"/>
      <c r="T558" s="117"/>
      <c r="U558" s="120"/>
      <c r="V558" s="117"/>
      <c r="W558" s="120"/>
      <c r="X558" s="117"/>
      <c r="Y558" s="72"/>
    </row>
    <row r="559" spans="8:25" ht="20.100000000000001" customHeight="1" x14ac:dyDescent="0.2">
      <c r="H559" s="68"/>
      <c r="I559" s="61"/>
      <c r="J559" s="62"/>
      <c r="K559" s="61"/>
      <c r="L559" s="61"/>
      <c r="M559" s="80"/>
      <c r="N559" s="61"/>
      <c r="O559" s="111"/>
      <c r="P559" s="117"/>
      <c r="Q559" s="120"/>
      <c r="R559" s="117"/>
      <c r="S559" s="120"/>
      <c r="T559" s="117"/>
      <c r="U559" s="120"/>
      <c r="V559" s="117"/>
      <c r="W559" s="120"/>
      <c r="X559" s="117"/>
      <c r="Y559" s="72"/>
    </row>
    <row r="560" spans="8:25" ht="20.100000000000001" customHeight="1" x14ac:dyDescent="0.2">
      <c r="H560" s="68"/>
      <c r="I560" s="61"/>
      <c r="J560" s="62"/>
      <c r="K560" s="61"/>
      <c r="L560" s="61"/>
      <c r="M560" s="80"/>
      <c r="N560" s="61"/>
      <c r="O560" s="111"/>
      <c r="P560" s="117"/>
      <c r="Q560" s="120"/>
      <c r="R560" s="117"/>
      <c r="S560" s="120"/>
      <c r="T560" s="117"/>
      <c r="U560" s="120"/>
      <c r="V560" s="117"/>
      <c r="W560" s="120"/>
      <c r="X560" s="117"/>
      <c r="Y560" s="72"/>
    </row>
    <row r="561" spans="8:25" ht="20.100000000000001" customHeight="1" x14ac:dyDescent="0.2">
      <c r="H561" s="68"/>
      <c r="I561" s="61"/>
      <c r="J561" s="62"/>
      <c r="K561" s="61"/>
      <c r="L561" s="61"/>
      <c r="M561" s="80"/>
      <c r="N561" s="61"/>
      <c r="O561" s="111"/>
      <c r="P561" s="117"/>
      <c r="Q561" s="120"/>
      <c r="R561" s="117"/>
      <c r="S561" s="120"/>
      <c r="T561" s="117"/>
      <c r="U561" s="120"/>
      <c r="V561" s="117"/>
      <c r="W561" s="120"/>
      <c r="X561" s="117"/>
      <c r="Y561" s="72"/>
    </row>
    <row r="562" spans="8:25" ht="20.100000000000001" customHeight="1" x14ac:dyDescent="0.2">
      <c r="H562" s="68"/>
      <c r="I562" s="61"/>
      <c r="J562" s="62"/>
      <c r="K562" s="61"/>
      <c r="L562" s="61"/>
      <c r="M562" s="80"/>
      <c r="N562" s="61"/>
      <c r="O562" s="111"/>
      <c r="P562" s="117"/>
      <c r="Q562" s="120"/>
      <c r="R562" s="117"/>
      <c r="S562" s="120"/>
      <c r="T562" s="117"/>
      <c r="U562" s="120"/>
      <c r="V562" s="117"/>
      <c r="W562" s="120"/>
      <c r="X562" s="117"/>
      <c r="Y562" s="72"/>
    </row>
    <row r="563" spans="8:25" ht="20.100000000000001" customHeight="1" x14ac:dyDescent="0.2">
      <c r="H563" s="68"/>
      <c r="I563" s="61"/>
      <c r="J563" s="62"/>
      <c r="K563" s="61"/>
      <c r="L563" s="61"/>
      <c r="M563" s="80"/>
      <c r="N563" s="61"/>
      <c r="O563" s="111"/>
      <c r="P563" s="117"/>
      <c r="Q563" s="120"/>
      <c r="R563" s="117"/>
      <c r="S563" s="120"/>
      <c r="T563" s="117"/>
      <c r="U563" s="120"/>
      <c r="V563" s="117"/>
      <c r="W563" s="120"/>
      <c r="X563" s="117"/>
      <c r="Y563" s="72"/>
    </row>
    <row r="564" spans="8:25" ht="20.100000000000001" customHeight="1" x14ac:dyDescent="0.2">
      <c r="H564" s="68"/>
      <c r="I564" s="61"/>
      <c r="J564" s="62"/>
      <c r="K564" s="61"/>
      <c r="L564" s="61"/>
      <c r="M564" s="80"/>
      <c r="N564" s="61"/>
      <c r="O564" s="111"/>
      <c r="P564" s="117"/>
      <c r="Q564" s="120"/>
      <c r="R564" s="117"/>
      <c r="S564" s="120"/>
      <c r="T564" s="117"/>
      <c r="U564" s="120"/>
      <c r="V564" s="117"/>
      <c r="W564" s="120"/>
      <c r="X564" s="117"/>
      <c r="Y564" s="72"/>
    </row>
    <row r="565" spans="8:25" ht="20.100000000000001" customHeight="1" x14ac:dyDescent="0.2">
      <c r="H565" s="68"/>
      <c r="I565" s="61"/>
      <c r="J565" s="62"/>
      <c r="K565" s="61"/>
      <c r="L565" s="61"/>
      <c r="M565" s="80"/>
      <c r="N565" s="61"/>
      <c r="O565" s="111"/>
      <c r="P565" s="117"/>
      <c r="Q565" s="120"/>
      <c r="R565" s="117"/>
      <c r="S565" s="120"/>
      <c r="T565" s="117"/>
      <c r="U565" s="120"/>
      <c r="V565" s="117"/>
      <c r="W565" s="120"/>
      <c r="X565" s="117"/>
      <c r="Y565" s="72"/>
    </row>
    <row r="566" spans="8:25" ht="20.100000000000001" customHeight="1" x14ac:dyDescent="0.2">
      <c r="H566" s="68"/>
      <c r="I566" s="61"/>
      <c r="J566" s="62"/>
      <c r="K566" s="61"/>
      <c r="L566" s="61"/>
      <c r="M566" s="80"/>
      <c r="N566" s="61"/>
      <c r="O566" s="111"/>
      <c r="P566" s="117"/>
      <c r="Q566" s="120"/>
      <c r="R566" s="117"/>
      <c r="S566" s="120"/>
      <c r="T566" s="117"/>
      <c r="U566" s="120"/>
      <c r="V566" s="117"/>
      <c r="W566" s="120"/>
      <c r="X566" s="117"/>
      <c r="Y566" s="72"/>
    </row>
    <row r="567" spans="8:25" ht="20.100000000000001" customHeight="1" x14ac:dyDescent="0.2">
      <c r="H567" s="68"/>
      <c r="I567" s="61"/>
      <c r="J567" s="62"/>
      <c r="K567" s="61"/>
      <c r="L567" s="61"/>
      <c r="M567" s="80"/>
      <c r="N567" s="61"/>
      <c r="O567" s="111"/>
      <c r="P567" s="117"/>
      <c r="Q567" s="120"/>
      <c r="R567" s="117"/>
      <c r="S567" s="120"/>
      <c r="T567" s="117"/>
      <c r="U567" s="120"/>
      <c r="V567" s="117"/>
      <c r="W567" s="120"/>
      <c r="X567" s="117"/>
      <c r="Y567" s="72"/>
    </row>
    <row r="568" spans="8:25" ht="20.100000000000001" customHeight="1" x14ac:dyDescent="0.2">
      <c r="H568" s="68"/>
      <c r="I568" s="61"/>
      <c r="J568" s="62"/>
      <c r="K568" s="61"/>
      <c r="L568" s="61"/>
      <c r="M568" s="80"/>
      <c r="N568" s="61"/>
      <c r="O568" s="111"/>
      <c r="P568" s="117"/>
      <c r="Q568" s="120"/>
      <c r="R568" s="117"/>
      <c r="S568" s="120"/>
      <c r="T568" s="117"/>
      <c r="U568" s="120"/>
      <c r="V568" s="117"/>
      <c r="W568" s="120"/>
      <c r="X568" s="117"/>
      <c r="Y568" s="72"/>
    </row>
    <row r="569" spans="8:25" ht="20.100000000000001" customHeight="1" x14ac:dyDescent="0.2">
      <c r="H569" s="68"/>
      <c r="I569" s="61"/>
      <c r="J569" s="62"/>
      <c r="K569" s="61"/>
      <c r="L569" s="61"/>
      <c r="M569" s="80"/>
      <c r="N569" s="61"/>
      <c r="O569" s="111"/>
      <c r="P569" s="117"/>
      <c r="Q569" s="120"/>
      <c r="R569" s="117"/>
      <c r="S569" s="120"/>
      <c r="T569" s="117"/>
      <c r="U569" s="120"/>
      <c r="V569" s="117"/>
      <c r="W569" s="120"/>
      <c r="X569" s="117"/>
      <c r="Y569" s="72"/>
    </row>
    <row r="570" spans="8:25" ht="20.100000000000001" customHeight="1" x14ac:dyDescent="0.2">
      <c r="H570" s="68"/>
      <c r="I570" s="61"/>
      <c r="J570" s="62"/>
      <c r="K570" s="61"/>
      <c r="L570" s="61"/>
      <c r="M570" s="80"/>
      <c r="N570" s="61"/>
      <c r="O570" s="111"/>
      <c r="P570" s="117"/>
      <c r="Q570" s="120"/>
      <c r="R570" s="117"/>
      <c r="S570" s="120"/>
      <c r="T570" s="117"/>
      <c r="U570" s="120"/>
      <c r="V570" s="117"/>
      <c r="W570" s="120"/>
      <c r="X570" s="117"/>
      <c r="Y570" s="72"/>
    </row>
    <row r="571" spans="8:25" ht="20.100000000000001" customHeight="1" x14ac:dyDescent="0.2">
      <c r="H571" s="68"/>
      <c r="I571" s="61"/>
      <c r="J571" s="62"/>
      <c r="K571" s="61"/>
      <c r="L571" s="61"/>
      <c r="M571" s="80"/>
      <c r="N571" s="61"/>
      <c r="O571" s="111"/>
      <c r="P571" s="117"/>
      <c r="Q571" s="120"/>
      <c r="R571" s="117"/>
      <c r="S571" s="120"/>
      <c r="T571" s="117"/>
      <c r="U571" s="120"/>
      <c r="V571" s="117"/>
      <c r="W571" s="120"/>
      <c r="X571" s="117"/>
      <c r="Y571" s="72"/>
    </row>
    <row r="572" spans="8:25" ht="20.100000000000001" customHeight="1" x14ac:dyDescent="0.2">
      <c r="H572" s="68"/>
      <c r="I572" s="61"/>
      <c r="J572" s="62"/>
      <c r="K572" s="61"/>
      <c r="L572" s="61"/>
      <c r="M572" s="80"/>
      <c r="N572" s="61"/>
      <c r="O572" s="111"/>
      <c r="P572" s="117"/>
      <c r="Q572" s="120"/>
      <c r="R572" s="117"/>
      <c r="S572" s="120"/>
      <c r="T572" s="117"/>
      <c r="U572" s="120"/>
      <c r="V572" s="117"/>
      <c r="W572" s="120"/>
      <c r="X572" s="117"/>
      <c r="Y572" s="72"/>
    </row>
    <row r="573" spans="8:25" ht="20.100000000000001" customHeight="1" x14ac:dyDescent="0.2">
      <c r="H573" s="68"/>
      <c r="I573" s="61"/>
      <c r="J573" s="62"/>
      <c r="K573" s="61"/>
      <c r="L573" s="61"/>
      <c r="M573" s="80"/>
      <c r="N573" s="61"/>
      <c r="O573" s="111"/>
      <c r="P573" s="117"/>
      <c r="Q573" s="120"/>
      <c r="R573" s="117"/>
      <c r="S573" s="120"/>
      <c r="T573" s="117"/>
      <c r="U573" s="120"/>
      <c r="V573" s="117"/>
      <c r="W573" s="120"/>
      <c r="X573" s="117"/>
      <c r="Y573" s="72"/>
    </row>
    <row r="574" spans="8:25" ht="20.100000000000001" customHeight="1" x14ac:dyDescent="0.2">
      <c r="H574" s="68"/>
      <c r="I574" s="61"/>
      <c r="J574" s="62"/>
      <c r="K574" s="61"/>
      <c r="L574" s="61"/>
      <c r="M574" s="80"/>
      <c r="N574" s="61"/>
      <c r="O574" s="111"/>
      <c r="P574" s="117"/>
      <c r="Q574" s="120"/>
      <c r="R574" s="117"/>
      <c r="S574" s="120"/>
      <c r="T574" s="117"/>
      <c r="U574" s="120"/>
      <c r="V574" s="117"/>
      <c r="W574" s="120"/>
      <c r="X574" s="117"/>
      <c r="Y574" s="72"/>
    </row>
    <row r="575" spans="8:25" ht="20.100000000000001" customHeight="1" x14ac:dyDescent="0.2">
      <c r="H575" s="68"/>
      <c r="I575" s="61"/>
      <c r="J575" s="62"/>
      <c r="K575" s="61"/>
      <c r="L575" s="61"/>
      <c r="M575" s="80"/>
      <c r="N575" s="61"/>
      <c r="O575" s="111"/>
      <c r="P575" s="117"/>
      <c r="Q575" s="120"/>
      <c r="R575" s="117"/>
      <c r="S575" s="120"/>
      <c r="T575" s="117"/>
      <c r="U575" s="120"/>
      <c r="V575" s="117"/>
      <c r="W575" s="120"/>
      <c r="X575" s="117"/>
      <c r="Y575" s="72"/>
    </row>
    <row r="576" spans="8:25" ht="20.100000000000001" customHeight="1" x14ac:dyDescent="0.2">
      <c r="H576" s="68"/>
      <c r="I576" s="61"/>
      <c r="J576" s="62"/>
      <c r="K576" s="61"/>
      <c r="L576" s="61"/>
      <c r="M576" s="80"/>
      <c r="N576" s="61"/>
      <c r="O576" s="111"/>
      <c r="P576" s="117"/>
      <c r="Q576" s="120"/>
      <c r="R576" s="117"/>
      <c r="S576" s="120"/>
      <c r="T576" s="117"/>
      <c r="U576" s="120"/>
      <c r="V576" s="117"/>
      <c r="W576" s="120"/>
      <c r="X576" s="117"/>
      <c r="Y576" s="72"/>
    </row>
    <row r="577" spans="8:25" ht="20.100000000000001" customHeight="1" x14ac:dyDescent="0.2">
      <c r="H577" s="68"/>
      <c r="I577" s="61"/>
      <c r="J577" s="62"/>
      <c r="K577" s="61"/>
      <c r="L577" s="61"/>
      <c r="M577" s="80"/>
      <c r="N577" s="61"/>
      <c r="O577" s="111"/>
      <c r="P577" s="117"/>
      <c r="Q577" s="120"/>
      <c r="R577" s="117"/>
      <c r="S577" s="120"/>
      <c r="T577" s="117"/>
      <c r="U577" s="120"/>
      <c r="V577" s="117"/>
      <c r="W577" s="120"/>
      <c r="X577" s="117"/>
      <c r="Y577" s="72"/>
    </row>
    <row r="578" spans="8:25" ht="20.100000000000001" customHeight="1" x14ac:dyDescent="0.2">
      <c r="H578" s="68"/>
      <c r="I578" s="61"/>
      <c r="J578" s="62"/>
      <c r="K578" s="61"/>
      <c r="L578" s="61"/>
      <c r="M578" s="80"/>
      <c r="N578" s="61"/>
      <c r="O578" s="111"/>
      <c r="P578" s="117"/>
      <c r="Q578" s="120"/>
      <c r="R578" s="117"/>
      <c r="S578" s="120"/>
      <c r="T578" s="117"/>
      <c r="U578" s="120"/>
      <c r="V578" s="117"/>
      <c r="W578" s="120"/>
      <c r="X578" s="117"/>
      <c r="Y578" s="72"/>
    </row>
    <row r="579" spans="8:25" ht="20.100000000000001" customHeight="1" x14ac:dyDescent="0.2">
      <c r="H579" s="68"/>
      <c r="I579" s="61"/>
      <c r="J579" s="62"/>
      <c r="K579" s="61"/>
      <c r="L579" s="61"/>
      <c r="M579" s="80"/>
      <c r="N579" s="61"/>
      <c r="O579" s="111"/>
      <c r="P579" s="117"/>
      <c r="Q579" s="120"/>
      <c r="R579" s="117"/>
      <c r="S579" s="120"/>
      <c r="T579" s="117"/>
      <c r="U579" s="120"/>
      <c r="V579" s="117"/>
      <c r="W579" s="120"/>
      <c r="X579" s="117"/>
      <c r="Y579" s="72"/>
    </row>
    <row r="580" spans="8:25" ht="20.100000000000001" customHeight="1" x14ac:dyDescent="0.2">
      <c r="H580" s="68"/>
      <c r="I580" s="61"/>
      <c r="J580" s="62"/>
      <c r="K580" s="61"/>
      <c r="L580" s="61"/>
      <c r="M580" s="80"/>
      <c r="N580" s="61"/>
      <c r="O580" s="111"/>
      <c r="P580" s="117"/>
      <c r="Q580" s="120"/>
      <c r="R580" s="117"/>
      <c r="S580" s="120"/>
      <c r="T580" s="117"/>
      <c r="U580" s="120"/>
      <c r="V580" s="117"/>
      <c r="W580" s="120"/>
      <c r="X580" s="117"/>
      <c r="Y580" s="72"/>
    </row>
    <row r="581" spans="8:25" ht="20.100000000000001" customHeight="1" x14ac:dyDescent="0.2">
      <c r="H581" s="68"/>
      <c r="I581" s="61"/>
      <c r="J581" s="62"/>
      <c r="K581" s="61"/>
      <c r="L581" s="61"/>
      <c r="M581" s="80"/>
      <c r="N581" s="61"/>
      <c r="O581" s="111"/>
      <c r="P581" s="117"/>
      <c r="Q581" s="120"/>
      <c r="R581" s="117"/>
      <c r="S581" s="120"/>
      <c r="T581" s="117"/>
      <c r="U581" s="120"/>
      <c r="V581" s="117"/>
      <c r="W581" s="120"/>
      <c r="X581" s="117"/>
      <c r="Y581" s="72"/>
    </row>
    <row r="582" spans="8:25" ht="20.100000000000001" customHeight="1" x14ac:dyDescent="0.2">
      <c r="H582" s="68"/>
      <c r="I582" s="61"/>
      <c r="J582" s="62"/>
      <c r="K582" s="61"/>
      <c r="L582" s="61"/>
      <c r="M582" s="80"/>
      <c r="N582" s="61"/>
      <c r="O582" s="111"/>
      <c r="P582" s="117"/>
      <c r="Q582" s="120"/>
      <c r="R582" s="117"/>
      <c r="S582" s="120"/>
      <c r="T582" s="117"/>
      <c r="U582" s="120"/>
      <c r="V582" s="117"/>
      <c r="W582" s="120"/>
      <c r="X582" s="117"/>
      <c r="Y582" s="72"/>
    </row>
    <row r="583" spans="8:25" ht="20.100000000000001" customHeight="1" x14ac:dyDescent="0.2">
      <c r="H583" s="68"/>
      <c r="I583" s="61"/>
      <c r="J583" s="62"/>
      <c r="K583" s="61"/>
      <c r="L583" s="61"/>
      <c r="M583" s="80"/>
      <c r="N583" s="61"/>
      <c r="O583" s="111"/>
      <c r="P583" s="117"/>
      <c r="Q583" s="120"/>
      <c r="R583" s="117"/>
      <c r="S583" s="120"/>
      <c r="T583" s="117"/>
      <c r="U583" s="120"/>
      <c r="V583" s="117"/>
      <c r="W583" s="120"/>
      <c r="X583" s="117"/>
      <c r="Y583" s="72"/>
    </row>
    <row r="584" spans="8:25" ht="20.100000000000001" customHeight="1" x14ac:dyDescent="0.2">
      <c r="H584" s="68"/>
      <c r="I584" s="61"/>
      <c r="J584" s="62"/>
      <c r="K584" s="61"/>
      <c r="L584" s="61"/>
      <c r="M584" s="80"/>
      <c r="N584" s="61"/>
      <c r="O584" s="111"/>
      <c r="P584" s="117"/>
      <c r="Q584" s="120"/>
      <c r="R584" s="117"/>
      <c r="S584" s="120"/>
      <c r="T584" s="117"/>
      <c r="U584" s="120"/>
      <c r="V584" s="117"/>
      <c r="W584" s="120"/>
      <c r="X584" s="117"/>
      <c r="Y584" s="72"/>
    </row>
    <row r="585" spans="8:25" ht="20.100000000000001" customHeight="1" x14ac:dyDescent="0.2">
      <c r="H585" s="68"/>
      <c r="I585" s="61"/>
      <c r="J585" s="62"/>
      <c r="K585" s="61"/>
      <c r="L585" s="61"/>
      <c r="M585" s="80"/>
      <c r="N585" s="61"/>
      <c r="O585" s="111"/>
      <c r="P585" s="117"/>
      <c r="Q585" s="120"/>
      <c r="R585" s="117"/>
      <c r="S585" s="120"/>
      <c r="T585" s="117"/>
      <c r="U585" s="120"/>
      <c r="V585" s="117"/>
      <c r="W585" s="120"/>
      <c r="X585" s="117"/>
      <c r="Y585" s="72"/>
    </row>
    <row r="586" spans="8:25" ht="20.100000000000001" customHeight="1" x14ac:dyDescent="0.2">
      <c r="H586" s="68"/>
      <c r="I586" s="61"/>
      <c r="J586" s="62"/>
      <c r="K586" s="61"/>
      <c r="L586" s="61"/>
      <c r="M586" s="80"/>
      <c r="N586" s="61"/>
      <c r="O586" s="111"/>
      <c r="P586" s="117"/>
      <c r="Q586" s="120"/>
      <c r="R586" s="117"/>
      <c r="S586" s="120"/>
      <c r="T586" s="117"/>
      <c r="U586" s="120"/>
      <c r="V586" s="117"/>
      <c r="W586" s="120"/>
      <c r="X586" s="117"/>
      <c r="Y586" s="72"/>
    </row>
    <row r="587" spans="8:25" ht="20.100000000000001" customHeight="1" x14ac:dyDescent="0.2">
      <c r="H587" s="68"/>
      <c r="I587" s="61"/>
      <c r="J587" s="62"/>
      <c r="K587" s="61"/>
      <c r="L587" s="61"/>
      <c r="M587" s="80"/>
      <c r="N587" s="61"/>
      <c r="O587" s="111"/>
      <c r="P587" s="117"/>
      <c r="Q587" s="120"/>
      <c r="R587" s="117"/>
      <c r="S587" s="120"/>
      <c r="T587" s="117"/>
      <c r="U587" s="120"/>
      <c r="V587" s="117"/>
      <c r="W587" s="120"/>
      <c r="X587" s="117"/>
      <c r="Y587" s="72"/>
    </row>
    <row r="588" spans="8:25" ht="20.100000000000001" customHeight="1" x14ac:dyDescent="0.2">
      <c r="H588" s="68"/>
      <c r="I588" s="61"/>
      <c r="J588" s="62"/>
      <c r="K588" s="61"/>
      <c r="L588" s="61"/>
      <c r="M588" s="80"/>
      <c r="N588" s="61"/>
      <c r="O588" s="111"/>
      <c r="P588" s="117"/>
      <c r="Q588" s="120"/>
      <c r="R588" s="117"/>
      <c r="S588" s="120"/>
      <c r="T588" s="117"/>
      <c r="U588" s="120"/>
      <c r="V588" s="117"/>
      <c r="W588" s="120"/>
      <c r="X588" s="117"/>
      <c r="Y588" s="72"/>
    </row>
    <row r="589" spans="8:25" ht="20.100000000000001" customHeight="1" x14ac:dyDescent="0.2">
      <c r="H589" s="68"/>
      <c r="I589" s="61"/>
      <c r="J589" s="62"/>
      <c r="K589" s="61"/>
      <c r="L589" s="61"/>
      <c r="M589" s="80"/>
      <c r="N589" s="61"/>
      <c r="O589" s="111"/>
      <c r="P589" s="117"/>
      <c r="Q589" s="120"/>
      <c r="R589" s="117"/>
      <c r="S589" s="120"/>
      <c r="T589" s="117"/>
      <c r="U589" s="120"/>
      <c r="V589" s="117"/>
      <c r="W589" s="120"/>
      <c r="X589" s="117"/>
      <c r="Y589" s="72"/>
    </row>
    <row r="590" spans="8:25" ht="20.100000000000001" customHeight="1" x14ac:dyDescent="0.2">
      <c r="H590" s="68"/>
      <c r="I590" s="61"/>
      <c r="J590" s="62"/>
      <c r="K590" s="61"/>
      <c r="L590" s="61"/>
      <c r="M590" s="80"/>
      <c r="N590" s="61"/>
      <c r="O590" s="111"/>
      <c r="P590" s="117"/>
      <c r="Q590" s="120"/>
      <c r="R590" s="117"/>
      <c r="S590" s="120"/>
      <c r="T590" s="117"/>
      <c r="U590" s="120"/>
      <c r="V590" s="117"/>
      <c r="W590" s="120"/>
      <c r="X590" s="117"/>
      <c r="Y590" s="72"/>
    </row>
    <row r="591" spans="8:25" ht="20.100000000000001" customHeight="1" x14ac:dyDescent="0.2">
      <c r="H591" s="68"/>
      <c r="I591" s="61"/>
      <c r="J591" s="62"/>
      <c r="K591" s="61"/>
      <c r="L591" s="61"/>
      <c r="M591" s="80"/>
      <c r="N591" s="61"/>
      <c r="O591" s="111"/>
      <c r="P591" s="117"/>
      <c r="Q591" s="120"/>
      <c r="R591" s="117"/>
      <c r="S591" s="120"/>
      <c r="T591" s="117"/>
      <c r="U591" s="120"/>
      <c r="V591" s="117"/>
      <c r="W591" s="120"/>
      <c r="X591" s="117"/>
      <c r="Y591" s="72"/>
    </row>
    <row r="592" spans="8:25" ht="20.100000000000001" customHeight="1" x14ac:dyDescent="0.2">
      <c r="H592" s="68"/>
      <c r="I592" s="61"/>
      <c r="J592" s="62"/>
      <c r="K592" s="61"/>
      <c r="L592" s="61"/>
      <c r="M592" s="80"/>
      <c r="N592" s="61"/>
      <c r="O592" s="111"/>
      <c r="P592" s="117"/>
      <c r="Q592" s="120"/>
      <c r="R592" s="117"/>
      <c r="S592" s="120"/>
      <c r="T592" s="117"/>
      <c r="U592" s="120"/>
      <c r="V592" s="117"/>
      <c r="W592" s="120"/>
      <c r="X592" s="117"/>
      <c r="Y592" s="72"/>
    </row>
    <row r="593" spans="8:25" ht="20.100000000000001" customHeight="1" x14ac:dyDescent="0.2">
      <c r="H593" s="68"/>
      <c r="I593" s="61"/>
      <c r="J593" s="62"/>
      <c r="K593" s="61"/>
      <c r="L593" s="61"/>
      <c r="M593" s="80"/>
      <c r="N593" s="61"/>
      <c r="O593" s="111"/>
      <c r="P593" s="117"/>
      <c r="Q593" s="120"/>
      <c r="R593" s="117"/>
      <c r="S593" s="120"/>
      <c r="T593" s="117"/>
      <c r="U593" s="120"/>
      <c r="V593" s="117"/>
      <c r="W593" s="120"/>
      <c r="X593" s="117"/>
      <c r="Y593" s="72"/>
    </row>
    <row r="594" spans="8:25" ht="20.100000000000001" customHeight="1" x14ac:dyDescent="0.2">
      <c r="H594" s="68"/>
      <c r="I594" s="61"/>
      <c r="J594" s="62"/>
      <c r="K594" s="61"/>
      <c r="L594" s="61"/>
      <c r="M594" s="80"/>
      <c r="N594" s="61"/>
      <c r="O594" s="111"/>
      <c r="P594" s="117"/>
      <c r="Q594" s="120"/>
      <c r="R594" s="117"/>
      <c r="S594" s="120"/>
      <c r="T594" s="117"/>
      <c r="U594" s="120"/>
      <c r="V594" s="117"/>
      <c r="W594" s="120"/>
      <c r="X594" s="117"/>
      <c r="Y594" s="72"/>
    </row>
    <row r="595" spans="8:25" ht="20.100000000000001" customHeight="1" x14ac:dyDescent="0.2">
      <c r="H595" s="68"/>
      <c r="I595" s="61"/>
      <c r="J595" s="62"/>
      <c r="K595" s="61"/>
      <c r="L595" s="61"/>
      <c r="M595" s="80"/>
      <c r="N595" s="61"/>
      <c r="O595" s="111"/>
      <c r="P595" s="117"/>
      <c r="Q595" s="120"/>
      <c r="R595" s="117"/>
      <c r="S595" s="120"/>
      <c r="T595" s="117"/>
      <c r="U595" s="120"/>
      <c r="V595" s="117"/>
      <c r="W595" s="120"/>
      <c r="X595" s="117"/>
      <c r="Y595" s="72"/>
    </row>
    <row r="596" spans="8:25" ht="20.100000000000001" customHeight="1" x14ac:dyDescent="0.2">
      <c r="H596" s="68"/>
      <c r="I596" s="61"/>
      <c r="J596" s="62"/>
      <c r="K596" s="61"/>
      <c r="L596" s="61"/>
      <c r="M596" s="80"/>
      <c r="N596" s="61"/>
      <c r="O596" s="111"/>
      <c r="P596" s="117"/>
      <c r="Q596" s="120"/>
      <c r="R596" s="117"/>
      <c r="S596" s="120"/>
      <c r="T596" s="117"/>
      <c r="U596" s="120"/>
      <c r="V596" s="117"/>
      <c r="W596" s="120"/>
      <c r="X596" s="117"/>
      <c r="Y596" s="72"/>
    </row>
    <row r="597" spans="8:25" ht="20.100000000000001" customHeight="1" x14ac:dyDescent="0.2">
      <c r="H597" s="68"/>
      <c r="I597" s="61"/>
      <c r="J597" s="62"/>
      <c r="K597" s="61"/>
      <c r="L597" s="61"/>
      <c r="M597" s="80"/>
      <c r="N597" s="61"/>
      <c r="O597" s="111"/>
      <c r="P597" s="117"/>
      <c r="Q597" s="120"/>
      <c r="R597" s="117"/>
      <c r="S597" s="120"/>
      <c r="T597" s="117"/>
      <c r="U597" s="120"/>
      <c r="V597" s="117"/>
      <c r="W597" s="120"/>
      <c r="X597" s="117"/>
      <c r="Y597" s="72"/>
    </row>
    <row r="598" spans="8:25" ht="20.100000000000001" customHeight="1" x14ac:dyDescent="0.2">
      <c r="H598" s="68"/>
      <c r="I598" s="61"/>
      <c r="J598" s="62"/>
      <c r="K598" s="61"/>
      <c r="L598" s="61"/>
      <c r="M598" s="80"/>
      <c r="N598" s="61"/>
      <c r="O598" s="111"/>
      <c r="P598" s="117"/>
      <c r="Q598" s="120"/>
      <c r="R598" s="117"/>
      <c r="S598" s="120"/>
      <c r="T598" s="117"/>
      <c r="U598" s="120"/>
      <c r="V598" s="117"/>
      <c r="W598" s="120"/>
      <c r="X598" s="117"/>
      <c r="Y598" s="72"/>
    </row>
    <row r="599" spans="8:25" ht="20.100000000000001" customHeight="1" x14ac:dyDescent="0.2">
      <c r="H599" s="68"/>
      <c r="I599" s="61"/>
      <c r="J599" s="62"/>
      <c r="K599" s="61"/>
      <c r="L599" s="61"/>
      <c r="M599" s="80"/>
      <c r="N599" s="61"/>
      <c r="O599" s="111"/>
      <c r="P599" s="117"/>
      <c r="Q599" s="120"/>
      <c r="R599" s="117"/>
      <c r="S599" s="120"/>
      <c r="T599" s="117"/>
      <c r="U599" s="120"/>
      <c r="V599" s="117"/>
      <c r="W599" s="120"/>
      <c r="X599" s="117"/>
      <c r="Y599" s="72"/>
    </row>
    <row r="600" spans="8:25" ht="20.100000000000001" customHeight="1" x14ac:dyDescent="0.2">
      <c r="H600" s="68"/>
      <c r="I600" s="61"/>
      <c r="J600" s="62"/>
      <c r="K600" s="61"/>
      <c r="L600" s="61"/>
      <c r="M600" s="80"/>
      <c r="N600" s="61"/>
      <c r="O600" s="111"/>
      <c r="P600" s="117"/>
      <c r="Q600" s="120"/>
      <c r="R600" s="117"/>
      <c r="S600" s="120"/>
      <c r="T600" s="117"/>
      <c r="U600" s="120"/>
      <c r="V600" s="117"/>
      <c r="W600" s="120"/>
      <c r="X600" s="117"/>
      <c r="Y600" s="72"/>
    </row>
    <row r="601" spans="8:25" ht="20.100000000000001" customHeight="1" x14ac:dyDescent="0.2">
      <c r="H601" s="68"/>
      <c r="I601" s="61"/>
      <c r="J601" s="62"/>
      <c r="K601" s="61"/>
      <c r="L601" s="61"/>
      <c r="M601" s="80"/>
      <c r="N601" s="61"/>
      <c r="O601" s="111"/>
      <c r="P601" s="117"/>
      <c r="Q601" s="120"/>
      <c r="R601" s="117"/>
      <c r="S601" s="120"/>
      <c r="T601" s="117"/>
      <c r="U601" s="120"/>
      <c r="V601" s="117"/>
      <c r="W601" s="120"/>
      <c r="X601" s="117"/>
      <c r="Y601" s="72"/>
    </row>
    <row r="602" spans="8:25" ht="20.100000000000001" customHeight="1" x14ac:dyDescent="0.2">
      <c r="H602" s="68"/>
      <c r="I602" s="61"/>
      <c r="J602" s="62"/>
      <c r="K602" s="61"/>
      <c r="L602" s="61"/>
      <c r="M602" s="80"/>
      <c r="N602" s="61"/>
      <c r="O602" s="111"/>
      <c r="P602" s="117"/>
      <c r="Q602" s="120"/>
      <c r="R602" s="117"/>
      <c r="S602" s="120"/>
      <c r="T602" s="117"/>
      <c r="U602" s="120"/>
      <c r="V602" s="117"/>
      <c r="W602" s="120"/>
      <c r="X602" s="117"/>
      <c r="Y602" s="72"/>
    </row>
    <row r="603" spans="8:25" ht="20.100000000000001" customHeight="1" x14ac:dyDescent="0.2">
      <c r="H603" s="68"/>
      <c r="I603" s="61"/>
      <c r="J603" s="62"/>
      <c r="K603" s="61"/>
      <c r="L603" s="61"/>
      <c r="M603" s="80"/>
      <c r="N603" s="61"/>
      <c r="O603" s="111"/>
      <c r="P603" s="117"/>
      <c r="Q603" s="120"/>
      <c r="R603" s="117"/>
      <c r="S603" s="120"/>
      <c r="T603" s="117"/>
      <c r="U603" s="120"/>
      <c r="V603" s="117"/>
      <c r="W603" s="120"/>
      <c r="X603" s="117"/>
      <c r="Y603" s="72"/>
    </row>
    <row r="604" spans="8:25" ht="20.100000000000001" customHeight="1" x14ac:dyDescent="0.2">
      <c r="H604" s="68"/>
      <c r="I604" s="61"/>
      <c r="J604" s="62"/>
      <c r="K604" s="61"/>
      <c r="L604" s="61"/>
      <c r="M604" s="80"/>
      <c r="N604" s="61"/>
      <c r="O604" s="111"/>
      <c r="P604" s="117"/>
      <c r="Q604" s="120"/>
      <c r="R604" s="117"/>
      <c r="S604" s="120"/>
      <c r="T604" s="117"/>
      <c r="U604" s="120"/>
      <c r="V604" s="117"/>
      <c r="W604" s="120"/>
      <c r="X604" s="117"/>
      <c r="Y604" s="72"/>
    </row>
    <row r="605" spans="8:25" ht="20.100000000000001" customHeight="1" x14ac:dyDescent="0.2">
      <c r="H605" s="68"/>
      <c r="I605" s="61"/>
      <c r="J605" s="62"/>
      <c r="K605" s="61"/>
      <c r="L605" s="61"/>
      <c r="M605" s="80"/>
      <c r="N605" s="61"/>
      <c r="O605" s="111"/>
      <c r="P605" s="117"/>
      <c r="Q605" s="120"/>
      <c r="R605" s="117"/>
      <c r="S605" s="120"/>
      <c r="T605" s="117"/>
      <c r="U605" s="120"/>
      <c r="V605" s="117"/>
      <c r="W605" s="120"/>
      <c r="X605" s="117"/>
      <c r="Y605" s="72"/>
    </row>
    <row r="606" spans="8:25" ht="20.100000000000001" customHeight="1" x14ac:dyDescent="0.2">
      <c r="H606" s="68"/>
      <c r="I606" s="61"/>
      <c r="J606" s="62"/>
      <c r="K606" s="61"/>
      <c r="L606" s="61"/>
      <c r="M606" s="80"/>
      <c r="N606" s="61"/>
      <c r="O606" s="111"/>
      <c r="P606" s="117"/>
      <c r="Q606" s="120"/>
      <c r="R606" s="117"/>
      <c r="S606" s="120"/>
      <c r="T606" s="117"/>
      <c r="U606" s="120"/>
      <c r="V606" s="117"/>
      <c r="W606" s="120"/>
      <c r="X606" s="117"/>
      <c r="Y606" s="72"/>
    </row>
    <row r="607" spans="8:25" ht="20.100000000000001" customHeight="1" x14ac:dyDescent="0.2">
      <c r="H607" s="68"/>
      <c r="I607" s="61"/>
      <c r="J607" s="62"/>
      <c r="K607" s="61"/>
      <c r="L607" s="61"/>
      <c r="M607" s="80"/>
      <c r="N607" s="61"/>
      <c r="O607" s="111"/>
      <c r="P607" s="117"/>
      <c r="Q607" s="120"/>
      <c r="R607" s="117"/>
      <c r="S607" s="120"/>
      <c r="T607" s="117"/>
      <c r="U607" s="120"/>
      <c r="V607" s="117"/>
      <c r="W607" s="120"/>
      <c r="X607" s="117"/>
      <c r="Y607" s="72"/>
    </row>
    <row r="608" spans="8:25" ht="20.100000000000001" customHeight="1" x14ac:dyDescent="0.2">
      <c r="H608" s="68"/>
      <c r="I608" s="61"/>
      <c r="J608" s="62"/>
      <c r="K608" s="61"/>
      <c r="L608" s="61"/>
      <c r="M608" s="80"/>
      <c r="N608" s="61"/>
      <c r="O608" s="111"/>
      <c r="P608" s="117"/>
      <c r="Q608" s="120"/>
      <c r="R608" s="117"/>
      <c r="S608" s="120"/>
      <c r="T608" s="117"/>
      <c r="U608" s="120"/>
      <c r="V608" s="117"/>
      <c r="W608" s="120"/>
      <c r="X608" s="117"/>
      <c r="Y608" s="72"/>
    </row>
    <row r="609" spans="8:25" ht="20.100000000000001" customHeight="1" x14ac:dyDescent="0.2">
      <c r="H609" s="68"/>
      <c r="I609" s="61"/>
      <c r="J609" s="62"/>
      <c r="K609" s="61"/>
      <c r="L609" s="61"/>
      <c r="M609" s="80"/>
      <c r="N609" s="61"/>
      <c r="O609" s="111"/>
      <c r="P609" s="117"/>
      <c r="Q609" s="120"/>
      <c r="R609" s="117"/>
      <c r="S609" s="120"/>
      <c r="T609" s="117"/>
      <c r="U609" s="120"/>
      <c r="V609" s="117"/>
      <c r="W609" s="120"/>
      <c r="X609" s="117"/>
      <c r="Y609" s="72"/>
    </row>
    <row r="610" spans="8:25" ht="20.100000000000001" customHeight="1" x14ac:dyDescent="0.2">
      <c r="H610" s="68"/>
      <c r="I610" s="61"/>
      <c r="J610" s="62"/>
      <c r="K610" s="61"/>
      <c r="L610" s="61"/>
      <c r="M610" s="80"/>
      <c r="N610" s="61"/>
      <c r="O610" s="111"/>
      <c r="P610" s="117"/>
      <c r="Q610" s="120"/>
      <c r="R610" s="117"/>
      <c r="S610" s="120"/>
      <c r="T610" s="117"/>
      <c r="U610" s="120"/>
      <c r="V610" s="117"/>
      <c r="W610" s="120"/>
      <c r="X610" s="117"/>
      <c r="Y610" s="72"/>
    </row>
    <row r="611" spans="8:25" ht="20.100000000000001" customHeight="1" x14ac:dyDescent="0.2">
      <c r="H611" s="68"/>
      <c r="I611" s="61"/>
      <c r="J611" s="62"/>
      <c r="K611" s="61"/>
      <c r="L611" s="61"/>
      <c r="M611" s="80"/>
      <c r="N611" s="61"/>
      <c r="O611" s="111"/>
      <c r="P611" s="117"/>
      <c r="Q611" s="120"/>
      <c r="R611" s="117"/>
      <c r="S611" s="120"/>
      <c r="T611" s="117"/>
      <c r="U611" s="120"/>
      <c r="V611" s="117"/>
      <c r="W611" s="120"/>
      <c r="X611" s="117"/>
      <c r="Y611" s="72"/>
    </row>
    <row r="612" spans="8:25" ht="20.100000000000001" customHeight="1" x14ac:dyDescent="0.2">
      <c r="H612" s="68"/>
      <c r="I612" s="61"/>
      <c r="J612" s="62"/>
      <c r="K612" s="61"/>
      <c r="L612" s="61"/>
      <c r="M612" s="80"/>
      <c r="N612" s="61"/>
      <c r="O612" s="111"/>
      <c r="P612" s="117"/>
      <c r="Q612" s="120"/>
      <c r="R612" s="117"/>
      <c r="S612" s="120"/>
      <c r="T612" s="117"/>
      <c r="U612" s="120"/>
      <c r="V612" s="117"/>
      <c r="W612" s="120"/>
      <c r="X612" s="117"/>
      <c r="Y612" s="72"/>
    </row>
    <row r="613" spans="8:25" ht="20.100000000000001" customHeight="1" x14ac:dyDescent="0.2">
      <c r="H613" s="68"/>
      <c r="I613" s="61"/>
      <c r="J613" s="62"/>
      <c r="K613" s="61"/>
      <c r="L613" s="61"/>
      <c r="M613" s="80"/>
      <c r="N613" s="61"/>
      <c r="O613" s="111"/>
      <c r="P613" s="117"/>
      <c r="Q613" s="120"/>
      <c r="R613" s="117"/>
      <c r="S613" s="120"/>
      <c r="T613" s="117"/>
      <c r="U613" s="120"/>
      <c r="V613" s="117"/>
      <c r="W613" s="120"/>
      <c r="X613" s="117"/>
      <c r="Y613" s="72"/>
    </row>
    <row r="614" spans="8:25" ht="20.100000000000001" customHeight="1" x14ac:dyDescent="0.2">
      <c r="H614" s="68"/>
      <c r="I614" s="61"/>
      <c r="J614" s="62"/>
      <c r="K614" s="61"/>
      <c r="L614" s="61"/>
      <c r="M614" s="80"/>
      <c r="N614" s="61"/>
      <c r="O614" s="111"/>
      <c r="P614" s="117"/>
      <c r="Q614" s="120"/>
      <c r="R614" s="117"/>
      <c r="S614" s="120"/>
      <c r="T614" s="117"/>
      <c r="U614" s="120"/>
      <c r="V614" s="117"/>
      <c r="W614" s="120"/>
      <c r="X614" s="117"/>
      <c r="Y614" s="72"/>
    </row>
    <row r="615" spans="8:25" ht="20.100000000000001" customHeight="1" x14ac:dyDescent="0.2">
      <c r="H615" s="68"/>
      <c r="I615" s="61"/>
      <c r="J615" s="62"/>
      <c r="K615" s="61"/>
      <c r="L615" s="61"/>
      <c r="M615" s="80"/>
      <c r="N615" s="61"/>
      <c r="O615" s="111"/>
      <c r="P615" s="117"/>
      <c r="Q615" s="120"/>
      <c r="R615" s="117"/>
      <c r="S615" s="120"/>
      <c r="T615" s="117"/>
      <c r="U615" s="120"/>
      <c r="V615" s="117"/>
      <c r="W615" s="120"/>
      <c r="X615" s="117"/>
      <c r="Y615" s="72"/>
    </row>
    <row r="616" spans="8:25" ht="20.100000000000001" customHeight="1" x14ac:dyDescent="0.2">
      <c r="H616" s="68"/>
      <c r="I616" s="61"/>
      <c r="J616" s="62"/>
      <c r="K616" s="61"/>
      <c r="L616" s="61"/>
      <c r="M616" s="80"/>
      <c r="N616" s="61"/>
      <c r="O616" s="111"/>
      <c r="P616" s="117"/>
      <c r="Q616" s="120"/>
      <c r="R616" s="117"/>
      <c r="S616" s="120"/>
      <c r="T616" s="117"/>
      <c r="U616" s="120"/>
      <c r="V616" s="117"/>
      <c r="W616" s="120"/>
      <c r="X616" s="117"/>
      <c r="Y616" s="72"/>
    </row>
    <row r="617" spans="8:25" ht="20.100000000000001" customHeight="1" x14ac:dyDescent="0.2">
      <c r="H617" s="68"/>
      <c r="I617" s="61"/>
      <c r="J617" s="62"/>
      <c r="K617" s="61"/>
      <c r="L617" s="61"/>
      <c r="M617" s="80"/>
      <c r="N617" s="61"/>
      <c r="O617" s="111"/>
      <c r="P617" s="117"/>
      <c r="Q617" s="120"/>
      <c r="R617" s="117"/>
      <c r="S617" s="120"/>
      <c r="T617" s="117"/>
      <c r="U617" s="120"/>
      <c r="V617" s="117"/>
      <c r="W617" s="120"/>
      <c r="X617" s="117"/>
      <c r="Y617" s="72"/>
    </row>
    <row r="618" spans="8:25" ht="20.100000000000001" customHeight="1" x14ac:dyDescent="0.2">
      <c r="H618" s="68"/>
      <c r="I618" s="61"/>
      <c r="J618" s="62"/>
      <c r="K618" s="61"/>
      <c r="L618" s="61"/>
      <c r="M618" s="80"/>
      <c r="N618" s="61"/>
      <c r="O618" s="111"/>
      <c r="P618" s="117"/>
      <c r="Q618" s="120"/>
      <c r="R618" s="117"/>
      <c r="S618" s="120"/>
      <c r="T618" s="117"/>
      <c r="U618" s="120"/>
      <c r="V618" s="117"/>
      <c r="W618" s="120"/>
      <c r="X618" s="117"/>
      <c r="Y618" s="72"/>
    </row>
    <row r="619" spans="8:25" ht="20.100000000000001" customHeight="1" x14ac:dyDescent="0.2">
      <c r="H619" s="68"/>
      <c r="I619" s="61"/>
      <c r="J619" s="62"/>
      <c r="K619" s="61"/>
      <c r="L619" s="61"/>
      <c r="M619" s="80"/>
      <c r="N619" s="61"/>
      <c r="O619" s="111"/>
      <c r="P619" s="117"/>
      <c r="Q619" s="120"/>
      <c r="R619" s="117"/>
      <c r="S619" s="120"/>
      <c r="T619" s="117"/>
      <c r="U619" s="120"/>
      <c r="V619" s="117"/>
      <c r="W619" s="120"/>
      <c r="X619" s="117"/>
      <c r="Y619" s="72"/>
    </row>
    <row r="620" spans="8:25" ht="20.100000000000001" customHeight="1" x14ac:dyDescent="0.2">
      <c r="H620" s="68"/>
      <c r="I620" s="61"/>
      <c r="J620" s="62"/>
      <c r="K620" s="61"/>
      <c r="L620" s="61"/>
      <c r="M620" s="80"/>
      <c r="N620" s="61"/>
      <c r="O620" s="111"/>
      <c r="P620" s="117"/>
      <c r="Q620" s="120"/>
      <c r="R620" s="117"/>
      <c r="S620" s="120"/>
      <c r="T620" s="117"/>
      <c r="U620" s="120"/>
      <c r="V620" s="117"/>
      <c r="W620" s="120"/>
      <c r="X620" s="117"/>
      <c r="Y620" s="72"/>
    </row>
    <row r="621" spans="8:25" ht="20.100000000000001" customHeight="1" x14ac:dyDescent="0.2">
      <c r="H621" s="68"/>
      <c r="I621" s="61"/>
      <c r="J621" s="62"/>
      <c r="K621" s="61"/>
      <c r="L621" s="61"/>
      <c r="M621" s="80"/>
      <c r="N621" s="61"/>
      <c r="O621" s="111"/>
      <c r="P621" s="117"/>
      <c r="Q621" s="120"/>
      <c r="R621" s="117"/>
      <c r="S621" s="120"/>
      <c r="T621" s="117"/>
      <c r="U621" s="120"/>
      <c r="V621" s="117"/>
      <c r="W621" s="120"/>
      <c r="X621" s="117"/>
      <c r="Y621" s="72"/>
    </row>
    <row r="622" spans="8:25" ht="20.100000000000001" customHeight="1" x14ac:dyDescent="0.2">
      <c r="H622" s="68"/>
      <c r="I622" s="61"/>
      <c r="J622" s="62"/>
      <c r="K622" s="61"/>
      <c r="L622" s="61"/>
      <c r="M622" s="80"/>
      <c r="N622" s="61"/>
      <c r="O622" s="111"/>
      <c r="P622" s="117"/>
      <c r="Q622" s="120"/>
      <c r="R622" s="117"/>
      <c r="S622" s="120"/>
      <c r="T622" s="117"/>
      <c r="U622" s="120"/>
      <c r="V622" s="117"/>
      <c r="W622" s="120"/>
      <c r="X622" s="117"/>
      <c r="Y622" s="72"/>
    </row>
    <row r="623" spans="8:25" ht="20.100000000000001" customHeight="1" x14ac:dyDescent="0.2">
      <c r="H623" s="68"/>
      <c r="I623" s="61"/>
      <c r="J623" s="62"/>
      <c r="K623" s="61"/>
      <c r="L623" s="61"/>
      <c r="M623" s="80"/>
      <c r="N623" s="61"/>
      <c r="O623" s="111"/>
      <c r="P623" s="117"/>
      <c r="Q623" s="120"/>
      <c r="R623" s="117"/>
      <c r="S623" s="120"/>
      <c r="T623" s="117"/>
      <c r="U623" s="120"/>
      <c r="V623" s="117"/>
      <c r="W623" s="120"/>
      <c r="X623" s="117"/>
      <c r="Y623" s="72"/>
    </row>
    <row r="624" spans="8:25" ht="20.100000000000001" customHeight="1" x14ac:dyDescent="0.2">
      <c r="H624" s="68"/>
      <c r="I624" s="61"/>
      <c r="J624" s="62"/>
      <c r="K624" s="61"/>
      <c r="L624" s="61"/>
      <c r="M624" s="80"/>
      <c r="N624" s="61"/>
      <c r="O624" s="111"/>
      <c r="P624" s="117"/>
      <c r="Q624" s="120"/>
      <c r="R624" s="117"/>
      <c r="S624" s="120"/>
      <c r="T624" s="117"/>
      <c r="U624" s="120"/>
      <c r="V624" s="117"/>
      <c r="W624" s="120"/>
      <c r="X624" s="117"/>
      <c r="Y624" s="72"/>
    </row>
    <row r="625" spans="8:25" ht="20.100000000000001" customHeight="1" x14ac:dyDescent="0.2">
      <c r="H625" s="68"/>
      <c r="I625" s="61"/>
      <c r="J625" s="62"/>
      <c r="K625" s="61"/>
      <c r="L625" s="61"/>
      <c r="M625" s="80"/>
      <c r="N625" s="61"/>
      <c r="O625" s="111"/>
      <c r="P625" s="117"/>
      <c r="Q625" s="120"/>
      <c r="R625" s="117"/>
      <c r="S625" s="120"/>
      <c r="T625" s="117"/>
      <c r="U625" s="120"/>
      <c r="V625" s="117"/>
      <c r="W625" s="120"/>
      <c r="X625" s="117"/>
      <c r="Y625" s="72"/>
    </row>
    <row r="626" spans="8:25" ht="20.100000000000001" customHeight="1" x14ac:dyDescent="0.2">
      <c r="H626" s="68"/>
      <c r="I626" s="61"/>
      <c r="J626" s="62"/>
      <c r="K626" s="61"/>
      <c r="L626" s="61"/>
      <c r="M626" s="80"/>
      <c r="N626" s="61"/>
      <c r="O626" s="111"/>
      <c r="P626" s="117"/>
      <c r="Q626" s="120"/>
      <c r="R626" s="117"/>
      <c r="S626" s="120"/>
      <c r="T626" s="117"/>
      <c r="U626" s="120"/>
      <c r="V626" s="117"/>
      <c r="W626" s="120"/>
      <c r="X626" s="117"/>
      <c r="Y626" s="72"/>
    </row>
    <row r="627" spans="8:25" ht="20.100000000000001" customHeight="1" x14ac:dyDescent="0.2">
      <c r="H627" s="68"/>
      <c r="I627" s="61"/>
      <c r="J627" s="62"/>
      <c r="K627" s="61"/>
      <c r="L627" s="61"/>
      <c r="M627" s="80"/>
      <c r="N627" s="61"/>
      <c r="O627" s="111"/>
      <c r="P627" s="117"/>
      <c r="Q627" s="120"/>
      <c r="R627" s="117"/>
      <c r="S627" s="120"/>
      <c r="T627" s="117"/>
      <c r="U627" s="120"/>
      <c r="V627" s="117"/>
      <c r="W627" s="120"/>
      <c r="X627" s="117"/>
      <c r="Y627" s="72"/>
    </row>
    <row r="628" spans="8:25" ht="20.100000000000001" customHeight="1" x14ac:dyDescent="0.2">
      <c r="H628" s="68"/>
      <c r="I628" s="61"/>
      <c r="J628" s="62"/>
      <c r="K628" s="61"/>
      <c r="L628" s="61"/>
      <c r="M628" s="80"/>
      <c r="N628" s="61"/>
      <c r="O628" s="111"/>
      <c r="P628" s="117"/>
      <c r="Q628" s="120"/>
      <c r="R628" s="117"/>
      <c r="S628" s="120"/>
      <c r="T628" s="117"/>
      <c r="U628" s="120"/>
      <c r="V628" s="117"/>
      <c r="W628" s="120"/>
      <c r="X628" s="117"/>
      <c r="Y628" s="72"/>
    </row>
    <row r="629" spans="8:25" ht="20.100000000000001" customHeight="1" x14ac:dyDescent="0.2">
      <c r="H629" s="68"/>
      <c r="I629" s="61"/>
      <c r="J629" s="62"/>
      <c r="K629" s="61"/>
      <c r="L629" s="61"/>
      <c r="M629" s="80"/>
      <c r="N629" s="61"/>
      <c r="O629" s="111"/>
      <c r="P629" s="117"/>
      <c r="Q629" s="120"/>
      <c r="R629" s="117"/>
      <c r="S629" s="120"/>
      <c r="T629" s="117"/>
      <c r="U629" s="120"/>
      <c r="V629" s="117"/>
      <c r="W629" s="120"/>
      <c r="X629" s="117"/>
      <c r="Y629" s="72"/>
    </row>
    <row r="630" spans="8:25" ht="20.100000000000001" customHeight="1" x14ac:dyDescent="0.2">
      <c r="H630" s="68"/>
      <c r="I630" s="61"/>
      <c r="J630" s="62"/>
      <c r="K630" s="61"/>
      <c r="L630" s="61"/>
      <c r="M630" s="80"/>
      <c r="N630" s="61"/>
      <c r="O630" s="111"/>
      <c r="P630" s="117"/>
      <c r="Q630" s="120"/>
      <c r="R630" s="117"/>
      <c r="S630" s="120"/>
      <c r="T630" s="117"/>
      <c r="U630" s="120"/>
      <c r="V630" s="117"/>
      <c r="W630" s="120"/>
      <c r="X630" s="117"/>
      <c r="Y630" s="72"/>
    </row>
    <row r="631" spans="8:25" ht="20.100000000000001" customHeight="1" x14ac:dyDescent="0.2">
      <c r="H631" s="68"/>
      <c r="I631" s="61"/>
      <c r="J631" s="62"/>
      <c r="K631" s="61"/>
      <c r="L631" s="61"/>
      <c r="M631" s="80"/>
      <c r="N631" s="61"/>
      <c r="O631" s="111"/>
      <c r="P631" s="117"/>
      <c r="Q631" s="120"/>
      <c r="R631" s="117"/>
      <c r="S631" s="120"/>
      <c r="T631" s="117"/>
      <c r="U631" s="120"/>
      <c r="V631" s="117"/>
      <c r="W631" s="120"/>
      <c r="X631" s="117"/>
      <c r="Y631" s="72"/>
    </row>
    <row r="632" spans="8:25" ht="20.100000000000001" customHeight="1" x14ac:dyDescent="0.2">
      <c r="H632" s="68"/>
      <c r="I632" s="61"/>
      <c r="J632" s="62"/>
      <c r="K632" s="61"/>
      <c r="L632" s="61"/>
      <c r="M632" s="80"/>
      <c r="N632" s="61"/>
      <c r="O632" s="111"/>
      <c r="P632" s="117"/>
      <c r="Q632" s="120"/>
      <c r="R632" s="117"/>
      <c r="S632" s="120"/>
      <c r="T632" s="117"/>
      <c r="U632" s="120"/>
      <c r="V632" s="117"/>
      <c r="W632" s="120"/>
      <c r="X632" s="117"/>
      <c r="Y632" s="72"/>
    </row>
    <row r="633" spans="8:25" ht="20.100000000000001" customHeight="1" x14ac:dyDescent="0.2">
      <c r="H633" s="68"/>
      <c r="I633" s="61"/>
      <c r="J633" s="62"/>
      <c r="K633" s="61"/>
      <c r="L633" s="61"/>
      <c r="M633" s="80"/>
      <c r="N633" s="61"/>
      <c r="O633" s="111"/>
      <c r="P633" s="117"/>
      <c r="Q633" s="120"/>
      <c r="R633" s="117"/>
      <c r="S633" s="120"/>
      <c r="T633" s="117"/>
      <c r="U633" s="120"/>
      <c r="V633" s="117"/>
      <c r="W633" s="120"/>
      <c r="X633" s="117"/>
      <c r="Y633" s="72"/>
    </row>
    <row r="634" spans="8:25" ht="20.100000000000001" customHeight="1" x14ac:dyDescent="0.2">
      <c r="H634" s="68"/>
      <c r="I634" s="61"/>
      <c r="J634" s="62"/>
      <c r="K634" s="61"/>
      <c r="L634" s="61"/>
      <c r="M634" s="80"/>
      <c r="N634" s="61"/>
      <c r="O634" s="111"/>
      <c r="P634" s="117"/>
      <c r="Q634" s="120"/>
      <c r="R634" s="117"/>
      <c r="S634" s="120"/>
      <c r="T634" s="117"/>
      <c r="U634" s="120"/>
      <c r="V634" s="117"/>
      <c r="W634" s="120"/>
      <c r="X634" s="117"/>
      <c r="Y634" s="72"/>
    </row>
    <row r="635" spans="8:25" ht="20.100000000000001" customHeight="1" x14ac:dyDescent="0.2">
      <c r="H635" s="68"/>
      <c r="I635" s="61"/>
      <c r="J635" s="62"/>
      <c r="K635" s="61"/>
      <c r="L635" s="61"/>
      <c r="M635" s="80"/>
      <c r="N635" s="61"/>
      <c r="O635" s="111"/>
      <c r="P635" s="117"/>
      <c r="Q635" s="120"/>
      <c r="R635" s="117"/>
      <c r="S635" s="120"/>
      <c r="T635" s="117"/>
      <c r="U635" s="120"/>
      <c r="V635" s="117"/>
      <c r="W635" s="120"/>
      <c r="X635" s="117"/>
      <c r="Y635" s="72"/>
    </row>
    <row r="636" spans="8:25" ht="20.100000000000001" customHeight="1" x14ac:dyDescent="0.2">
      <c r="H636" s="68"/>
      <c r="I636" s="61"/>
      <c r="J636" s="62"/>
      <c r="K636" s="61"/>
      <c r="L636" s="61"/>
      <c r="M636" s="80"/>
      <c r="N636" s="61"/>
      <c r="O636" s="111"/>
      <c r="P636" s="117"/>
      <c r="Q636" s="120"/>
      <c r="R636" s="117"/>
      <c r="S636" s="120"/>
      <c r="T636" s="117"/>
      <c r="U636" s="120"/>
      <c r="V636" s="117"/>
      <c r="W636" s="120"/>
      <c r="X636" s="117"/>
      <c r="Y636" s="72"/>
    </row>
    <row r="637" spans="8:25" ht="20.100000000000001" customHeight="1" x14ac:dyDescent="0.2">
      <c r="H637" s="68"/>
      <c r="I637" s="61"/>
      <c r="J637" s="62"/>
      <c r="K637" s="61"/>
      <c r="L637" s="61"/>
      <c r="M637" s="80"/>
      <c r="N637" s="61"/>
      <c r="O637" s="111"/>
      <c r="P637" s="117"/>
      <c r="Q637" s="120"/>
      <c r="R637" s="117"/>
      <c r="S637" s="120"/>
      <c r="T637" s="117"/>
      <c r="U637" s="120"/>
      <c r="V637" s="117"/>
      <c r="W637" s="120"/>
      <c r="X637" s="117"/>
      <c r="Y637" s="72"/>
    </row>
    <row r="638" spans="8:25" ht="20.100000000000001" customHeight="1" x14ac:dyDescent="0.2">
      <c r="H638" s="68"/>
      <c r="I638" s="61"/>
      <c r="J638" s="62"/>
      <c r="K638" s="61"/>
      <c r="L638" s="61"/>
      <c r="M638" s="80"/>
      <c r="N638" s="61"/>
      <c r="O638" s="111"/>
      <c r="P638" s="117"/>
      <c r="Q638" s="120"/>
      <c r="R638" s="117"/>
      <c r="S638" s="120"/>
      <c r="T638" s="117"/>
      <c r="U638" s="120"/>
      <c r="V638" s="117"/>
      <c r="W638" s="120"/>
      <c r="X638" s="117"/>
      <c r="Y638" s="72"/>
    </row>
    <row r="639" spans="8:25" ht="20.100000000000001" customHeight="1" x14ac:dyDescent="0.2">
      <c r="H639" s="68"/>
      <c r="I639" s="61"/>
      <c r="J639" s="62"/>
      <c r="K639" s="61"/>
      <c r="L639" s="61"/>
      <c r="M639" s="80"/>
      <c r="N639" s="61"/>
      <c r="O639" s="111"/>
      <c r="P639" s="117"/>
      <c r="Q639" s="120"/>
      <c r="R639" s="117"/>
      <c r="S639" s="120"/>
      <c r="T639" s="117"/>
      <c r="U639" s="120"/>
      <c r="V639" s="117"/>
      <c r="W639" s="120"/>
      <c r="X639" s="117"/>
      <c r="Y639" s="72"/>
    </row>
    <row r="640" spans="8:25" ht="20.100000000000001" customHeight="1" x14ac:dyDescent="0.2">
      <c r="H640" s="68"/>
      <c r="I640" s="61"/>
      <c r="J640" s="62"/>
      <c r="K640" s="61"/>
      <c r="L640" s="61"/>
      <c r="M640" s="80"/>
      <c r="N640" s="61"/>
      <c r="O640" s="111"/>
      <c r="P640" s="117"/>
      <c r="Q640" s="120"/>
      <c r="R640" s="117"/>
      <c r="S640" s="120"/>
      <c r="T640" s="117"/>
      <c r="U640" s="120"/>
      <c r="V640" s="117"/>
      <c r="W640" s="120"/>
      <c r="X640" s="117"/>
      <c r="Y640" s="72"/>
    </row>
    <row r="641" spans="8:25" ht="20.100000000000001" customHeight="1" x14ac:dyDescent="0.2">
      <c r="H641" s="68"/>
      <c r="I641" s="61"/>
      <c r="J641" s="62"/>
      <c r="K641" s="61"/>
      <c r="L641" s="61"/>
      <c r="M641" s="80"/>
      <c r="N641" s="61"/>
      <c r="O641" s="111"/>
      <c r="P641" s="117"/>
      <c r="Q641" s="120"/>
      <c r="R641" s="117"/>
      <c r="S641" s="120"/>
      <c r="T641" s="117"/>
      <c r="U641" s="120"/>
      <c r="V641" s="117"/>
      <c r="W641" s="120"/>
      <c r="X641" s="117"/>
      <c r="Y641" s="72"/>
    </row>
    <row r="642" spans="8:25" ht="20.100000000000001" customHeight="1" x14ac:dyDescent="0.2">
      <c r="H642" s="68"/>
      <c r="I642" s="61"/>
      <c r="J642" s="62"/>
      <c r="K642" s="61"/>
      <c r="L642" s="61"/>
      <c r="M642" s="80"/>
      <c r="N642" s="61"/>
      <c r="O642" s="111"/>
      <c r="P642" s="117"/>
      <c r="Q642" s="120"/>
      <c r="R642" s="117"/>
      <c r="S642" s="120"/>
      <c r="T642" s="117"/>
      <c r="U642" s="120"/>
      <c r="V642" s="117"/>
      <c r="W642" s="120"/>
      <c r="X642" s="117"/>
      <c r="Y642" s="72"/>
    </row>
    <row r="643" spans="8:25" ht="20.100000000000001" customHeight="1" x14ac:dyDescent="0.2">
      <c r="H643" s="68"/>
      <c r="I643" s="61"/>
      <c r="J643" s="62"/>
      <c r="K643" s="61"/>
      <c r="L643" s="61"/>
      <c r="M643" s="80"/>
      <c r="N643" s="61"/>
      <c r="O643" s="111"/>
      <c r="P643" s="117"/>
      <c r="Q643" s="120"/>
      <c r="R643" s="117"/>
      <c r="S643" s="120"/>
      <c r="T643" s="117"/>
      <c r="U643" s="120"/>
      <c r="V643" s="117"/>
      <c r="W643" s="120"/>
      <c r="X643" s="117"/>
      <c r="Y643" s="72"/>
    </row>
    <row r="644" spans="8:25" ht="20.100000000000001" customHeight="1" x14ac:dyDescent="0.2">
      <c r="H644" s="68"/>
      <c r="I644" s="61"/>
      <c r="J644" s="62"/>
      <c r="K644" s="61"/>
      <c r="L644" s="61"/>
      <c r="M644" s="80"/>
      <c r="N644" s="61"/>
      <c r="O644" s="111"/>
      <c r="P644" s="117"/>
      <c r="Q644" s="120"/>
      <c r="R644" s="117"/>
      <c r="S644" s="120"/>
      <c r="T644" s="117"/>
      <c r="U644" s="120"/>
      <c r="V644" s="117"/>
      <c r="W644" s="120"/>
      <c r="X644" s="117"/>
      <c r="Y644" s="72"/>
    </row>
    <row r="645" spans="8:25" ht="20.100000000000001" customHeight="1" x14ac:dyDescent="0.2">
      <c r="H645" s="68"/>
      <c r="I645" s="61"/>
      <c r="J645" s="62"/>
      <c r="K645" s="61"/>
      <c r="L645" s="61"/>
      <c r="M645" s="80"/>
      <c r="N645" s="61"/>
      <c r="O645" s="111"/>
      <c r="P645" s="117"/>
      <c r="Q645" s="120"/>
      <c r="R645" s="117"/>
      <c r="S645" s="120"/>
      <c r="T645" s="117"/>
      <c r="U645" s="120"/>
      <c r="V645" s="117"/>
      <c r="W645" s="120"/>
      <c r="X645" s="117"/>
      <c r="Y645" s="72"/>
    </row>
    <row r="646" spans="8:25" ht="20.100000000000001" customHeight="1" x14ac:dyDescent="0.2">
      <c r="H646" s="68"/>
      <c r="I646" s="61"/>
      <c r="J646" s="62"/>
      <c r="K646" s="61"/>
      <c r="L646" s="61"/>
      <c r="M646" s="80"/>
      <c r="N646" s="61"/>
      <c r="O646" s="111"/>
      <c r="P646" s="117"/>
      <c r="Q646" s="120"/>
      <c r="R646" s="117"/>
      <c r="S646" s="120"/>
      <c r="T646" s="117"/>
      <c r="U646" s="120"/>
      <c r="V646" s="117"/>
      <c r="W646" s="120"/>
      <c r="X646" s="117"/>
      <c r="Y646" s="72"/>
    </row>
    <row r="647" spans="8:25" ht="20.100000000000001" customHeight="1" x14ac:dyDescent="0.2">
      <c r="H647" s="68"/>
      <c r="I647" s="61"/>
      <c r="J647" s="62"/>
      <c r="K647" s="61"/>
      <c r="L647" s="61"/>
      <c r="M647" s="80"/>
      <c r="N647" s="61"/>
      <c r="O647" s="111"/>
      <c r="P647" s="117"/>
      <c r="Q647" s="120"/>
      <c r="R647" s="117"/>
      <c r="S647" s="120"/>
      <c r="T647" s="117"/>
      <c r="U647" s="120"/>
      <c r="V647" s="117"/>
      <c r="W647" s="120"/>
      <c r="X647" s="117"/>
      <c r="Y647" s="72"/>
    </row>
    <row r="648" spans="8:25" ht="20.100000000000001" customHeight="1" x14ac:dyDescent="0.2">
      <c r="H648" s="68"/>
      <c r="I648" s="61"/>
      <c r="J648" s="62"/>
      <c r="K648" s="61"/>
      <c r="L648" s="61"/>
      <c r="M648" s="80"/>
      <c r="N648" s="61"/>
      <c r="O648" s="111"/>
      <c r="P648" s="117"/>
      <c r="Q648" s="120"/>
      <c r="R648" s="117"/>
      <c r="S648" s="120"/>
      <c r="T648" s="117"/>
      <c r="U648" s="120"/>
      <c r="V648" s="117"/>
      <c r="W648" s="120"/>
      <c r="X648" s="117"/>
      <c r="Y648" s="72"/>
    </row>
    <row r="649" spans="8:25" ht="20.100000000000001" customHeight="1" x14ac:dyDescent="0.2">
      <c r="H649" s="68"/>
      <c r="I649" s="61"/>
      <c r="J649" s="62"/>
      <c r="K649" s="61"/>
      <c r="L649" s="61"/>
      <c r="M649" s="80"/>
      <c r="N649" s="61"/>
      <c r="O649" s="111"/>
      <c r="P649" s="117"/>
      <c r="Q649" s="120"/>
      <c r="R649" s="117"/>
      <c r="S649" s="120"/>
      <c r="T649" s="117"/>
      <c r="U649" s="120"/>
      <c r="V649" s="117"/>
      <c r="W649" s="120"/>
      <c r="X649" s="117"/>
      <c r="Y649" s="72"/>
    </row>
    <row r="650" spans="8:25" ht="20.100000000000001" customHeight="1" x14ac:dyDescent="0.2">
      <c r="H650" s="68"/>
      <c r="I650" s="61"/>
      <c r="J650" s="62"/>
      <c r="K650" s="61"/>
      <c r="L650" s="61"/>
      <c r="M650" s="80"/>
      <c r="N650" s="61"/>
      <c r="O650" s="111"/>
      <c r="P650" s="117"/>
      <c r="Q650" s="120"/>
      <c r="R650" s="117"/>
      <c r="S650" s="120"/>
      <c r="T650" s="117"/>
      <c r="U650" s="120"/>
      <c r="V650" s="117"/>
      <c r="W650" s="120"/>
      <c r="X650" s="117"/>
      <c r="Y650" s="72"/>
    </row>
    <row r="651" spans="8:25" ht="20.100000000000001" customHeight="1" x14ac:dyDescent="0.2">
      <c r="H651" s="68"/>
      <c r="I651" s="61"/>
      <c r="J651" s="62"/>
      <c r="K651" s="61"/>
      <c r="L651" s="61"/>
      <c r="M651" s="80"/>
      <c r="N651" s="61"/>
      <c r="O651" s="111"/>
      <c r="P651" s="117"/>
      <c r="Q651" s="120"/>
      <c r="R651" s="117"/>
      <c r="S651" s="120"/>
      <c r="T651" s="117"/>
      <c r="U651" s="120"/>
      <c r="V651" s="117"/>
      <c r="W651" s="120"/>
      <c r="X651" s="117"/>
      <c r="Y651" s="72"/>
    </row>
    <row r="652" spans="8:25" ht="20.100000000000001" customHeight="1" x14ac:dyDescent="0.2">
      <c r="H652" s="68"/>
      <c r="I652" s="61"/>
      <c r="J652" s="62"/>
      <c r="K652" s="61"/>
      <c r="L652" s="61"/>
      <c r="M652" s="80"/>
      <c r="N652" s="61"/>
      <c r="O652" s="111"/>
      <c r="P652" s="117"/>
      <c r="Q652" s="120"/>
      <c r="R652" s="117"/>
      <c r="S652" s="120"/>
      <c r="T652" s="117"/>
      <c r="U652" s="120"/>
      <c r="V652" s="117"/>
      <c r="W652" s="120"/>
      <c r="X652" s="117"/>
      <c r="Y652" s="72"/>
    </row>
    <row r="653" spans="8:25" ht="20.100000000000001" customHeight="1" x14ac:dyDescent="0.2">
      <c r="H653" s="68"/>
      <c r="I653" s="61"/>
      <c r="J653" s="62"/>
      <c r="K653" s="61"/>
      <c r="L653" s="61"/>
      <c r="M653" s="80"/>
      <c r="N653" s="61"/>
      <c r="O653" s="111"/>
      <c r="P653" s="117"/>
      <c r="Q653" s="120"/>
      <c r="R653" s="117"/>
      <c r="S653" s="120"/>
      <c r="T653" s="117"/>
      <c r="U653" s="120"/>
      <c r="V653" s="117"/>
      <c r="W653" s="120"/>
      <c r="X653" s="117"/>
      <c r="Y653" s="72"/>
    </row>
    <row r="654" spans="8:25" ht="20.100000000000001" customHeight="1" x14ac:dyDescent="0.2">
      <c r="H654" s="68"/>
      <c r="I654" s="61"/>
      <c r="J654" s="62"/>
      <c r="K654" s="61"/>
      <c r="L654" s="61"/>
      <c r="M654" s="80"/>
      <c r="N654" s="61"/>
      <c r="O654" s="111"/>
      <c r="P654" s="117"/>
      <c r="Q654" s="120"/>
      <c r="R654" s="117"/>
      <c r="S654" s="120"/>
      <c r="T654" s="117"/>
      <c r="U654" s="120"/>
      <c r="V654" s="117"/>
      <c r="W654" s="120"/>
      <c r="X654" s="117"/>
      <c r="Y654" s="72"/>
    </row>
    <row r="655" spans="8:25" ht="20.100000000000001" customHeight="1" x14ac:dyDescent="0.2">
      <c r="H655" s="68"/>
      <c r="I655" s="61"/>
      <c r="J655" s="62"/>
      <c r="K655" s="61"/>
      <c r="L655" s="61"/>
      <c r="M655" s="80"/>
      <c r="N655" s="61"/>
      <c r="O655" s="111"/>
      <c r="P655" s="117"/>
      <c r="Q655" s="120"/>
      <c r="R655" s="117"/>
      <c r="S655" s="120"/>
      <c r="T655" s="117"/>
      <c r="U655" s="120"/>
      <c r="V655" s="117"/>
      <c r="W655" s="120"/>
      <c r="X655" s="117"/>
      <c r="Y655" s="72"/>
    </row>
    <row r="656" spans="8:25" ht="20.100000000000001" customHeight="1" x14ac:dyDescent="0.2">
      <c r="H656" s="68"/>
      <c r="I656" s="61"/>
      <c r="J656" s="62"/>
      <c r="K656" s="61"/>
      <c r="L656" s="61"/>
      <c r="M656" s="80"/>
      <c r="N656" s="61"/>
      <c r="O656" s="111"/>
      <c r="P656" s="117"/>
      <c r="Q656" s="120"/>
      <c r="R656" s="117"/>
      <c r="S656" s="120"/>
      <c r="T656" s="117"/>
      <c r="U656" s="120"/>
      <c r="V656" s="117"/>
      <c r="W656" s="120"/>
      <c r="X656" s="117"/>
      <c r="Y656" s="72"/>
    </row>
    <row r="657" spans="8:25" ht="20.100000000000001" customHeight="1" x14ac:dyDescent="0.2">
      <c r="H657" s="68"/>
      <c r="I657" s="61"/>
      <c r="J657" s="62"/>
      <c r="K657" s="61"/>
      <c r="L657" s="61"/>
      <c r="M657" s="80"/>
      <c r="N657" s="61"/>
      <c r="O657" s="111"/>
      <c r="P657" s="117"/>
      <c r="Q657" s="120"/>
      <c r="R657" s="117"/>
      <c r="S657" s="120"/>
      <c r="T657" s="117"/>
      <c r="U657" s="120"/>
      <c r="V657" s="117"/>
      <c r="W657" s="120"/>
      <c r="X657" s="117"/>
      <c r="Y657" s="72"/>
    </row>
    <row r="658" spans="8:25" ht="20.100000000000001" customHeight="1" x14ac:dyDescent="0.2">
      <c r="H658" s="68"/>
      <c r="I658" s="61"/>
      <c r="J658" s="62"/>
      <c r="K658" s="61"/>
      <c r="L658" s="61"/>
      <c r="M658" s="80"/>
      <c r="N658" s="61"/>
      <c r="O658" s="111"/>
      <c r="P658" s="117"/>
      <c r="Q658" s="120"/>
      <c r="R658" s="117"/>
      <c r="S658" s="120"/>
      <c r="T658" s="117"/>
      <c r="U658" s="120"/>
      <c r="V658" s="117"/>
      <c r="W658" s="120"/>
      <c r="X658" s="117"/>
      <c r="Y658" s="72"/>
    </row>
    <row r="659" spans="8:25" ht="20.100000000000001" customHeight="1" x14ac:dyDescent="0.2">
      <c r="H659" s="68"/>
      <c r="I659" s="61"/>
      <c r="J659" s="62"/>
      <c r="K659" s="61"/>
      <c r="L659" s="61"/>
      <c r="M659" s="80"/>
      <c r="N659" s="61"/>
      <c r="O659" s="111"/>
      <c r="P659" s="117"/>
      <c r="Q659" s="120"/>
      <c r="R659" s="117"/>
      <c r="S659" s="120"/>
      <c r="T659" s="117"/>
      <c r="U659" s="120"/>
      <c r="V659" s="117"/>
      <c r="W659" s="120"/>
      <c r="X659" s="117"/>
      <c r="Y659" s="72"/>
    </row>
    <row r="660" spans="8:25" ht="20.100000000000001" customHeight="1" x14ac:dyDescent="0.2">
      <c r="H660" s="68"/>
      <c r="I660" s="61"/>
      <c r="J660" s="62"/>
      <c r="K660" s="61"/>
      <c r="L660" s="61"/>
      <c r="M660" s="80"/>
      <c r="N660" s="61"/>
      <c r="O660" s="111"/>
      <c r="P660" s="117"/>
      <c r="Q660" s="120"/>
      <c r="R660" s="117"/>
      <c r="S660" s="120"/>
      <c r="T660" s="117"/>
      <c r="U660" s="120"/>
      <c r="V660" s="117"/>
      <c r="W660" s="120"/>
      <c r="X660" s="117"/>
      <c r="Y660" s="72"/>
    </row>
    <row r="661" spans="8:25" ht="20.100000000000001" customHeight="1" x14ac:dyDescent="0.2">
      <c r="H661" s="68"/>
      <c r="I661" s="61"/>
      <c r="J661" s="62"/>
      <c r="K661" s="61"/>
      <c r="L661" s="61"/>
      <c r="M661" s="80"/>
      <c r="N661" s="61"/>
      <c r="O661" s="111"/>
      <c r="P661" s="117"/>
      <c r="Q661" s="120"/>
      <c r="R661" s="117"/>
      <c r="S661" s="120"/>
      <c r="T661" s="117"/>
      <c r="U661" s="120"/>
      <c r="V661" s="117"/>
      <c r="W661" s="120"/>
      <c r="X661" s="117"/>
      <c r="Y661" s="72"/>
    </row>
    <row r="662" spans="8:25" ht="20.100000000000001" customHeight="1" x14ac:dyDescent="0.2">
      <c r="H662" s="68"/>
      <c r="I662" s="61"/>
      <c r="J662" s="62"/>
      <c r="K662" s="61"/>
      <c r="L662" s="61"/>
      <c r="M662" s="80"/>
      <c r="N662" s="61"/>
      <c r="O662" s="111"/>
      <c r="P662" s="117"/>
      <c r="Q662" s="120"/>
      <c r="R662" s="117"/>
      <c r="S662" s="120"/>
      <c r="T662" s="117"/>
      <c r="U662" s="120"/>
      <c r="V662" s="117"/>
      <c r="W662" s="120"/>
      <c r="X662" s="117"/>
      <c r="Y662" s="72"/>
    </row>
    <row r="663" spans="8:25" ht="20.100000000000001" customHeight="1" x14ac:dyDescent="0.2">
      <c r="H663" s="68"/>
      <c r="I663" s="61"/>
      <c r="J663" s="62"/>
      <c r="K663" s="61"/>
      <c r="L663" s="61"/>
      <c r="M663" s="80"/>
      <c r="N663" s="61"/>
      <c r="O663" s="111"/>
      <c r="P663" s="117"/>
      <c r="Q663" s="120"/>
      <c r="R663" s="117"/>
      <c r="S663" s="120"/>
      <c r="T663" s="117"/>
      <c r="U663" s="120"/>
      <c r="V663" s="117"/>
      <c r="W663" s="120"/>
      <c r="X663" s="117"/>
      <c r="Y663" s="72"/>
    </row>
    <row r="664" spans="8:25" ht="20.100000000000001" customHeight="1" x14ac:dyDescent="0.2">
      <c r="H664" s="68"/>
      <c r="I664" s="61"/>
      <c r="J664" s="62"/>
      <c r="K664" s="61"/>
      <c r="L664" s="61"/>
      <c r="M664" s="80"/>
      <c r="N664" s="61"/>
      <c r="O664" s="111"/>
      <c r="P664" s="117"/>
      <c r="Q664" s="120"/>
      <c r="R664" s="117"/>
      <c r="S664" s="120"/>
      <c r="T664" s="117"/>
      <c r="U664" s="120"/>
      <c r="V664" s="117"/>
      <c r="W664" s="120"/>
      <c r="X664" s="117"/>
      <c r="Y664" s="72"/>
    </row>
    <row r="665" spans="8:25" ht="20.100000000000001" customHeight="1" x14ac:dyDescent="0.2">
      <c r="H665" s="68"/>
      <c r="I665" s="61"/>
      <c r="J665" s="62"/>
      <c r="K665" s="61"/>
      <c r="L665" s="61"/>
      <c r="M665" s="80"/>
      <c r="N665" s="61"/>
      <c r="O665" s="111"/>
      <c r="P665" s="117"/>
      <c r="Q665" s="120"/>
      <c r="R665" s="117"/>
      <c r="S665" s="120"/>
      <c r="T665" s="117"/>
      <c r="U665" s="120"/>
      <c r="V665" s="117"/>
      <c r="W665" s="120"/>
      <c r="X665" s="117"/>
      <c r="Y665" s="72"/>
    </row>
    <row r="666" spans="8:25" ht="20.100000000000001" customHeight="1" x14ac:dyDescent="0.2">
      <c r="H666" s="68"/>
      <c r="I666" s="61"/>
      <c r="J666" s="62"/>
      <c r="K666" s="61"/>
      <c r="L666" s="61"/>
      <c r="M666" s="80"/>
      <c r="N666" s="61"/>
      <c r="O666" s="111"/>
      <c r="P666" s="117"/>
      <c r="Q666" s="120"/>
      <c r="R666" s="117"/>
      <c r="S666" s="120"/>
      <c r="T666" s="117"/>
      <c r="U666" s="120"/>
      <c r="V666" s="117"/>
      <c r="W666" s="120"/>
      <c r="X666" s="117"/>
      <c r="Y666" s="72"/>
    </row>
    <row r="667" spans="8:25" ht="20.100000000000001" customHeight="1" x14ac:dyDescent="0.2">
      <c r="H667" s="68"/>
      <c r="I667" s="61"/>
      <c r="J667" s="62"/>
      <c r="K667" s="61"/>
      <c r="L667" s="61"/>
      <c r="M667" s="80"/>
      <c r="N667" s="61"/>
      <c r="O667" s="111"/>
      <c r="P667" s="117"/>
      <c r="Q667" s="120"/>
      <c r="R667" s="117"/>
      <c r="S667" s="120"/>
      <c r="T667" s="117"/>
      <c r="U667" s="120"/>
      <c r="V667" s="117"/>
      <c r="W667" s="120"/>
      <c r="X667" s="117"/>
      <c r="Y667" s="72"/>
    </row>
    <row r="668" spans="8:25" ht="20.100000000000001" customHeight="1" x14ac:dyDescent="0.2">
      <c r="H668" s="68"/>
      <c r="I668" s="61"/>
      <c r="J668" s="62"/>
      <c r="K668" s="61"/>
      <c r="L668" s="61"/>
      <c r="M668" s="80"/>
      <c r="N668" s="61"/>
      <c r="O668" s="111"/>
      <c r="P668" s="117"/>
      <c r="Q668" s="120"/>
      <c r="R668" s="117"/>
      <c r="S668" s="120"/>
      <c r="T668" s="117"/>
      <c r="U668" s="120"/>
      <c r="V668" s="117"/>
      <c r="W668" s="120"/>
      <c r="X668" s="117"/>
      <c r="Y668" s="72"/>
    </row>
    <row r="669" spans="8:25" ht="20.100000000000001" customHeight="1" x14ac:dyDescent="0.2">
      <c r="H669" s="68"/>
      <c r="I669" s="61"/>
      <c r="J669" s="62"/>
      <c r="K669" s="61"/>
      <c r="L669" s="61"/>
      <c r="M669" s="80"/>
      <c r="N669" s="61"/>
      <c r="O669" s="111"/>
      <c r="P669" s="117"/>
      <c r="Q669" s="120"/>
      <c r="R669" s="117"/>
      <c r="S669" s="120"/>
      <c r="T669" s="117"/>
      <c r="U669" s="120"/>
      <c r="V669" s="117"/>
      <c r="W669" s="120"/>
      <c r="X669" s="117"/>
      <c r="Y669" s="72"/>
    </row>
    <row r="670" spans="8:25" ht="20.100000000000001" customHeight="1" x14ac:dyDescent="0.2">
      <c r="H670" s="68"/>
      <c r="I670" s="61"/>
      <c r="J670" s="62"/>
      <c r="K670" s="61"/>
      <c r="L670" s="61"/>
      <c r="M670" s="80"/>
      <c r="N670" s="61"/>
      <c r="O670" s="111"/>
      <c r="P670" s="117"/>
      <c r="Q670" s="120"/>
      <c r="R670" s="117"/>
      <c r="S670" s="120"/>
      <c r="T670" s="117"/>
      <c r="U670" s="120"/>
      <c r="V670" s="117"/>
      <c r="W670" s="120"/>
      <c r="X670" s="117"/>
      <c r="Y670" s="72"/>
    </row>
    <row r="671" spans="8:25" ht="20.100000000000001" customHeight="1" x14ac:dyDescent="0.2">
      <c r="H671" s="68"/>
      <c r="I671" s="61"/>
      <c r="J671" s="62"/>
      <c r="K671" s="61"/>
      <c r="L671" s="61"/>
      <c r="M671" s="80"/>
      <c r="N671" s="61"/>
      <c r="O671" s="111"/>
      <c r="P671" s="117"/>
      <c r="Q671" s="120"/>
      <c r="R671" s="117"/>
      <c r="S671" s="120"/>
      <c r="T671" s="117"/>
      <c r="U671" s="120"/>
      <c r="V671" s="117"/>
      <c r="W671" s="120"/>
      <c r="X671" s="117"/>
      <c r="Y671" s="72"/>
    </row>
    <row r="672" spans="8:25" ht="20.100000000000001" customHeight="1" x14ac:dyDescent="0.2">
      <c r="H672" s="68"/>
      <c r="I672" s="61"/>
      <c r="J672" s="62"/>
      <c r="K672" s="61"/>
      <c r="L672" s="61"/>
      <c r="M672" s="80"/>
      <c r="N672" s="61"/>
      <c r="O672" s="111"/>
      <c r="P672" s="117"/>
      <c r="Q672" s="120"/>
      <c r="R672" s="117"/>
      <c r="S672" s="120"/>
      <c r="T672" s="117"/>
      <c r="U672" s="120"/>
      <c r="V672" s="117"/>
      <c r="W672" s="120"/>
      <c r="X672" s="117"/>
      <c r="Y672" s="72"/>
    </row>
    <row r="673" spans="8:25" ht="20.100000000000001" customHeight="1" x14ac:dyDescent="0.2">
      <c r="H673" s="68"/>
      <c r="I673" s="61"/>
      <c r="J673" s="62"/>
      <c r="K673" s="61"/>
      <c r="L673" s="61"/>
      <c r="M673" s="80"/>
      <c r="N673" s="61"/>
      <c r="O673" s="111"/>
      <c r="P673" s="117"/>
      <c r="Q673" s="120"/>
      <c r="R673" s="117"/>
      <c r="S673" s="120"/>
      <c r="T673" s="117"/>
      <c r="U673" s="120"/>
      <c r="V673" s="117"/>
      <c r="W673" s="120"/>
      <c r="X673" s="117"/>
      <c r="Y673" s="72"/>
    </row>
    <row r="674" spans="8:25" ht="20.100000000000001" customHeight="1" x14ac:dyDescent="0.2">
      <c r="H674" s="68"/>
      <c r="I674" s="61"/>
      <c r="J674" s="62"/>
      <c r="K674" s="61"/>
      <c r="L674" s="61"/>
      <c r="M674" s="80"/>
      <c r="N674" s="61"/>
      <c r="O674" s="111"/>
      <c r="P674" s="117"/>
      <c r="Q674" s="120"/>
      <c r="R674" s="117"/>
      <c r="S674" s="120"/>
      <c r="T674" s="117"/>
      <c r="U674" s="120"/>
      <c r="V674" s="117"/>
      <c r="W674" s="120"/>
      <c r="X674" s="117"/>
      <c r="Y674" s="72"/>
    </row>
    <row r="675" spans="8:25" ht="20.100000000000001" customHeight="1" x14ac:dyDescent="0.2">
      <c r="H675" s="68"/>
      <c r="I675" s="61"/>
      <c r="J675" s="62"/>
      <c r="K675" s="61"/>
      <c r="L675" s="61"/>
      <c r="M675" s="80"/>
      <c r="N675" s="61"/>
      <c r="O675" s="111"/>
      <c r="P675" s="117"/>
      <c r="Q675" s="120"/>
      <c r="R675" s="117"/>
      <c r="S675" s="120"/>
      <c r="T675" s="117"/>
      <c r="U675" s="120"/>
      <c r="V675" s="117"/>
      <c r="W675" s="120"/>
      <c r="X675" s="117"/>
      <c r="Y675" s="72"/>
    </row>
    <row r="676" spans="8:25" ht="20.100000000000001" customHeight="1" x14ac:dyDescent="0.2">
      <c r="H676" s="68"/>
      <c r="I676" s="61"/>
      <c r="J676" s="62"/>
      <c r="K676" s="61"/>
      <c r="L676" s="61"/>
      <c r="M676" s="80"/>
      <c r="N676" s="61"/>
      <c r="O676" s="111"/>
      <c r="P676" s="117"/>
      <c r="Q676" s="120"/>
      <c r="R676" s="117"/>
      <c r="S676" s="120"/>
      <c r="T676" s="117"/>
      <c r="U676" s="120"/>
      <c r="V676" s="117"/>
      <c r="W676" s="120"/>
      <c r="X676" s="117"/>
      <c r="Y676" s="72"/>
    </row>
    <row r="677" spans="8:25" ht="20.100000000000001" customHeight="1" x14ac:dyDescent="0.2">
      <c r="H677" s="68"/>
      <c r="I677" s="61"/>
      <c r="J677" s="62"/>
      <c r="K677" s="61"/>
      <c r="L677" s="61"/>
      <c r="M677" s="80"/>
      <c r="N677" s="61"/>
      <c r="O677" s="111"/>
      <c r="P677" s="117"/>
      <c r="Q677" s="120"/>
      <c r="R677" s="117"/>
      <c r="S677" s="120"/>
      <c r="T677" s="117"/>
      <c r="U677" s="120"/>
      <c r="V677" s="117"/>
      <c r="W677" s="120"/>
      <c r="X677" s="117"/>
      <c r="Y677" s="72"/>
    </row>
    <row r="678" spans="8:25" ht="20.100000000000001" customHeight="1" x14ac:dyDescent="0.2">
      <c r="H678" s="68"/>
      <c r="I678" s="61"/>
      <c r="J678" s="62"/>
      <c r="K678" s="61"/>
      <c r="L678" s="61"/>
      <c r="M678" s="80"/>
      <c r="N678" s="61"/>
      <c r="O678" s="111"/>
      <c r="P678" s="117"/>
      <c r="Q678" s="120"/>
      <c r="R678" s="117"/>
      <c r="S678" s="120"/>
      <c r="T678" s="117"/>
      <c r="U678" s="120"/>
      <c r="V678" s="117"/>
      <c r="W678" s="120"/>
      <c r="X678" s="117"/>
      <c r="Y678" s="72"/>
    </row>
    <row r="679" spans="8:25" ht="20.100000000000001" customHeight="1" x14ac:dyDescent="0.2">
      <c r="H679" s="68"/>
      <c r="I679" s="61"/>
      <c r="J679" s="62"/>
      <c r="K679" s="61"/>
      <c r="L679" s="61"/>
      <c r="M679" s="80"/>
      <c r="N679" s="61"/>
      <c r="O679" s="111"/>
      <c r="P679" s="117"/>
      <c r="Q679" s="120"/>
      <c r="R679" s="117"/>
      <c r="S679" s="120"/>
      <c r="T679" s="117"/>
      <c r="U679" s="120"/>
      <c r="V679" s="117"/>
      <c r="W679" s="120"/>
      <c r="X679" s="117"/>
      <c r="Y679" s="72"/>
    </row>
    <row r="680" spans="8:25" ht="20.100000000000001" customHeight="1" x14ac:dyDescent="0.2">
      <c r="H680" s="68"/>
      <c r="I680" s="61"/>
      <c r="J680" s="62"/>
      <c r="K680" s="61"/>
      <c r="L680" s="61"/>
      <c r="M680" s="80"/>
      <c r="N680" s="61"/>
      <c r="O680" s="111"/>
      <c r="P680" s="117"/>
      <c r="Q680" s="120"/>
      <c r="R680" s="117"/>
      <c r="S680" s="120"/>
      <c r="T680" s="117"/>
      <c r="U680" s="120"/>
      <c r="V680" s="117"/>
      <c r="W680" s="120"/>
      <c r="X680" s="117"/>
      <c r="Y680" s="72"/>
    </row>
    <row r="681" spans="8:25" ht="20.100000000000001" customHeight="1" x14ac:dyDescent="0.2">
      <c r="H681" s="68"/>
      <c r="I681" s="61"/>
      <c r="J681" s="62"/>
      <c r="K681" s="61"/>
      <c r="L681" s="61"/>
      <c r="M681" s="80"/>
      <c r="N681" s="61"/>
      <c r="O681" s="111"/>
      <c r="P681" s="117"/>
      <c r="Q681" s="120"/>
      <c r="R681" s="117"/>
      <c r="S681" s="120"/>
      <c r="T681" s="117"/>
      <c r="U681" s="120"/>
      <c r="V681" s="117"/>
      <c r="W681" s="120"/>
      <c r="X681" s="117"/>
      <c r="Y681" s="72"/>
    </row>
    <row r="682" spans="8:25" ht="20.100000000000001" customHeight="1" x14ac:dyDescent="0.2">
      <c r="H682" s="68"/>
      <c r="I682" s="61"/>
      <c r="J682" s="62"/>
      <c r="K682" s="61"/>
      <c r="L682" s="61"/>
      <c r="M682" s="80"/>
      <c r="N682" s="61"/>
      <c r="O682" s="111"/>
      <c r="P682" s="117"/>
      <c r="Q682" s="120"/>
      <c r="R682" s="117"/>
      <c r="S682" s="120"/>
      <c r="T682" s="117"/>
      <c r="U682" s="120"/>
      <c r="V682" s="117"/>
      <c r="W682" s="120"/>
      <c r="X682" s="117"/>
      <c r="Y682" s="72"/>
    </row>
    <row r="683" spans="8:25" ht="20.100000000000001" customHeight="1" x14ac:dyDescent="0.2">
      <c r="H683" s="68"/>
      <c r="I683" s="61"/>
      <c r="J683" s="62"/>
      <c r="K683" s="61"/>
      <c r="L683" s="61"/>
      <c r="M683" s="80"/>
      <c r="N683" s="61"/>
      <c r="O683" s="111"/>
      <c r="P683" s="117"/>
      <c r="Q683" s="120"/>
      <c r="R683" s="117"/>
      <c r="S683" s="120"/>
      <c r="T683" s="117"/>
      <c r="U683" s="120"/>
      <c r="V683" s="117"/>
      <c r="W683" s="120"/>
      <c r="X683" s="117"/>
      <c r="Y683" s="72"/>
    </row>
    <row r="684" spans="8:25" ht="20.100000000000001" customHeight="1" x14ac:dyDescent="0.2">
      <c r="H684" s="68"/>
      <c r="I684" s="61"/>
      <c r="J684" s="62"/>
      <c r="K684" s="61"/>
      <c r="L684" s="61"/>
      <c r="M684" s="80"/>
      <c r="N684" s="61"/>
      <c r="O684" s="111"/>
      <c r="P684" s="117"/>
      <c r="Q684" s="120"/>
      <c r="R684" s="117"/>
      <c r="S684" s="120"/>
      <c r="T684" s="117"/>
      <c r="U684" s="120"/>
      <c r="V684" s="117"/>
      <c r="W684" s="120"/>
      <c r="X684" s="117"/>
      <c r="Y684" s="72"/>
    </row>
    <row r="685" spans="8:25" ht="20.100000000000001" customHeight="1" x14ac:dyDescent="0.2">
      <c r="H685" s="68"/>
      <c r="I685" s="61"/>
      <c r="J685" s="62"/>
      <c r="K685" s="61"/>
      <c r="L685" s="61"/>
      <c r="M685" s="80"/>
      <c r="N685" s="61"/>
      <c r="O685" s="111"/>
      <c r="P685" s="117"/>
      <c r="Q685" s="120"/>
      <c r="R685" s="117"/>
      <c r="S685" s="120"/>
      <c r="T685" s="117"/>
      <c r="U685" s="120"/>
      <c r="V685" s="117"/>
      <c r="W685" s="120"/>
      <c r="X685" s="117"/>
      <c r="Y685" s="72"/>
    </row>
    <row r="686" spans="8:25" ht="20.100000000000001" customHeight="1" x14ac:dyDescent="0.2">
      <c r="H686" s="68"/>
      <c r="I686" s="61"/>
      <c r="J686" s="62"/>
      <c r="K686" s="61"/>
      <c r="L686" s="61"/>
      <c r="M686" s="80"/>
      <c r="N686" s="61"/>
      <c r="O686" s="111"/>
      <c r="P686" s="117"/>
      <c r="Q686" s="120"/>
      <c r="R686" s="117"/>
      <c r="S686" s="120"/>
      <c r="T686" s="117"/>
      <c r="U686" s="120"/>
      <c r="V686" s="117"/>
      <c r="W686" s="120"/>
      <c r="X686" s="117"/>
      <c r="Y686" s="72"/>
    </row>
    <row r="687" spans="8:25" ht="20.100000000000001" customHeight="1" x14ac:dyDescent="0.2">
      <c r="H687" s="68"/>
      <c r="I687" s="61"/>
      <c r="J687" s="62"/>
      <c r="K687" s="61"/>
      <c r="L687" s="61"/>
      <c r="M687" s="80"/>
      <c r="N687" s="61"/>
      <c r="O687" s="111"/>
      <c r="P687" s="117"/>
      <c r="Q687" s="120"/>
      <c r="R687" s="117"/>
      <c r="S687" s="120"/>
      <c r="T687" s="117"/>
      <c r="U687" s="120"/>
      <c r="V687" s="117"/>
      <c r="W687" s="120"/>
      <c r="X687" s="117"/>
      <c r="Y687" s="72"/>
    </row>
    <row r="688" spans="8:25" ht="20.100000000000001" customHeight="1" x14ac:dyDescent="0.2">
      <c r="H688" s="68"/>
      <c r="I688" s="61"/>
      <c r="J688" s="62"/>
      <c r="K688" s="61"/>
      <c r="L688" s="61"/>
      <c r="M688" s="80"/>
      <c r="N688" s="61"/>
      <c r="O688" s="111"/>
      <c r="P688" s="117"/>
      <c r="Q688" s="120"/>
      <c r="R688" s="117"/>
      <c r="S688" s="120"/>
      <c r="T688" s="117"/>
      <c r="U688" s="120"/>
      <c r="V688" s="117"/>
      <c r="W688" s="120"/>
      <c r="X688" s="117"/>
      <c r="Y688" s="72"/>
    </row>
    <row r="689" spans="8:25" ht="20.100000000000001" customHeight="1" x14ac:dyDescent="0.2">
      <c r="H689" s="68"/>
      <c r="I689" s="61"/>
      <c r="J689" s="62"/>
      <c r="K689" s="61"/>
      <c r="L689" s="61"/>
      <c r="M689" s="80"/>
      <c r="N689" s="61"/>
      <c r="O689" s="111"/>
      <c r="P689" s="117"/>
      <c r="Q689" s="120"/>
      <c r="R689" s="117"/>
      <c r="S689" s="120"/>
      <c r="T689" s="117"/>
      <c r="U689" s="120"/>
      <c r="V689" s="117"/>
      <c r="W689" s="120"/>
      <c r="X689" s="117"/>
      <c r="Y689" s="72"/>
    </row>
    <row r="690" spans="8:25" ht="20.100000000000001" customHeight="1" x14ac:dyDescent="0.2">
      <c r="H690" s="68"/>
      <c r="I690" s="61"/>
      <c r="J690" s="62"/>
      <c r="K690" s="61"/>
      <c r="L690" s="61"/>
      <c r="M690" s="80"/>
      <c r="N690" s="61"/>
      <c r="O690" s="111"/>
      <c r="P690" s="117"/>
      <c r="Q690" s="120"/>
      <c r="R690" s="117"/>
      <c r="S690" s="120"/>
      <c r="T690" s="117"/>
      <c r="U690" s="120"/>
      <c r="V690" s="117"/>
      <c r="W690" s="120"/>
      <c r="X690" s="117"/>
      <c r="Y690" s="72"/>
    </row>
    <row r="691" spans="8:25" ht="20.100000000000001" customHeight="1" x14ac:dyDescent="0.2">
      <c r="H691" s="68"/>
      <c r="I691" s="61"/>
      <c r="J691" s="62"/>
      <c r="K691" s="61"/>
      <c r="L691" s="61"/>
      <c r="M691" s="80"/>
      <c r="N691" s="61"/>
      <c r="O691" s="111"/>
      <c r="P691" s="117"/>
      <c r="Q691" s="120"/>
      <c r="R691" s="117"/>
      <c r="S691" s="120"/>
      <c r="T691" s="117"/>
      <c r="U691" s="120"/>
      <c r="V691" s="117"/>
      <c r="W691" s="120"/>
      <c r="X691" s="117"/>
      <c r="Y691" s="72"/>
    </row>
    <row r="692" spans="8:25" ht="20.100000000000001" customHeight="1" x14ac:dyDescent="0.2">
      <c r="H692" s="68"/>
      <c r="I692" s="61"/>
      <c r="J692" s="62"/>
      <c r="K692" s="61"/>
      <c r="L692" s="61"/>
      <c r="M692" s="80"/>
      <c r="N692" s="61"/>
      <c r="O692" s="111"/>
      <c r="P692" s="117"/>
      <c r="Q692" s="120"/>
      <c r="R692" s="117"/>
      <c r="S692" s="120"/>
      <c r="T692" s="117"/>
      <c r="U692" s="120"/>
      <c r="V692" s="117"/>
      <c r="W692" s="120"/>
      <c r="X692" s="117"/>
      <c r="Y692" s="72"/>
    </row>
    <row r="693" spans="8:25" ht="20.100000000000001" customHeight="1" x14ac:dyDescent="0.2">
      <c r="H693" s="68"/>
      <c r="I693" s="61"/>
      <c r="J693" s="62"/>
      <c r="K693" s="61"/>
      <c r="L693" s="61"/>
      <c r="M693" s="80"/>
      <c r="N693" s="61"/>
      <c r="O693" s="111"/>
      <c r="P693" s="117"/>
      <c r="Q693" s="120"/>
      <c r="R693" s="117"/>
      <c r="S693" s="120"/>
      <c r="T693" s="117"/>
      <c r="U693" s="120"/>
      <c r="V693" s="117"/>
      <c r="W693" s="120"/>
      <c r="X693" s="117"/>
      <c r="Y693" s="72"/>
    </row>
    <row r="694" spans="8:25" ht="20.100000000000001" customHeight="1" x14ac:dyDescent="0.2">
      <c r="H694" s="68"/>
      <c r="I694" s="61"/>
      <c r="J694" s="62"/>
      <c r="K694" s="61"/>
      <c r="L694" s="61"/>
      <c r="M694" s="80"/>
      <c r="N694" s="61"/>
      <c r="O694" s="111"/>
      <c r="P694" s="117"/>
      <c r="Q694" s="120"/>
      <c r="R694" s="117"/>
      <c r="S694" s="120"/>
      <c r="T694" s="117"/>
      <c r="U694" s="120"/>
      <c r="V694" s="117"/>
      <c r="W694" s="120"/>
      <c r="X694" s="117"/>
      <c r="Y694" s="72"/>
    </row>
    <row r="695" spans="8:25" ht="20.100000000000001" customHeight="1" x14ac:dyDescent="0.2">
      <c r="H695" s="68"/>
      <c r="I695" s="61"/>
      <c r="J695" s="62"/>
      <c r="K695" s="61"/>
      <c r="L695" s="61"/>
      <c r="M695" s="80"/>
      <c r="N695" s="61"/>
      <c r="O695" s="111"/>
      <c r="P695" s="117"/>
      <c r="Q695" s="120"/>
      <c r="R695" s="117"/>
      <c r="S695" s="120"/>
      <c r="T695" s="117"/>
      <c r="U695" s="120"/>
      <c r="V695" s="117"/>
      <c r="W695" s="120"/>
      <c r="X695" s="117"/>
      <c r="Y695" s="72"/>
    </row>
    <row r="696" spans="8:25" ht="20.100000000000001" customHeight="1" x14ac:dyDescent="0.2">
      <c r="H696" s="68"/>
      <c r="I696" s="61"/>
      <c r="J696" s="62"/>
      <c r="K696" s="61"/>
      <c r="L696" s="61"/>
      <c r="M696" s="80"/>
      <c r="N696" s="61"/>
      <c r="O696" s="111"/>
      <c r="P696" s="117"/>
      <c r="Q696" s="120"/>
      <c r="R696" s="117"/>
      <c r="S696" s="120"/>
      <c r="T696" s="117"/>
      <c r="U696" s="120"/>
      <c r="V696" s="117"/>
      <c r="W696" s="120"/>
      <c r="X696" s="117"/>
      <c r="Y696" s="72"/>
    </row>
    <row r="697" spans="8:25" ht="20.100000000000001" customHeight="1" x14ac:dyDescent="0.2">
      <c r="H697" s="68"/>
      <c r="I697" s="61"/>
      <c r="J697" s="62"/>
      <c r="K697" s="61"/>
      <c r="L697" s="61"/>
      <c r="M697" s="80"/>
      <c r="N697" s="61"/>
      <c r="O697" s="111"/>
      <c r="P697" s="117"/>
      <c r="Q697" s="120"/>
      <c r="R697" s="117"/>
      <c r="S697" s="120"/>
      <c r="T697" s="117"/>
      <c r="U697" s="120"/>
      <c r="V697" s="117"/>
      <c r="W697" s="120"/>
      <c r="X697" s="117"/>
      <c r="Y697" s="72"/>
    </row>
    <row r="698" spans="8:25" ht="20.100000000000001" customHeight="1" x14ac:dyDescent="0.2">
      <c r="H698" s="68"/>
      <c r="I698" s="61"/>
      <c r="J698" s="62"/>
      <c r="K698" s="61"/>
      <c r="L698" s="61"/>
      <c r="M698" s="80"/>
      <c r="N698" s="61"/>
      <c r="O698" s="111"/>
      <c r="P698" s="117"/>
      <c r="Q698" s="120"/>
      <c r="R698" s="117"/>
      <c r="S698" s="120"/>
      <c r="T698" s="117"/>
      <c r="U698" s="120"/>
      <c r="V698" s="117"/>
      <c r="W698" s="120"/>
      <c r="X698" s="117"/>
      <c r="Y698" s="72"/>
    </row>
    <row r="699" spans="8:25" ht="20.100000000000001" customHeight="1" x14ac:dyDescent="0.2">
      <c r="H699" s="68"/>
      <c r="I699" s="61"/>
      <c r="J699" s="62"/>
      <c r="K699" s="61"/>
      <c r="L699" s="61"/>
      <c r="M699" s="80"/>
      <c r="N699" s="61"/>
      <c r="O699" s="111"/>
      <c r="P699" s="117"/>
      <c r="Q699" s="120"/>
      <c r="R699" s="117"/>
      <c r="S699" s="120"/>
      <c r="T699" s="117"/>
      <c r="U699" s="120"/>
      <c r="V699" s="117"/>
      <c r="W699" s="120"/>
      <c r="X699" s="117"/>
      <c r="Y699" s="72"/>
    </row>
    <row r="700" spans="8:25" ht="20.100000000000001" customHeight="1" x14ac:dyDescent="0.2">
      <c r="H700" s="68"/>
      <c r="I700" s="61"/>
      <c r="J700" s="62"/>
      <c r="K700" s="61"/>
      <c r="L700" s="61"/>
      <c r="M700" s="80"/>
      <c r="N700" s="61"/>
      <c r="O700" s="111"/>
      <c r="P700" s="117"/>
      <c r="Q700" s="120"/>
      <c r="R700" s="117"/>
      <c r="S700" s="120"/>
      <c r="T700" s="117"/>
      <c r="U700" s="120"/>
      <c r="V700" s="117"/>
      <c r="W700" s="120"/>
      <c r="X700" s="117"/>
      <c r="Y700" s="72"/>
    </row>
    <row r="701" spans="8:25" ht="20.100000000000001" customHeight="1" x14ac:dyDescent="0.2">
      <c r="H701" s="68"/>
      <c r="I701" s="61"/>
      <c r="J701" s="62"/>
      <c r="K701" s="61"/>
      <c r="L701" s="61"/>
      <c r="M701" s="80"/>
      <c r="N701" s="61"/>
      <c r="O701" s="111"/>
      <c r="P701" s="117"/>
      <c r="Q701" s="120"/>
      <c r="R701" s="117"/>
      <c r="S701" s="120"/>
      <c r="T701" s="117"/>
      <c r="U701" s="120"/>
      <c r="V701" s="117"/>
      <c r="W701" s="120"/>
      <c r="X701" s="117"/>
      <c r="Y701" s="72"/>
    </row>
    <row r="702" spans="8:25" ht="20.100000000000001" customHeight="1" x14ac:dyDescent="0.2">
      <c r="H702" s="68"/>
      <c r="I702" s="61"/>
      <c r="J702" s="62"/>
      <c r="K702" s="61"/>
      <c r="L702" s="61"/>
      <c r="M702" s="80"/>
      <c r="N702" s="61"/>
      <c r="O702" s="111"/>
      <c r="P702" s="117"/>
      <c r="Q702" s="120"/>
      <c r="R702" s="117"/>
      <c r="S702" s="120"/>
      <c r="T702" s="117"/>
      <c r="U702" s="120"/>
      <c r="V702" s="117"/>
      <c r="W702" s="120"/>
      <c r="X702" s="117"/>
      <c r="Y702" s="72"/>
    </row>
    <row r="703" spans="8:25" ht="20.100000000000001" customHeight="1" x14ac:dyDescent="0.2">
      <c r="H703" s="68"/>
      <c r="I703" s="61"/>
      <c r="J703" s="62"/>
      <c r="K703" s="61"/>
      <c r="L703" s="61"/>
      <c r="M703" s="80"/>
      <c r="N703" s="61"/>
      <c r="O703" s="111"/>
      <c r="P703" s="117"/>
      <c r="Q703" s="120"/>
      <c r="R703" s="117"/>
      <c r="S703" s="120"/>
      <c r="T703" s="117"/>
      <c r="U703" s="120"/>
      <c r="V703" s="117"/>
      <c r="W703" s="120"/>
      <c r="X703" s="117"/>
      <c r="Y703" s="72"/>
    </row>
    <row r="704" spans="8:25" ht="20.100000000000001" customHeight="1" x14ac:dyDescent="0.2">
      <c r="H704" s="68"/>
      <c r="I704" s="61"/>
      <c r="J704" s="62"/>
      <c r="K704" s="61"/>
      <c r="L704" s="61"/>
      <c r="M704" s="80"/>
      <c r="N704" s="61"/>
      <c r="O704" s="111"/>
      <c r="P704" s="117"/>
      <c r="Q704" s="120"/>
      <c r="R704" s="117"/>
      <c r="S704" s="120"/>
      <c r="T704" s="117"/>
      <c r="U704" s="120"/>
      <c r="V704" s="117"/>
      <c r="W704" s="120"/>
      <c r="X704" s="117"/>
      <c r="Y704" s="72"/>
    </row>
    <row r="705" spans="8:25" ht="20.100000000000001" customHeight="1" x14ac:dyDescent="0.2">
      <c r="H705" s="68"/>
      <c r="I705" s="61"/>
      <c r="J705" s="62"/>
      <c r="K705" s="61"/>
      <c r="L705" s="61"/>
      <c r="M705" s="80"/>
      <c r="N705" s="61"/>
      <c r="O705" s="111"/>
      <c r="P705" s="117"/>
      <c r="Q705" s="120"/>
      <c r="R705" s="117"/>
      <c r="S705" s="120"/>
      <c r="T705" s="117"/>
      <c r="U705" s="120"/>
      <c r="V705" s="117"/>
      <c r="W705" s="120"/>
      <c r="X705" s="117"/>
      <c r="Y705" s="72"/>
    </row>
    <row r="706" spans="8:25" ht="20.100000000000001" customHeight="1" x14ac:dyDescent="0.2">
      <c r="H706" s="68"/>
      <c r="I706" s="61"/>
      <c r="J706" s="62"/>
      <c r="K706" s="61"/>
      <c r="L706" s="61"/>
      <c r="M706" s="80"/>
      <c r="N706" s="61"/>
      <c r="O706" s="111"/>
      <c r="P706" s="117"/>
      <c r="Q706" s="120"/>
      <c r="R706" s="117"/>
      <c r="S706" s="120"/>
      <c r="T706" s="117"/>
      <c r="U706" s="120"/>
      <c r="V706" s="117"/>
      <c r="W706" s="120"/>
      <c r="X706" s="117"/>
      <c r="Y706" s="72"/>
    </row>
    <row r="707" spans="8:25" ht="20.100000000000001" customHeight="1" x14ac:dyDescent="0.2">
      <c r="H707" s="68"/>
      <c r="I707" s="61"/>
      <c r="J707" s="62"/>
      <c r="K707" s="61"/>
      <c r="L707" s="61"/>
      <c r="M707" s="80"/>
      <c r="N707" s="61"/>
      <c r="O707" s="111"/>
      <c r="P707" s="117"/>
      <c r="Q707" s="120"/>
      <c r="R707" s="117"/>
      <c r="S707" s="120"/>
      <c r="T707" s="117"/>
      <c r="U707" s="120"/>
      <c r="V707" s="117"/>
      <c r="W707" s="120"/>
      <c r="X707" s="117"/>
      <c r="Y707" s="72"/>
    </row>
    <row r="708" spans="8:25" ht="20.100000000000001" customHeight="1" x14ac:dyDescent="0.2">
      <c r="H708" s="68"/>
      <c r="I708" s="61"/>
      <c r="J708" s="62"/>
      <c r="K708" s="61"/>
      <c r="L708" s="61"/>
      <c r="M708" s="80"/>
      <c r="N708" s="61"/>
      <c r="O708" s="111"/>
      <c r="P708" s="117"/>
      <c r="Q708" s="120"/>
      <c r="R708" s="117"/>
      <c r="S708" s="120"/>
      <c r="T708" s="117"/>
      <c r="U708" s="120"/>
      <c r="V708" s="117"/>
      <c r="W708" s="120"/>
      <c r="X708" s="117"/>
      <c r="Y708" s="72"/>
    </row>
    <row r="709" spans="8:25" ht="20.100000000000001" customHeight="1" x14ac:dyDescent="0.2">
      <c r="H709" s="68"/>
      <c r="I709" s="61"/>
      <c r="J709" s="62"/>
      <c r="K709" s="61"/>
      <c r="L709" s="61"/>
      <c r="M709" s="80"/>
      <c r="N709" s="61"/>
      <c r="O709" s="111"/>
      <c r="P709" s="117"/>
      <c r="Q709" s="120"/>
      <c r="R709" s="117"/>
      <c r="S709" s="120"/>
      <c r="T709" s="117"/>
      <c r="U709" s="120"/>
      <c r="V709" s="117"/>
      <c r="W709" s="120"/>
      <c r="X709" s="117"/>
      <c r="Y709" s="72"/>
    </row>
    <row r="710" spans="8:25" ht="20.100000000000001" customHeight="1" x14ac:dyDescent="0.2">
      <c r="H710" s="68"/>
      <c r="I710" s="61"/>
      <c r="J710" s="62"/>
      <c r="K710" s="61"/>
      <c r="L710" s="61"/>
      <c r="M710" s="80"/>
      <c r="N710" s="61"/>
      <c r="O710" s="111"/>
      <c r="P710" s="117"/>
      <c r="Q710" s="120"/>
      <c r="R710" s="117"/>
      <c r="S710" s="120"/>
      <c r="T710" s="117"/>
      <c r="U710" s="120"/>
      <c r="V710" s="117"/>
      <c r="W710" s="120"/>
      <c r="X710" s="117"/>
      <c r="Y710" s="72"/>
    </row>
    <row r="711" spans="8:25" ht="20.100000000000001" customHeight="1" x14ac:dyDescent="0.2">
      <c r="H711" s="68"/>
      <c r="I711" s="61"/>
      <c r="J711" s="62"/>
      <c r="K711" s="61"/>
      <c r="L711" s="61"/>
      <c r="M711" s="80"/>
      <c r="N711" s="61"/>
      <c r="O711" s="111"/>
      <c r="P711" s="117"/>
      <c r="Q711" s="120"/>
      <c r="R711" s="117"/>
      <c r="S711" s="120"/>
      <c r="T711" s="117"/>
      <c r="U711" s="120"/>
      <c r="V711" s="117"/>
      <c r="W711" s="120"/>
      <c r="X711" s="117"/>
      <c r="Y711" s="72"/>
    </row>
    <row r="712" spans="8:25" ht="20.100000000000001" customHeight="1" x14ac:dyDescent="0.2">
      <c r="H712" s="68"/>
      <c r="I712" s="61"/>
      <c r="J712" s="62"/>
      <c r="K712" s="61"/>
      <c r="L712" s="61"/>
      <c r="M712" s="80"/>
      <c r="N712" s="61"/>
      <c r="O712" s="111"/>
      <c r="P712" s="117"/>
      <c r="Q712" s="120"/>
      <c r="R712" s="117"/>
      <c r="S712" s="120"/>
      <c r="T712" s="117"/>
      <c r="U712" s="120"/>
      <c r="V712" s="117"/>
      <c r="W712" s="120"/>
      <c r="X712" s="117"/>
      <c r="Y712" s="72"/>
    </row>
    <row r="713" spans="8:25" ht="20.100000000000001" customHeight="1" x14ac:dyDescent="0.2">
      <c r="H713" s="68"/>
      <c r="I713" s="61"/>
      <c r="J713" s="62"/>
      <c r="K713" s="61"/>
      <c r="L713" s="61"/>
      <c r="M713" s="80"/>
      <c r="N713" s="61"/>
      <c r="O713" s="111"/>
      <c r="P713" s="117"/>
      <c r="Q713" s="120"/>
      <c r="R713" s="117"/>
      <c r="S713" s="120"/>
      <c r="T713" s="117"/>
      <c r="U713" s="120"/>
      <c r="V713" s="117"/>
      <c r="W713" s="120"/>
      <c r="X713" s="117"/>
      <c r="Y713" s="72"/>
    </row>
    <row r="714" spans="8:25" ht="20.100000000000001" customHeight="1" x14ac:dyDescent="0.2">
      <c r="H714" s="68"/>
      <c r="I714" s="61"/>
      <c r="J714" s="62"/>
      <c r="K714" s="61"/>
      <c r="L714" s="61"/>
      <c r="M714" s="80"/>
      <c r="N714" s="61"/>
      <c r="O714" s="111"/>
      <c r="P714" s="117"/>
      <c r="Q714" s="120"/>
      <c r="R714" s="117"/>
      <c r="S714" s="120"/>
      <c r="T714" s="117"/>
      <c r="U714" s="120"/>
      <c r="V714" s="117"/>
      <c r="W714" s="120"/>
      <c r="X714" s="117"/>
      <c r="Y714" s="72"/>
    </row>
    <row r="715" spans="8:25" ht="20.100000000000001" customHeight="1" x14ac:dyDescent="0.2">
      <c r="H715" s="68"/>
      <c r="I715" s="61"/>
      <c r="J715" s="62"/>
      <c r="K715" s="61"/>
      <c r="L715" s="61"/>
      <c r="M715" s="80"/>
      <c r="N715" s="61"/>
      <c r="O715" s="111"/>
      <c r="P715" s="117"/>
      <c r="Q715" s="120"/>
      <c r="R715" s="117"/>
      <c r="S715" s="120"/>
      <c r="T715" s="117"/>
      <c r="U715" s="120"/>
      <c r="V715" s="117"/>
      <c r="W715" s="120"/>
      <c r="X715" s="117"/>
      <c r="Y715" s="72"/>
    </row>
    <row r="716" spans="8:25" ht="20.100000000000001" customHeight="1" x14ac:dyDescent="0.2">
      <c r="H716" s="68"/>
      <c r="I716" s="61"/>
      <c r="J716" s="62"/>
      <c r="K716" s="61"/>
      <c r="L716" s="61"/>
      <c r="M716" s="80"/>
      <c r="N716" s="61"/>
      <c r="O716" s="111"/>
      <c r="P716" s="117"/>
      <c r="Q716" s="120"/>
      <c r="R716" s="117"/>
      <c r="S716" s="120"/>
      <c r="T716" s="117"/>
      <c r="U716" s="120"/>
      <c r="V716" s="117"/>
      <c r="W716" s="120"/>
      <c r="X716" s="117"/>
      <c r="Y716" s="72"/>
    </row>
    <row r="717" spans="8:25" ht="20.100000000000001" customHeight="1" x14ac:dyDescent="0.2">
      <c r="H717" s="68"/>
      <c r="I717" s="61"/>
      <c r="J717" s="62"/>
      <c r="K717" s="61"/>
      <c r="L717" s="61"/>
      <c r="M717" s="80"/>
      <c r="N717" s="61"/>
      <c r="O717" s="111"/>
      <c r="P717" s="117"/>
      <c r="Q717" s="120"/>
      <c r="R717" s="117"/>
      <c r="S717" s="120"/>
      <c r="T717" s="117"/>
      <c r="U717" s="120"/>
      <c r="V717" s="117"/>
      <c r="W717" s="120"/>
      <c r="X717" s="117"/>
      <c r="Y717" s="72"/>
    </row>
    <row r="718" spans="8:25" ht="20.100000000000001" customHeight="1" x14ac:dyDescent="0.2">
      <c r="H718" s="68"/>
      <c r="I718" s="61"/>
      <c r="J718" s="62"/>
      <c r="K718" s="61"/>
      <c r="L718" s="61"/>
      <c r="M718" s="80"/>
      <c r="N718" s="61"/>
      <c r="O718" s="111"/>
      <c r="P718" s="117"/>
      <c r="Q718" s="120"/>
      <c r="R718" s="117"/>
      <c r="S718" s="120"/>
      <c r="T718" s="117"/>
      <c r="U718" s="120"/>
      <c r="V718" s="117"/>
      <c r="W718" s="120"/>
      <c r="X718" s="117"/>
      <c r="Y718" s="72"/>
    </row>
    <row r="719" spans="8:25" ht="20.100000000000001" customHeight="1" x14ac:dyDescent="0.2">
      <c r="H719" s="68"/>
      <c r="I719" s="61"/>
      <c r="J719" s="62"/>
      <c r="K719" s="61"/>
      <c r="L719" s="61"/>
      <c r="M719" s="80"/>
      <c r="N719" s="61"/>
      <c r="O719" s="111"/>
      <c r="P719" s="117"/>
      <c r="Q719" s="120"/>
      <c r="R719" s="117"/>
      <c r="S719" s="120"/>
      <c r="T719" s="117"/>
      <c r="U719" s="120"/>
      <c r="V719" s="117"/>
      <c r="W719" s="120"/>
      <c r="X719" s="117"/>
      <c r="Y719" s="72"/>
    </row>
    <row r="720" spans="8:25" ht="20.100000000000001" customHeight="1" x14ac:dyDescent="0.2">
      <c r="H720" s="68"/>
      <c r="I720" s="61"/>
      <c r="J720" s="62"/>
      <c r="K720" s="61"/>
      <c r="L720" s="61"/>
      <c r="M720" s="80"/>
      <c r="N720" s="61"/>
      <c r="O720" s="111"/>
      <c r="P720" s="117"/>
      <c r="Q720" s="120"/>
      <c r="R720" s="117"/>
      <c r="S720" s="120"/>
      <c r="T720" s="117"/>
      <c r="U720" s="120"/>
      <c r="V720" s="117"/>
      <c r="W720" s="120"/>
      <c r="X720" s="117"/>
      <c r="Y720" s="72"/>
    </row>
    <row r="721" spans="8:25" ht="20.100000000000001" customHeight="1" x14ac:dyDescent="0.2">
      <c r="H721" s="68"/>
      <c r="I721" s="61"/>
      <c r="J721" s="62"/>
      <c r="K721" s="61"/>
      <c r="L721" s="61"/>
      <c r="M721" s="80"/>
      <c r="N721" s="61"/>
      <c r="O721" s="111"/>
      <c r="P721" s="117"/>
      <c r="Q721" s="120"/>
      <c r="R721" s="117"/>
      <c r="S721" s="120"/>
      <c r="T721" s="117"/>
      <c r="U721" s="120"/>
      <c r="V721" s="117"/>
      <c r="W721" s="120"/>
      <c r="X721" s="117"/>
      <c r="Y721" s="72"/>
    </row>
    <row r="722" spans="8:25" ht="20.100000000000001" customHeight="1" x14ac:dyDescent="0.2">
      <c r="H722" s="68"/>
      <c r="I722" s="61"/>
      <c r="J722" s="62"/>
      <c r="K722" s="61"/>
      <c r="L722" s="61"/>
      <c r="M722" s="80"/>
      <c r="N722" s="61"/>
      <c r="O722" s="111"/>
      <c r="P722" s="117"/>
      <c r="Q722" s="120"/>
      <c r="R722" s="117"/>
      <c r="S722" s="120"/>
      <c r="T722" s="117"/>
      <c r="U722" s="120"/>
      <c r="V722" s="117"/>
      <c r="W722" s="120"/>
      <c r="X722" s="117"/>
      <c r="Y722" s="72"/>
    </row>
    <row r="723" spans="8:25" ht="20.100000000000001" customHeight="1" x14ac:dyDescent="0.2">
      <c r="H723" s="68"/>
      <c r="I723" s="61"/>
      <c r="J723" s="62"/>
      <c r="K723" s="61"/>
      <c r="L723" s="61"/>
      <c r="M723" s="80"/>
      <c r="N723" s="61"/>
      <c r="O723" s="111"/>
      <c r="P723" s="117"/>
      <c r="Q723" s="120"/>
      <c r="R723" s="117"/>
      <c r="S723" s="120"/>
      <c r="T723" s="117"/>
      <c r="U723" s="120"/>
      <c r="V723" s="117"/>
      <c r="W723" s="120"/>
      <c r="X723" s="117"/>
      <c r="Y723" s="72"/>
    </row>
    <row r="724" spans="8:25" ht="20.100000000000001" customHeight="1" x14ac:dyDescent="0.2">
      <c r="H724" s="68"/>
      <c r="I724" s="61"/>
      <c r="J724" s="62"/>
      <c r="K724" s="61"/>
      <c r="L724" s="61"/>
      <c r="M724" s="80"/>
      <c r="N724" s="61"/>
      <c r="O724" s="111"/>
      <c r="P724" s="117"/>
      <c r="Q724" s="120"/>
      <c r="R724" s="117"/>
      <c r="S724" s="120"/>
      <c r="T724" s="117"/>
      <c r="U724" s="120"/>
      <c r="V724" s="117"/>
      <c r="W724" s="120"/>
      <c r="X724" s="117"/>
      <c r="Y724" s="72"/>
    </row>
    <row r="725" spans="8:25" ht="20.100000000000001" customHeight="1" x14ac:dyDescent="0.2">
      <c r="H725" s="68"/>
      <c r="I725" s="61"/>
      <c r="J725" s="62"/>
      <c r="K725" s="61"/>
      <c r="L725" s="61"/>
      <c r="M725" s="80"/>
      <c r="N725" s="61"/>
      <c r="O725" s="111"/>
      <c r="P725" s="117"/>
      <c r="Q725" s="120"/>
      <c r="R725" s="117"/>
      <c r="S725" s="120"/>
      <c r="T725" s="117"/>
      <c r="U725" s="120"/>
      <c r="V725" s="117"/>
      <c r="W725" s="120"/>
      <c r="X725" s="117"/>
      <c r="Y725" s="72"/>
    </row>
    <row r="726" spans="8:25" ht="20.100000000000001" customHeight="1" x14ac:dyDescent="0.2">
      <c r="H726" s="68"/>
      <c r="I726" s="61"/>
      <c r="J726" s="62"/>
      <c r="K726" s="61"/>
      <c r="L726" s="61"/>
      <c r="M726" s="80"/>
      <c r="N726" s="61"/>
      <c r="O726" s="111"/>
      <c r="P726" s="117"/>
      <c r="Q726" s="120"/>
      <c r="R726" s="117"/>
      <c r="S726" s="120"/>
      <c r="T726" s="117"/>
      <c r="U726" s="120"/>
      <c r="V726" s="117"/>
      <c r="W726" s="120"/>
      <c r="X726" s="117"/>
      <c r="Y726" s="72"/>
    </row>
    <row r="727" spans="8:25" ht="20.100000000000001" customHeight="1" x14ac:dyDescent="0.2">
      <c r="H727" s="68"/>
      <c r="I727" s="61"/>
      <c r="J727" s="62"/>
      <c r="K727" s="61"/>
      <c r="L727" s="61"/>
      <c r="M727" s="80"/>
      <c r="N727" s="61"/>
      <c r="O727" s="111"/>
      <c r="P727" s="117"/>
      <c r="Q727" s="120"/>
      <c r="R727" s="117"/>
      <c r="S727" s="120"/>
      <c r="T727" s="117"/>
      <c r="U727" s="120"/>
      <c r="V727" s="117"/>
      <c r="W727" s="120"/>
      <c r="X727" s="117"/>
      <c r="Y727" s="72"/>
    </row>
    <row r="728" spans="8:25" ht="20.100000000000001" customHeight="1" x14ac:dyDescent="0.2">
      <c r="H728" s="68"/>
      <c r="I728" s="61"/>
      <c r="J728" s="62"/>
      <c r="K728" s="61"/>
      <c r="L728" s="61"/>
      <c r="M728" s="80"/>
      <c r="N728" s="61"/>
      <c r="O728" s="111"/>
      <c r="P728" s="117"/>
      <c r="Q728" s="120"/>
      <c r="R728" s="117"/>
      <c r="S728" s="120"/>
      <c r="T728" s="117"/>
      <c r="U728" s="120"/>
      <c r="V728" s="117"/>
      <c r="W728" s="120"/>
      <c r="X728" s="117"/>
      <c r="Y728" s="72"/>
    </row>
    <row r="729" spans="8:25" ht="20.100000000000001" customHeight="1" x14ac:dyDescent="0.2">
      <c r="H729" s="68"/>
      <c r="I729" s="61"/>
      <c r="J729" s="62"/>
      <c r="K729" s="61"/>
      <c r="L729" s="61"/>
      <c r="M729" s="80"/>
      <c r="N729" s="61"/>
      <c r="O729" s="111"/>
      <c r="P729" s="117"/>
      <c r="Q729" s="120"/>
      <c r="R729" s="117"/>
      <c r="S729" s="120"/>
      <c r="T729" s="117"/>
      <c r="U729" s="120"/>
      <c r="V729" s="117"/>
      <c r="W729" s="120"/>
      <c r="X729" s="117"/>
      <c r="Y729" s="72"/>
    </row>
    <row r="730" spans="8:25" ht="20.100000000000001" customHeight="1" x14ac:dyDescent="0.2">
      <c r="H730" s="68"/>
      <c r="I730" s="61"/>
      <c r="J730" s="62"/>
      <c r="K730" s="61"/>
      <c r="L730" s="61"/>
      <c r="M730" s="80"/>
      <c r="N730" s="61"/>
      <c r="O730" s="111"/>
      <c r="P730" s="117"/>
      <c r="Q730" s="120"/>
      <c r="R730" s="117"/>
      <c r="S730" s="120"/>
      <c r="T730" s="117"/>
      <c r="U730" s="120"/>
      <c r="V730" s="117"/>
      <c r="W730" s="120"/>
      <c r="X730" s="117"/>
      <c r="Y730" s="72"/>
    </row>
    <row r="731" spans="8:25" ht="20.100000000000001" customHeight="1" x14ac:dyDescent="0.2">
      <c r="H731" s="68"/>
      <c r="I731" s="61"/>
      <c r="J731" s="62"/>
      <c r="K731" s="61"/>
      <c r="L731" s="61"/>
      <c r="M731" s="80"/>
      <c r="N731" s="61"/>
      <c r="O731" s="111"/>
      <c r="P731" s="117"/>
      <c r="Q731" s="120"/>
      <c r="R731" s="117"/>
      <c r="S731" s="120"/>
      <c r="T731" s="117"/>
      <c r="U731" s="120"/>
      <c r="V731" s="117"/>
      <c r="W731" s="120"/>
      <c r="X731" s="117"/>
      <c r="Y731" s="72"/>
    </row>
    <row r="732" spans="8:25" ht="20.100000000000001" customHeight="1" x14ac:dyDescent="0.2">
      <c r="H732" s="68"/>
      <c r="I732" s="61"/>
      <c r="J732" s="62"/>
      <c r="K732" s="61"/>
      <c r="L732" s="61"/>
      <c r="M732" s="80"/>
      <c r="N732" s="61"/>
      <c r="O732" s="111"/>
      <c r="P732" s="117"/>
      <c r="Q732" s="120"/>
      <c r="R732" s="117"/>
      <c r="S732" s="120"/>
      <c r="T732" s="117"/>
      <c r="U732" s="120"/>
      <c r="V732" s="117"/>
      <c r="W732" s="120"/>
      <c r="X732" s="117"/>
      <c r="Y732" s="72"/>
    </row>
    <row r="733" spans="8:25" ht="20.100000000000001" customHeight="1" x14ac:dyDescent="0.2">
      <c r="H733" s="68"/>
      <c r="I733" s="61"/>
      <c r="J733" s="62"/>
      <c r="K733" s="61"/>
      <c r="L733" s="61"/>
      <c r="M733" s="80"/>
      <c r="N733" s="61"/>
      <c r="O733" s="111"/>
      <c r="P733" s="117"/>
      <c r="Q733" s="120"/>
      <c r="R733" s="117"/>
      <c r="S733" s="120"/>
      <c r="T733" s="117"/>
      <c r="U733" s="120"/>
      <c r="V733" s="117"/>
      <c r="W733" s="120"/>
      <c r="X733" s="117"/>
      <c r="Y733" s="72"/>
    </row>
    <row r="734" spans="8:25" ht="20.100000000000001" customHeight="1" x14ac:dyDescent="0.2">
      <c r="H734" s="68"/>
      <c r="I734" s="61"/>
      <c r="J734" s="62"/>
      <c r="K734" s="61"/>
      <c r="L734" s="61"/>
      <c r="M734" s="80"/>
      <c r="N734" s="61"/>
      <c r="O734" s="111"/>
      <c r="P734" s="117"/>
      <c r="Q734" s="120"/>
      <c r="R734" s="117"/>
      <c r="S734" s="120"/>
      <c r="T734" s="117"/>
      <c r="U734" s="120"/>
      <c r="V734" s="117"/>
      <c r="W734" s="120"/>
      <c r="X734" s="117"/>
      <c r="Y734" s="72"/>
    </row>
    <row r="735" spans="8:25" ht="20.100000000000001" customHeight="1" x14ac:dyDescent="0.2">
      <c r="H735" s="68"/>
      <c r="I735" s="61"/>
      <c r="J735" s="62"/>
      <c r="K735" s="61"/>
      <c r="L735" s="61"/>
      <c r="M735" s="80"/>
      <c r="N735" s="61"/>
      <c r="O735" s="111"/>
      <c r="P735" s="117"/>
      <c r="Q735" s="120"/>
      <c r="R735" s="117"/>
      <c r="S735" s="120"/>
      <c r="T735" s="117"/>
      <c r="U735" s="120"/>
      <c r="V735" s="117"/>
      <c r="W735" s="120"/>
      <c r="X735" s="117"/>
      <c r="Y735" s="72"/>
    </row>
    <row r="736" spans="8:25" ht="20.100000000000001" customHeight="1" x14ac:dyDescent="0.2">
      <c r="H736" s="68"/>
      <c r="I736" s="61"/>
      <c r="J736" s="62"/>
      <c r="K736" s="61"/>
      <c r="L736" s="61"/>
      <c r="M736" s="80"/>
      <c r="N736" s="61"/>
      <c r="O736" s="111"/>
      <c r="P736" s="117"/>
      <c r="Q736" s="120"/>
      <c r="R736" s="117"/>
      <c r="S736" s="120"/>
      <c r="T736" s="117"/>
      <c r="U736" s="120"/>
      <c r="V736" s="117"/>
      <c r="W736" s="120"/>
      <c r="X736" s="117"/>
      <c r="Y736" s="72"/>
    </row>
    <row r="737" spans="8:25" ht="20.100000000000001" customHeight="1" x14ac:dyDescent="0.2">
      <c r="H737" s="68"/>
      <c r="I737" s="61"/>
      <c r="J737" s="62"/>
      <c r="K737" s="61"/>
      <c r="L737" s="61"/>
      <c r="M737" s="80"/>
      <c r="N737" s="61"/>
      <c r="O737" s="111"/>
      <c r="P737" s="117"/>
      <c r="Q737" s="120"/>
      <c r="R737" s="117"/>
      <c r="S737" s="120"/>
      <c r="T737" s="117"/>
      <c r="U737" s="120"/>
      <c r="V737" s="117"/>
      <c r="W737" s="120"/>
      <c r="X737" s="117"/>
      <c r="Y737" s="72"/>
    </row>
    <row r="738" spans="8:25" ht="20.100000000000001" customHeight="1" x14ac:dyDescent="0.2">
      <c r="H738" s="68"/>
      <c r="I738" s="61"/>
      <c r="J738" s="62"/>
      <c r="K738" s="61"/>
      <c r="L738" s="61"/>
      <c r="M738" s="80"/>
      <c r="N738" s="61"/>
      <c r="O738" s="111"/>
      <c r="P738" s="117"/>
      <c r="Q738" s="120"/>
      <c r="R738" s="117"/>
      <c r="S738" s="120"/>
      <c r="T738" s="117"/>
      <c r="U738" s="120"/>
      <c r="V738" s="117"/>
      <c r="W738" s="120"/>
      <c r="X738" s="117"/>
      <c r="Y738" s="72"/>
    </row>
    <row r="739" spans="8:25" ht="20.100000000000001" customHeight="1" x14ac:dyDescent="0.2">
      <c r="H739" s="68"/>
      <c r="I739" s="61"/>
      <c r="J739" s="62"/>
      <c r="K739" s="61"/>
      <c r="L739" s="61"/>
      <c r="M739" s="80"/>
      <c r="N739" s="61"/>
      <c r="O739" s="111"/>
      <c r="P739" s="117"/>
      <c r="Q739" s="120"/>
      <c r="R739" s="117"/>
      <c r="S739" s="120"/>
      <c r="T739" s="117"/>
      <c r="U739" s="120"/>
      <c r="V739" s="117"/>
      <c r="W739" s="120"/>
      <c r="X739" s="117"/>
      <c r="Y739" s="72"/>
    </row>
    <row r="740" spans="8:25" ht="20.100000000000001" customHeight="1" x14ac:dyDescent="0.2">
      <c r="H740" s="68"/>
      <c r="I740" s="61"/>
      <c r="J740" s="62"/>
      <c r="K740" s="61"/>
      <c r="L740" s="61"/>
      <c r="M740" s="80"/>
      <c r="N740" s="61"/>
      <c r="O740" s="111"/>
      <c r="P740" s="117"/>
      <c r="Q740" s="120"/>
      <c r="R740" s="117"/>
      <c r="S740" s="120"/>
      <c r="T740" s="117"/>
      <c r="U740" s="120"/>
      <c r="V740" s="117"/>
      <c r="W740" s="120"/>
      <c r="X740" s="117"/>
      <c r="Y740" s="72"/>
    </row>
    <row r="741" spans="8:25" ht="20.100000000000001" customHeight="1" x14ac:dyDescent="0.2">
      <c r="H741" s="68"/>
      <c r="I741" s="61"/>
      <c r="J741" s="62"/>
      <c r="K741" s="61"/>
      <c r="L741" s="61"/>
      <c r="M741" s="80"/>
      <c r="N741" s="61"/>
      <c r="O741" s="111"/>
      <c r="P741" s="117"/>
      <c r="Q741" s="120"/>
      <c r="R741" s="117"/>
      <c r="S741" s="120"/>
      <c r="T741" s="117"/>
      <c r="U741" s="120"/>
      <c r="V741" s="117"/>
      <c r="W741" s="120"/>
      <c r="X741" s="117"/>
      <c r="Y741" s="72"/>
    </row>
    <row r="742" spans="8:25" ht="20.100000000000001" customHeight="1" x14ac:dyDescent="0.2">
      <c r="H742" s="68"/>
      <c r="I742" s="61"/>
      <c r="J742" s="62"/>
      <c r="K742" s="61"/>
      <c r="L742" s="61"/>
      <c r="M742" s="80"/>
      <c r="N742" s="61"/>
      <c r="O742" s="111"/>
      <c r="P742" s="117"/>
      <c r="Q742" s="120"/>
      <c r="R742" s="117"/>
      <c r="S742" s="120"/>
      <c r="T742" s="117"/>
      <c r="U742" s="120"/>
      <c r="V742" s="117"/>
      <c r="W742" s="120"/>
      <c r="X742" s="117"/>
      <c r="Y742" s="72"/>
    </row>
    <row r="743" spans="8:25" ht="20.100000000000001" customHeight="1" x14ac:dyDescent="0.2">
      <c r="H743" s="68"/>
      <c r="I743" s="61"/>
      <c r="J743" s="62"/>
      <c r="K743" s="61"/>
      <c r="L743" s="61"/>
      <c r="M743" s="80"/>
      <c r="N743" s="61"/>
      <c r="O743" s="111"/>
      <c r="P743" s="117"/>
      <c r="Q743" s="120"/>
      <c r="R743" s="117"/>
      <c r="S743" s="120"/>
      <c r="T743" s="117"/>
      <c r="U743" s="120"/>
      <c r="V743" s="117"/>
      <c r="W743" s="120"/>
      <c r="X743" s="117"/>
      <c r="Y743" s="72"/>
    </row>
    <row r="744" spans="8:25" ht="20.100000000000001" customHeight="1" x14ac:dyDescent="0.2">
      <c r="H744" s="68"/>
      <c r="I744" s="61"/>
      <c r="J744" s="62"/>
      <c r="K744" s="61"/>
      <c r="L744" s="61"/>
      <c r="M744" s="80"/>
      <c r="N744" s="61"/>
      <c r="O744" s="111"/>
      <c r="P744" s="117"/>
      <c r="Q744" s="120"/>
      <c r="R744" s="117"/>
      <c r="S744" s="120"/>
      <c r="T744" s="117"/>
      <c r="U744" s="120"/>
      <c r="V744" s="117"/>
      <c r="W744" s="120"/>
      <c r="X744" s="117"/>
      <c r="Y744" s="72"/>
    </row>
    <row r="745" spans="8:25" ht="20.100000000000001" customHeight="1" x14ac:dyDescent="0.2">
      <c r="H745" s="68"/>
      <c r="I745" s="61"/>
      <c r="J745" s="62"/>
      <c r="K745" s="61"/>
      <c r="L745" s="61"/>
      <c r="M745" s="80"/>
      <c r="N745" s="61"/>
      <c r="O745" s="111"/>
      <c r="P745" s="117"/>
      <c r="Q745" s="120"/>
      <c r="R745" s="117"/>
      <c r="S745" s="120"/>
      <c r="T745" s="117"/>
      <c r="U745" s="120"/>
      <c r="V745" s="117"/>
      <c r="W745" s="120"/>
      <c r="X745" s="117"/>
      <c r="Y745" s="72"/>
    </row>
    <row r="746" spans="8:25" ht="20.100000000000001" customHeight="1" x14ac:dyDescent="0.2">
      <c r="H746" s="68"/>
      <c r="I746" s="61"/>
      <c r="J746" s="62"/>
      <c r="K746" s="61"/>
      <c r="L746" s="61"/>
      <c r="M746" s="80"/>
      <c r="N746" s="61"/>
      <c r="O746" s="111"/>
      <c r="P746" s="117"/>
      <c r="Q746" s="120"/>
      <c r="R746" s="117"/>
      <c r="S746" s="120"/>
      <c r="T746" s="117"/>
      <c r="U746" s="120"/>
      <c r="V746" s="117"/>
      <c r="W746" s="120"/>
      <c r="X746" s="117"/>
      <c r="Y746" s="72"/>
    </row>
    <row r="747" spans="8:25" ht="20.100000000000001" customHeight="1" x14ac:dyDescent="0.2">
      <c r="H747" s="68"/>
      <c r="I747" s="61"/>
      <c r="J747" s="62"/>
      <c r="K747" s="61"/>
      <c r="L747" s="61"/>
      <c r="M747" s="80"/>
      <c r="N747" s="61"/>
      <c r="O747" s="111"/>
      <c r="P747" s="117"/>
      <c r="Q747" s="120"/>
      <c r="R747" s="117"/>
      <c r="S747" s="120"/>
      <c r="T747" s="117"/>
      <c r="U747" s="120"/>
      <c r="V747" s="117"/>
      <c r="W747" s="120"/>
      <c r="X747" s="117"/>
      <c r="Y747" s="72"/>
    </row>
    <row r="748" spans="8:25" ht="20.100000000000001" customHeight="1" x14ac:dyDescent="0.2">
      <c r="H748" s="68"/>
      <c r="I748" s="61"/>
      <c r="J748" s="62"/>
      <c r="K748" s="61"/>
      <c r="L748" s="61"/>
      <c r="M748" s="80"/>
      <c r="N748" s="61"/>
      <c r="O748" s="111"/>
      <c r="P748" s="117"/>
      <c r="Q748" s="120"/>
      <c r="R748" s="117"/>
      <c r="S748" s="120"/>
      <c r="T748" s="117"/>
      <c r="U748" s="120"/>
      <c r="V748" s="117"/>
      <c r="W748" s="120"/>
      <c r="X748" s="117"/>
      <c r="Y748" s="72"/>
    </row>
    <row r="749" spans="8:25" ht="20.100000000000001" customHeight="1" x14ac:dyDescent="0.2">
      <c r="H749" s="68"/>
      <c r="I749" s="61"/>
      <c r="J749" s="62"/>
      <c r="K749" s="61"/>
      <c r="L749" s="61"/>
      <c r="M749" s="80"/>
      <c r="N749" s="61"/>
      <c r="O749" s="111"/>
      <c r="P749" s="117"/>
      <c r="Q749" s="120"/>
      <c r="R749" s="117"/>
      <c r="S749" s="120"/>
      <c r="T749" s="117"/>
      <c r="U749" s="120"/>
      <c r="V749" s="117"/>
      <c r="W749" s="120"/>
      <c r="X749" s="117"/>
      <c r="Y749" s="72"/>
    </row>
    <row r="750" spans="8:25" ht="20.100000000000001" customHeight="1" x14ac:dyDescent="0.2">
      <c r="H750" s="68"/>
      <c r="I750" s="61"/>
      <c r="J750" s="62"/>
      <c r="K750" s="61"/>
      <c r="L750" s="61"/>
      <c r="M750" s="80"/>
      <c r="N750" s="61"/>
      <c r="O750" s="111"/>
      <c r="P750" s="117"/>
      <c r="Q750" s="120"/>
      <c r="R750" s="117"/>
      <c r="S750" s="120"/>
      <c r="T750" s="117"/>
      <c r="U750" s="120"/>
      <c r="V750" s="117"/>
      <c r="W750" s="120"/>
      <c r="X750" s="117"/>
      <c r="Y750" s="72"/>
    </row>
    <row r="751" spans="8:25" ht="20.100000000000001" customHeight="1" x14ac:dyDescent="0.2">
      <c r="H751" s="68"/>
      <c r="I751" s="61"/>
      <c r="J751" s="62"/>
      <c r="K751" s="61"/>
      <c r="L751" s="61"/>
      <c r="M751" s="80"/>
      <c r="N751" s="61"/>
      <c r="O751" s="111"/>
      <c r="P751" s="117"/>
      <c r="Q751" s="120"/>
      <c r="R751" s="117"/>
      <c r="S751" s="120"/>
      <c r="T751" s="117"/>
      <c r="U751" s="120"/>
      <c r="V751" s="117"/>
      <c r="W751" s="120"/>
      <c r="X751" s="117"/>
      <c r="Y751" s="72"/>
    </row>
    <row r="752" spans="8:25" ht="20.100000000000001" customHeight="1" x14ac:dyDescent="0.2">
      <c r="H752" s="68"/>
      <c r="I752" s="61"/>
      <c r="J752" s="62"/>
      <c r="K752" s="61"/>
      <c r="L752" s="61"/>
      <c r="M752" s="80"/>
      <c r="N752" s="61"/>
      <c r="O752" s="111"/>
      <c r="P752" s="117"/>
      <c r="Q752" s="120"/>
      <c r="R752" s="117"/>
      <c r="S752" s="120"/>
      <c r="T752" s="117"/>
      <c r="U752" s="120"/>
      <c r="V752" s="117"/>
      <c r="W752" s="120"/>
      <c r="X752" s="117"/>
      <c r="Y752" s="72"/>
    </row>
    <row r="753" spans="8:25" ht="20.100000000000001" customHeight="1" x14ac:dyDescent="0.2">
      <c r="H753" s="68"/>
      <c r="I753" s="61"/>
      <c r="J753" s="62"/>
      <c r="K753" s="61"/>
      <c r="L753" s="61"/>
      <c r="M753" s="80"/>
      <c r="N753" s="61"/>
      <c r="O753" s="111"/>
      <c r="P753" s="117"/>
      <c r="Q753" s="120"/>
      <c r="R753" s="117"/>
      <c r="S753" s="120"/>
      <c r="T753" s="117"/>
      <c r="U753" s="120"/>
      <c r="V753" s="117"/>
      <c r="W753" s="120"/>
      <c r="X753" s="117"/>
      <c r="Y753" s="72"/>
    </row>
    <row r="754" spans="8:25" ht="20.100000000000001" customHeight="1" x14ac:dyDescent="0.2">
      <c r="H754" s="68"/>
      <c r="I754" s="61"/>
      <c r="J754" s="62"/>
      <c r="K754" s="61"/>
      <c r="L754" s="61"/>
      <c r="M754" s="80"/>
      <c r="N754" s="61"/>
      <c r="O754" s="111"/>
      <c r="P754" s="117"/>
      <c r="Q754" s="120"/>
      <c r="R754" s="117"/>
      <c r="S754" s="120"/>
      <c r="T754" s="117"/>
      <c r="U754" s="120"/>
      <c r="V754" s="117"/>
      <c r="W754" s="120"/>
      <c r="X754" s="117"/>
      <c r="Y754" s="72"/>
    </row>
    <row r="755" spans="8:25" ht="20.100000000000001" customHeight="1" x14ac:dyDescent="0.2">
      <c r="H755" s="68"/>
      <c r="I755" s="61"/>
      <c r="J755" s="62"/>
      <c r="K755" s="61"/>
      <c r="L755" s="61"/>
      <c r="M755" s="80"/>
      <c r="N755" s="61"/>
      <c r="O755" s="111"/>
      <c r="P755" s="117"/>
      <c r="Q755" s="120"/>
      <c r="R755" s="117"/>
      <c r="S755" s="120"/>
      <c r="T755" s="117"/>
      <c r="U755" s="120"/>
      <c r="V755" s="117"/>
      <c r="W755" s="120"/>
      <c r="X755" s="117"/>
      <c r="Y755" s="72"/>
    </row>
    <row r="756" spans="8:25" ht="20.100000000000001" customHeight="1" x14ac:dyDescent="0.2">
      <c r="H756" s="68"/>
      <c r="I756" s="61"/>
      <c r="J756" s="62"/>
      <c r="K756" s="61"/>
      <c r="L756" s="61"/>
      <c r="M756" s="80"/>
      <c r="N756" s="61"/>
      <c r="O756" s="111"/>
      <c r="P756" s="117"/>
      <c r="Q756" s="120"/>
      <c r="R756" s="117"/>
      <c r="S756" s="120"/>
      <c r="T756" s="117"/>
      <c r="U756" s="120"/>
      <c r="V756" s="117"/>
      <c r="W756" s="120"/>
      <c r="X756" s="117"/>
      <c r="Y756" s="72"/>
    </row>
    <row r="757" spans="8:25" ht="20.100000000000001" customHeight="1" x14ac:dyDescent="0.2">
      <c r="H757" s="68"/>
      <c r="I757" s="61"/>
      <c r="J757" s="62"/>
      <c r="K757" s="61"/>
      <c r="L757" s="61"/>
      <c r="M757" s="80"/>
      <c r="N757" s="61"/>
      <c r="O757" s="111"/>
      <c r="P757" s="117"/>
      <c r="Q757" s="120"/>
      <c r="R757" s="117"/>
      <c r="S757" s="120"/>
      <c r="T757" s="117"/>
      <c r="U757" s="120"/>
      <c r="V757" s="117"/>
      <c r="W757" s="120"/>
      <c r="X757" s="117"/>
      <c r="Y757" s="72"/>
    </row>
    <row r="758" spans="8:25" ht="20.100000000000001" customHeight="1" x14ac:dyDescent="0.2">
      <c r="H758" s="68"/>
      <c r="I758" s="61"/>
      <c r="J758" s="62"/>
      <c r="K758" s="61"/>
      <c r="L758" s="61"/>
      <c r="M758" s="80"/>
      <c r="N758" s="61"/>
      <c r="O758" s="111"/>
      <c r="P758" s="117"/>
      <c r="Q758" s="120"/>
      <c r="R758" s="117"/>
      <c r="S758" s="120"/>
      <c r="T758" s="117"/>
      <c r="U758" s="120"/>
      <c r="V758" s="117"/>
      <c r="W758" s="120"/>
      <c r="X758" s="117"/>
      <c r="Y758" s="72"/>
    </row>
    <row r="759" spans="8:25" ht="20.100000000000001" customHeight="1" x14ac:dyDescent="0.2">
      <c r="H759" s="68"/>
      <c r="I759" s="61"/>
      <c r="J759" s="62"/>
      <c r="K759" s="61"/>
      <c r="L759" s="61"/>
      <c r="M759" s="80"/>
      <c r="N759" s="61"/>
      <c r="O759" s="111"/>
      <c r="P759" s="117"/>
      <c r="Q759" s="120"/>
      <c r="R759" s="117"/>
      <c r="S759" s="120"/>
      <c r="T759" s="117"/>
      <c r="U759" s="120"/>
      <c r="V759" s="117"/>
      <c r="W759" s="120"/>
      <c r="X759" s="117"/>
      <c r="Y759" s="72"/>
    </row>
    <row r="760" spans="8:25" ht="20.100000000000001" customHeight="1" x14ac:dyDescent="0.2">
      <c r="H760" s="68"/>
      <c r="I760" s="61"/>
      <c r="J760" s="62"/>
      <c r="K760" s="61"/>
      <c r="L760" s="61"/>
      <c r="M760" s="80"/>
      <c r="N760" s="61"/>
      <c r="O760" s="111"/>
      <c r="P760" s="117"/>
      <c r="Q760" s="120"/>
      <c r="R760" s="117"/>
      <c r="S760" s="120"/>
      <c r="T760" s="117"/>
      <c r="U760" s="120"/>
      <c r="V760" s="117"/>
      <c r="W760" s="120"/>
      <c r="X760" s="117"/>
      <c r="Y760" s="72"/>
    </row>
    <row r="761" spans="8:25" ht="20.100000000000001" customHeight="1" x14ac:dyDescent="0.2">
      <c r="H761" s="68"/>
      <c r="I761" s="61"/>
      <c r="J761" s="62"/>
      <c r="K761" s="61"/>
      <c r="L761" s="61"/>
      <c r="M761" s="80"/>
      <c r="N761" s="61"/>
      <c r="O761" s="111"/>
      <c r="P761" s="117"/>
      <c r="Q761" s="120"/>
      <c r="R761" s="117"/>
      <c r="S761" s="120"/>
      <c r="T761" s="117"/>
      <c r="U761" s="120"/>
      <c r="V761" s="117"/>
      <c r="W761" s="120"/>
      <c r="X761" s="117"/>
      <c r="Y761" s="72"/>
    </row>
    <row r="762" spans="8:25" ht="20.100000000000001" customHeight="1" x14ac:dyDescent="0.2">
      <c r="H762" s="68"/>
      <c r="I762" s="61"/>
      <c r="J762" s="62"/>
      <c r="K762" s="61"/>
      <c r="L762" s="61"/>
      <c r="M762" s="80"/>
      <c r="N762" s="61"/>
      <c r="O762" s="111"/>
      <c r="P762" s="117"/>
      <c r="Q762" s="120"/>
      <c r="R762" s="117"/>
      <c r="S762" s="120"/>
      <c r="T762" s="117"/>
      <c r="U762" s="120"/>
      <c r="V762" s="117"/>
      <c r="W762" s="120"/>
      <c r="X762" s="117"/>
      <c r="Y762" s="72"/>
    </row>
    <row r="763" spans="8:25" ht="20.100000000000001" customHeight="1" x14ac:dyDescent="0.2">
      <c r="H763" s="68"/>
      <c r="I763" s="61"/>
      <c r="J763" s="62"/>
      <c r="K763" s="61"/>
      <c r="L763" s="61"/>
      <c r="M763" s="80"/>
      <c r="N763" s="61"/>
      <c r="O763" s="111"/>
      <c r="P763" s="117"/>
      <c r="Q763" s="120"/>
      <c r="R763" s="117"/>
      <c r="S763" s="120"/>
      <c r="T763" s="117"/>
      <c r="U763" s="120"/>
      <c r="V763" s="117"/>
      <c r="W763" s="120"/>
      <c r="X763" s="117"/>
      <c r="Y763" s="72"/>
    </row>
    <row r="764" spans="8:25" ht="20.100000000000001" customHeight="1" x14ac:dyDescent="0.2">
      <c r="H764" s="68"/>
      <c r="I764" s="61"/>
      <c r="J764" s="62"/>
      <c r="K764" s="61"/>
      <c r="L764" s="61"/>
      <c r="M764" s="80"/>
      <c r="N764" s="61"/>
      <c r="O764" s="111"/>
      <c r="P764" s="117"/>
      <c r="Q764" s="120"/>
      <c r="R764" s="117"/>
      <c r="S764" s="120"/>
      <c r="T764" s="117"/>
      <c r="U764" s="120"/>
      <c r="V764" s="117"/>
      <c r="W764" s="120"/>
      <c r="X764" s="117"/>
      <c r="Y764" s="72"/>
    </row>
    <row r="765" spans="8:25" ht="20.100000000000001" customHeight="1" x14ac:dyDescent="0.2">
      <c r="H765" s="68"/>
      <c r="I765" s="61"/>
      <c r="J765" s="62"/>
      <c r="K765" s="61"/>
      <c r="L765" s="61"/>
      <c r="M765" s="80"/>
      <c r="N765" s="61"/>
      <c r="O765" s="111"/>
      <c r="P765" s="117"/>
      <c r="Q765" s="120"/>
      <c r="R765" s="117"/>
      <c r="S765" s="120"/>
      <c r="T765" s="117"/>
      <c r="U765" s="120"/>
      <c r="V765" s="117"/>
      <c r="W765" s="120"/>
      <c r="X765" s="117"/>
      <c r="Y765" s="72"/>
    </row>
    <row r="766" spans="8:25" ht="20.100000000000001" customHeight="1" x14ac:dyDescent="0.2">
      <c r="H766" s="68"/>
      <c r="I766" s="61"/>
      <c r="J766" s="62"/>
      <c r="K766" s="61"/>
      <c r="L766" s="61"/>
      <c r="M766" s="80"/>
      <c r="N766" s="61"/>
      <c r="O766" s="111"/>
      <c r="P766" s="117"/>
      <c r="Q766" s="120"/>
      <c r="R766" s="117"/>
      <c r="S766" s="120"/>
      <c r="T766" s="117"/>
      <c r="U766" s="120"/>
      <c r="V766" s="117"/>
      <c r="W766" s="120"/>
      <c r="X766" s="117"/>
      <c r="Y766" s="72"/>
    </row>
    <row r="767" spans="8:25" ht="20.100000000000001" customHeight="1" x14ac:dyDescent="0.2">
      <c r="H767" s="68"/>
      <c r="I767" s="61"/>
      <c r="J767" s="62"/>
      <c r="K767" s="61"/>
      <c r="L767" s="61"/>
      <c r="M767" s="80"/>
      <c r="N767" s="61"/>
      <c r="O767" s="111"/>
      <c r="P767" s="117"/>
      <c r="Q767" s="120"/>
      <c r="R767" s="117"/>
      <c r="S767" s="120"/>
      <c r="T767" s="117"/>
      <c r="U767" s="120"/>
      <c r="V767" s="117"/>
      <c r="W767" s="120"/>
      <c r="X767" s="117"/>
      <c r="Y767" s="72"/>
    </row>
    <row r="768" spans="8:25" ht="20.100000000000001" customHeight="1" x14ac:dyDescent="0.2">
      <c r="H768" s="68"/>
      <c r="I768" s="61"/>
      <c r="J768" s="62"/>
      <c r="K768" s="61"/>
      <c r="L768" s="61"/>
      <c r="M768" s="80"/>
      <c r="N768" s="61"/>
      <c r="O768" s="111"/>
      <c r="P768" s="117"/>
      <c r="Q768" s="120"/>
      <c r="R768" s="117"/>
      <c r="S768" s="120"/>
      <c r="T768" s="117"/>
      <c r="U768" s="120"/>
      <c r="V768" s="117"/>
      <c r="W768" s="120"/>
      <c r="X768" s="117"/>
      <c r="Y768" s="72"/>
    </row>
    <row r="769" spans="8:25" ht="20.100000000000001" customHeight="1" x14ac:dyDescent="0.2">
      <c r="H769" s="68"/>
      <c r="I769" s="61"/>
      <c r="J769" s="62"/>
      <c r="K769" s="61"/>
      <c r="L769" s="61"/>
      <c r="M769" s="80"/>
      <c r="N769" s="61"/>
      <c r="O769" s="111"/>
      <c r="P769" s="117"/>
      <c r="Q769" s="120"/>
      <c r="R769" s="117"/>
      <c r="S769" s="120"/>
      <c r="T769" s="117"/>
      <c r="U769" s="120"/>
      <c r="V769" s="117"/>
      <c r="W769" s="120"/>
      <c r="X769" s="117"/>
      <c r="Y769" s="72"/>
    </row>
    <row r="770" spans="8:25" ht="20.100000000000001" customHeight="1" x14ac:dyDescent="0.2">
      <c r="H770" s="68"/>
      <c r="I770" s="61"/>
      <c r="J770" s="62"/>
      <c r="K770" s="61"/>
      <c r="L770" s="61"/>
      <c r="M770" s="80"/>
      <c r="N770" s="61"/>
      <c r="O770" s="111"/>
      <c r="P770" s="117"/>
      <c r="Q770" s="120"/>
      <c r="R770" s="117"/>
      <c r="S770" s="120"/>
      <c r="T770" s="117"/>
      <c r="U770" s="120"/>
      <c r="V770" s="117"/>
      <c r="W770" s="120"/>
      <c r="X770" s="117"/>
      <c r="Y770" s="72"/>
    </row>
    <row r="771" spans="8:25" ht="20.100000000000001" customHeight="1" x14ac:dyDescent="0.2">
      <c r="H771" s="68"/>
      <c r="I771" s="61"/>
      <c r="J771" s="62"/>
      <c r="K771" s="61"/>
      <c r="L771" s="61"/>
      <c r="M771" s="80"/>
      <c r="N771" s="61"/>
      <c r="O771" s="111"/>
      <c r="P771" s="117"/>
      <c r="Q771" s="120"/>
      <c r="R771" s="117"/>
      <c r="S771" s="120"/>
      <c r="T771" s="117"/>
      <c r="U771" s="120"/>
      <c r="V771" s="117"/>
      <c r="W771" s="120"/>
      <c r="X771" s="117"/>
      <c r="Y771" s="72"/>
    </row>
    <row r="772" spans="8:25" ht="20.100000000000001" customHeight="1" x14ac:dyDescent="0.2">
      <c r="H772" s="68"/>
      <c r="I772" s="61"/>
      <c r="J772" s="62"/>
      <c r="K772" s="61"/>
      <c r="L772" s="61"/>
      <c r="M772" s="80"/>
      <c r="N772" s="61"/>
      <c r="O772" s="111"/>
      <c r="P772" s="117"/>
      <c r="Q772" s="120"/>
      <c r="R772" s="117"/>
      <c r="S772" s="120"/>
      <c r="T772" s="117"/>
      <c r="U772" s="120"/>
      <c r="V772" s="117"/>
      <c r="W772" s="120"/>
      <c r="X772" s="117"/>
      <c r="Y772" s="72"/>
    </row>
    <row r="773" spans="8:25" ht="20.100000000000001" customHeight="1" x14ac:dyDescent="0.2">
      <c r="H773" s="68"/>
      <c r="I773" s="61"/>
      <c r="J773" s="62"/>
      <c r="K773" s="61"/>
      <c r="L773" s="61"/>
      <c r="M773" s="80"/>
      <c r="N773" s="61"/>
      <c r="O773" s="111"/>
      <c r="P773" s="117"/>
      <c r="Q773" s="120"/>
      <c r="R773" s="117"/>
      <c r="S773" s="120"/>
      <c r="T773" s="117"/>
      <c r="U773" s="120"/>
      <c r="V773" s="117"/>
      <c r="W773" s="120"/>
      <c r="X773" s="117"/>
      <c r="Y773" s="72"/>
    </row>
    <row r="774" spans="8:25" ht="20.100000000000001" customHeight="1" x14ac:dyDescent="0.2">
      <c r="H774" s="68"/>
      <c r="I774" s="61"/>
      <c r="J774" s="62"/>
      <c r="K774" s="61"/>
      <c r="L774" s="61"/>
      <c r="M774" s="80"/>
      <c r="N774" s="61"/>
      <c r="O774" s="111"/>
      <c r="P774" s="117"/>
      <c r="Q774" s="120"/>
      <c r="R774" s="117"/>
      <c r="S774" s="120"/>
      <c r="T774" s="117"/>
      <c r="U774" s="120"/>
      <c r="V774" s="117"/>
      <c r="W774" s="120"/>
      <c r="X774" s="117"/>
      <c r="Y774" s="72"/>
    </row>
    <row r="775" spans="8:25" ht="20.100000000000001" customHeight="1" x14ac:dyDescent="0.2">
      <c r="H775" s="68"/>
      <c r="I775" s="61"/>
      <c r="J775" s="62"/>
      <c r="K775" s="61"/>
      <c r="L775" s="61"/>
      <c r="M775" s="80"/>
      <c r="N775" s="61"/>
      <c r="O775" s="111"/>
      <c r="P775" s="117"/>
      <c r="Q775" s="120"/>
      <c r="R775" s="117"/>
      <c r="S775" s="120"/>
      <c r="T775" s="117"/>
      <c r="U775" s="120"/>
      <c r="V775" s="117"/>
      <c r="W775" s="120"/>
      <c r="X775" s="117"/>
      <c r="Y775" s="72"/>
    </row>
    <row r="776" spans="8:25" ht="20.100000000000001" customHeight="1" x14ac:dyDescent="0.2">
      <c r="H776" s="68"/>
      <c r="I776" s="61"/>
      <c r="J776" s="62"/>
      <c r="K776" s="61"/>
      <c r="L776" s="61"/>
      <c r="M776" s="80"/>
      <c r="N776" s="61"/>
      <c r="O776" s="111"/>
      <c r="P776" s="117"/>
      <c r="Q776" s="120"/>
      <c r="R776" s="117"/>
      <c r="S776" s="120"/>
      <c r="T776" s="117"/>
      <c r="U776" s="120"/>
      <c r="V776" s="117"/>
      <c r="W776" s="120"/>
      <c r="X776" s="117"/>
      <c r="Y776" s="72"/>
    </row>
    <row r="777" spans="8:25" ht="20.100000000000001" customHeight="1" x14ac:dyDescent="0.2">
      <c r="H777" s="68"/>
      <c r="I777" s="61"/>
      <c r="J777" s="62"/>
      <c r="K777" s="61"/>
      <c r="L777" s="61"/>
      <c r="M777" s="80"/>
      <c r="N777" s="61"/>
      <c r="O777" s="111"/>
      <c r="P777" s="117"/>
      <c r="Q777" s="120"/>
      <c r="R777" s="117"/>
      <c r="S777" s="120"/>
      <c r="T777" s="117"/>
      <c r="U777" s="120"/>
      <c r="V777" s="117"/>
      <c r="W777" s="120"/>
      <c r="X777" s="117"/>
      <c r="Y777" s="72"/>
    </row>
    <row r="778" spans="8:25" ht="20.100000000000001" customHeight="1" x14ac:dyDescent="0.2">
      <c r="H778" s="68"/>
      <c r="I778" s="61"/>
      <c r="J778" s="62"/>
      <c r="K778" s="61"/>
      <c r="L778" s="61"/>
      <c r="M778" s="80"/>
      <c r="N778" s="61"/>
      <c r="O778" s="111"/>
      <c r="P778" s="117"/>
      <c r="Q778" s="120"/>
      <c r="R778" s="117"/>
      <c r="S778" s="120"/>
      <c r="T778" s="117"/>
      <c r="U778" s="120"/>
      <c r="V778" s="117"/>
      <c r="W778" s="120"/>
      <c r="X778" s="117"/>
      <c r="Y778" s="72"/>
    </row>
    <row r="779" spans="8:25" ht="20.100000000000001" customHeight="1" x14ac:dyDescent="0.2">
      <c r="H779" s="68"/>
      <c r="I779" s="61"/>
      <c r="J779" s="62"/>
      <c r="K779" s="61"/>
      <c r="L779" s="61"/>
      <c r="M779" s="80"/>
      <c r="N779" s="61"/>
      <c r="O779" s="111"/>
      <c r="P779" s="117"/>
      <c r="Q779" s="120"/>
      <c r="R779" s="117"/>
      <c r="S779" s="120"/>
      <c r="T779" s="117"/>
      <c r="U779" s="120"/>
      <c r="V779" s="117"/>
      <c r="W779" s="120"/>
      <c r="X779" s="117"/>
      <c r="Y779" s="72"/>
    </row>
    <row r="780" spans="8:25" ht="20.100000000000001" customHeight="1" x14ac:dyDescent="0.2">
      <c r="H780" s="68"/>
      <c r="I780" s="61"/>
      <c r="J780" s="62"/>
      <c r="K780" s="61"/>
      <c r="L780" s="61"/>
      <c r="M780" s="80"/>
      <c r="N780" s="61"/>
      <c r="O780" s="111"/>
      <c r="P780" s="117"/>
      <c r="Q780" s="120"/>
      <c r="R780" s="117"/>
      <c r="S780" s="120"/>
      <c r="T780" s="117"/>
      <c r="U780" s="120"/>
      <c r="V780" s="117"/>
      <c r="W780" s="120"/>
      <c r="X780" s="117"/>
      <c r="Y780" s="72"/>
    </row>
    <row r="781" spans="8:25" ht="20.100000000000001" customHeight="1" x14ac:dyDescent="0.2">
      <c r="H781" s="68"/>
      <c r="I781" s="61"/>
      <c r="J781" s="62"/>
      <c r="K781" s="61"/>
      <c r="L781" s="61"/>
      <c r="M781" s="80"/>
      <c r="N781" s="61"/>
      <c r="O781" s="111"/>
      <c r="P781" s="117"/>
      <c r="Q781" s="120"/>
      <c r="R781" s="117"/>
      <c r="S781" s="120"/>
      <c r="T781" s="117"/>
      <c r="U781" s="120"/>
      <c r="V781" s="117"/>
      <c r="W781" s="120"/>
      <c r="X781" s="117"/>
      <c r="Y781" s="72"/>
    </row>
    <row r="782" spans="8:25" ht="20.100000000000001" customHeight="1" x14ac:dyDescent="0.2">
      <c r="H782" s="68"/>
      <c r="I782" s="61"/>
      <c r="J782" s="62"/>
      <c r="K782" s="61"/>
      <c r="L782" s="61"/>
      <c r="M782" s="80"/>
      <c r="N782" s="61"/>
      <c r="O782" s="111"/>
      <c r="P782" s="117"/>
      <c r="Q782" s="120"/>
      <c r="R782" s="117"/>
      <c r="S782" s="120"/>
      <c r="T782" s="117"/>
      <c r="U782" s="120"/>
      <c r="V782" s="117"/>
      <c r="W782" s="120"/>
      <c r="X782" s="117"/>
      <c r="Y782" s="72"/>
    </row>
    <row r="783" spans="8:25" ht="20.100000000000001" customHeight="1" x14ac:dyDescent="0.2">
      <c r="H783" s="68"/>
      <c r="I783" s="61"/>
      <c r="J783" s="62"/>
      <c r="K783" s="61"/>
      <c r="L783" s="61"/>
      <c r="M783" s="80"/>
      <c r="N783" s="61"/>
      <c r="O783" s="111"/>
      <c r="P783" s="117"/>
      <c r="Q783" s="120"/>
      <c r="R783" s="117"/>
      <c r="S783" s="120"/>
      <c r="T783" s="117"/>
      <c r="U783" s="120"/>
      <c r="V783" s="117"/>
      <c r="W783" s="120"/>
      <c r="X783" s="117"/>
      <c r="Y783" s="72"/>
    </row>
    <row r="784" spans="8:25" ht="20.100000000000001" customHeight="1" x14ac:dyDescent="0.2">
      <c r="H784" s="68"/>
      <c r="I784" s="61"/>
      <c r="J784" s="62"/>
      <c r="K784" s="61"/>
      <c r="L784" s="61"/>
      <c r="M784" s="80"/>
      <c r="N784" s="61"/>
      <c r="O784" s="111"/>
      <c r="P784" s="117"/>
      <c r="Q784" s="120"/>
      <c r="R784" s="117"/>
      <c r="S784" s="120"/>
      <c r="T784" s="117"/>
      <c r="U784" s="120"/>
      <c r="V784" s="117"/>
      <c r="W784" s="120"/>
      <c r="X784" s="117"/>
      <c r="Y784" s="72"/>
    </row>
    <row r="785" spans="8:25" ht="20.100000000000001" customHeight="1" x14ac:dyDescent="0.2">
      <c r="H785" s="68"/>
      <c r="I785" s="61"/>
      <c r="J785" s="62"/>
      <c r="K785" s="61"/>
      <c r="L785" s="61"/>
      <c r="M785" s="80"/>
      <c r="N785" s="61"/>
      <c r="O785" s="111"/>
      <c r="P785" s="117"/>
      <c r="Q785" s="120"/>
      <c r="R785" s="117"/>
      <c r="S785" s="120"/>
      <c r="T785" s="117"/>
      <c r="U785" s="120"/>
      <c r="V785" s="117"/>
      <c r="W785" s="120"/>
      <c r="X785" s="117"/>
      <c r="Y785" s="72"/>
    </row>
    <row r="786" spans="8:25" ht="20.100000000000001" customHeight="1" x14ac:dyDescent="0.2">
      <c r="H786" s="68"/>
      <c r="I786" s="61"/>
      <c r="J786" s="62"/>
      <c r="K786" s="61"/>
      <c r="L786" s="61"/>
      <c r="M786" s="80"/>
      <c r="N786" s="61"/>
      <c r="O786" s="111"/>
      <c r="P786" s="117"/>
      <c r="Q786" s="120"/>
      <c r="R786" s="117"/>
      <c r="S786" s="120"/>
      <c r="T786" s="117"/>
      <c r="U786" s="120"/>
      <c r="V786" s="117"/>
      <c r="W786" s="120"/>
      <c r="X786" s="117"/>
      <c r="Y786" s="72"/>
    </row>
    <row r="787" spans="8:25" ht="20.100000000000001" customHeight="1" x14ac:dyDescent="0.2">
      <c r="H787" s="68"/>
      <c r="I787" s="61"/>
      <c r="J787" s="62"/>
      <c r="K787" s="61"/>
      <c r="L787" s="61"/>
      <c r="M787" s="80"/>
      <c r="N787" s="61"/>
      <c r="O787" s="111"/>
      <c r="P787" s="117"/>
      <c r="Q787" s="120"/>
      <c r="R787" s="117"/>
      <c r="S787" s="120"/>
      <c r="T787" s="117"/>
      <c r="U787" s="120"/>
      <c r="V787" s="117"/>
      <c r="W787" s="120"/>
      <c r="X787" s="117"/>
      <c r="Y787" s="72"/>
    </row>
    <row r="788" spans="8:25" ht="20.100000000000001" customHeight="1" x14ac:dyDescent="0.2">
      <c r="H788" s="68"/>
      <c r="I788" s="61"/>
      <c r="J788" s="62"/>
      <c r="K788" s="61"/>
      <c r="L788" s="61"/>
      <c r="M788" s="80"/>
      <c r="N788" s="61"/>
      <c r="O788" s="111"/>
      <c r="P788" s="117"/>
      <c r="Q788" s="120"/>
      <c r="R788" s="117"/>
      <c r="S788" s="120"/>
      <c r="T788" s="117"/>
      <c r="U788" s="120"/>
      <c r="V788" s="117"/>
      <c r="W788" s="120"/>
      <c r="X788" s="117"/>
      <c r="Y788" s="72"/>
    </row>
    <row r="789" spans="8:25" ht="20.100000000000001" customHeight="1" x14ac:dyDescent="0.2">
      <c r="H789" s="68"/>
      <c r="I789" s="61"/>
      <c r="J789" s="62"/>
      <c r="K789" s="61"/>
      <c r="L789" s="61"/>
      <c r="M789" s="80"/>
      <c r="N789" s="61"/>
      <c r="O789" s="111"/>
      <c r="P789" s="117"/>
      <c r="Q789" s="120"/>
      <c r="R789" s="117"/>
      <c r="S789" s="120"/>
      <c r="T789" s="117"/>
      <c r="U789" s="120"/>
      <c r="V789" s="117"/>
      <c r="W789" s="120"/>
      <c r="X789" s="117"/>
      <c r="Y789" s="72"/>
    </row>
    <row r="790" spans="8:25" ht="20.100000000000001" customHeight="1" x14ac:dyDescent="0.2">
      <c r="H790" s="68"/>
      <c r="I790" s="61"/>
      <c r="J790" s="62"/>
      <c r="K790" s="61"/>
      <c r="L790" s="61"/>
      <c r="M790" s="80"/>
      <c r="N790" s="61"/>
      <c r="O790" s="111"/>
      <c r="P790" s="117"/>
      <c r="Q790" s="120"/>
      <c r="R790" s="117"/>
      <c r="S790" s="120"/>
      <c r="T790" s="117"/>
      <c r="U790" s="120"/>
      <c r="V790" s="117"/>
      <c r="W790" s="120"/>
      <c r="X790" s="117"/>
      <c r="Y790" s="72"/>
    </row>
    <row r="791" spans="8:25" ht="20.100000000000001" customHeight="1" x14ac:dyDescent="0.2">
      <c r="H791" s="68"/>
      <c r="I791" s="61"/>
      <c r="J791" s="62"/>
      <c r="K791" s="61"/>
      <c r="L791" s="61"/>
      <c r="M791" s="80"/>
      <c r="N791" s="61"/>
      <c r="O791" s="111"/>
      <c r="P791" s="117"/>
      <c r="Q791" s="120"/>
      <c r="R791" s="117"/>
      <c r="S791" s="120"/>
      <c r="T791" s="117"/>
      <c r="U791" s="120"/>
      <c r="V791" s="117"/>
      <c r="W791" s="120"/>
      <c r="X791" s="117"/>
      <c r="Y791" s="72"/>
    </row>
    <row r="792" spans="8:25" ht="20.100000000000001" customHeight="1" x14ac:dyDescent="0.2">
      <c r="H792" s="68"/>
      <c r="I792" s="61"/>
      <c r="J792" s="62"/>
      <c r="K792" s="61"/>
      <c r="L792" s="61"/>
      <c r="M792" s="80"/>
      <c r="N792" s="61"/>
      <c r="O792" s="111"/>
      <c r="P792" s="117"/>
      <c r="Q792" s="120"/>
      <c r="R792" s="117"/>
      <c r="S792" s="120"/>
      <c r="T792" s="117"/>
      <c r="U792" s="120"/>
      <c r="V792" s="117"/>
      <c r="W792" s="120"/>
      <c r="X792" s="117"/>
      <c r="Y792" s="72"/>
    </row>
    <row r="793" spans="8:25" ht="20.100000000000001" customHeight="1" x14ac:dyDescent="0.2">
      <c r="H793" s="68"/>
      <c r="I793" s="61"/>
      <c r="J793" s="62"/>
      <c r="K793" s="61"/>
      <c r="L793" s="61"/>
      <c r="M793" s="80"/>
      <c r="N793" s="61"/>
      <c r="O793" s="111"/>
      <c r="P793" s="117"/>
      <c r="Q793" s="120"/>
      <c r="R793" s="117"/>
      <c r="S793" s="120"/>
      <c r="T793" s="117"/>
      <c r="U793" s="120"/>
      <c r="V793" s="117"/>
      <c r="W793" s="120"/>
      <c r="X793" s="117"/>
      <c r="Y793" s="72"/>
    </row>
    <row r="794" spans="8:25" ht="20.100000000000001" customHeight="1" x14ac:dyDescent="0.2">
      <c r="H794" s="68"/>
      <c r="I794" s="61"/>
      <c r="J794" s="62"/>
      <c r="K794" s="61"/>
      <c r="L794" s="61"/>
      <c r="M794" s="80"/>
      <c r="N794" s="61"/>
      <c r="O794" s="111"/>
      <c r="P794" s="117"/>
      <c r="Q794" s="120"/>
      <c r="R794" s="117"/>
      <c r="S794" s="120"/>
      <c r="T794" s="117"/>
      <c r="U794" s="120"/>
      <c r="V794" s="117"/>
      <c r="W794" s="120"/>
      <c r="X794" s="117"/>
      <c r="Y794" s="72"/>
    </row>
    <row r="795" spans="8:25" ht="20.100000000000001" customHeight="1" x14ac:dyDescent="0.2">
      <c r="H795" s="68"/>
      <c r="I795" s="61"/>
      <c r="J795" s="62"/>
      <c r="K795" s="61"/>
      <c r="L795" s="61"/>
      <c r="M795" s="80"/>
      <c r="N795" s="61"/>
      <c r="O795" s="111"/>
      <c r="P795" s="117"/>
      <c r="Q795" s="120"/>
      <c r="R795" s="117"/>
      <c r="S795" s="120"/>
      <c r="T795" s="117"/>
      <c r="U795" s="120"/>
      <c r="V795" s="117"/>
      <c r="W795" s="120"/>
      <c r="X795" s="117"/>
      <c r="Y795" s="72"/>
    </row>
    <row r="796" spans="8:25" ht="20.100000000000001" customHeight="1" x14ac:dyDescent="0.2">
      <c r="H796" s="68"/>
      <c r="I796" s="61"/>
      <c r="J796" s="62"/>
      <c r="K796" s="61"/>
      <c r="L796" s="61"/>
      <c r="M796" s="80"/>
      <c r="N796" s="61"/>
      <c r="O796" s="111"/>
      <c r="P796" s="117"/>
      <c r="Q796" s="120"/>
      <c r="R796" s="117"/>
      <c r="S796" s="120"/>
      <c r="T796" s="117"/>
      <c r="U796" s="120"/>
      <c r="V796" s="117"/>
      <c r="W796" s="120"/>
      <c r="X796" s="117"/>
      <c r="Y796" s="72"/>
    </row>
    <row r="797" spans="8:25" ht="20.100000000000001" customHeight="1" x14ac:dyDescent="0.2">
      <c r="H797" s="68"/>
      <c r="I797" s="61"/>
      <c r="J797" s="62"/>
      <c r="K797" s="61"/>
      <c r="L797" s="61"/>
      <c r="M797" s="80"/>
      <c r="N797" s="61"/>
      <c r="O797" s="111"/>
      <c r="P797" s="117"/>
      <c r="Q797" s="120"/>
      <c r="R797" s="117"/>
      <c r="S797" s="120"/>
      <c r="T797" s="117"/>
      <c r="U797" s="120"/>
      <c r="V797" s="117"/>
      <c r="W797" s="120"/>
      <c r="X797" s="117"/>
      <c r="Y797" s="72"/>
    </row>
    <row r="798" spans="8:25" ht="20.100000000000001" customHeight="1" x14ac:dyDescent="0.2">
      <c r="H798" s="68"/>
      <c r="I798" s="61"/>
      <c r="J798" s="62"/>
      <c r="K798" s="61"/>
      <c r="L798" s="61"/>
      <c r="M798" s="80"/>
      <c r="N798" s="61"/>
      <c r="O798" s="111"/>
      <c r="P798" s="117"/>
      <c r="Q798" s="120"/>
      <c r="R798" s="117"/>
      <c r="S798" s="120"/>
      <c r="T798" s="117"/>
      <c r="U798" s="120"/>
      <c r="V798" s="117"/>
      <c r="W798" s="120"/>
      <c r="X798" s="117"/>
      <c r="Y798" s="72"/>
    </row>
    <row r="799" spans="8:25" ht="20.100000000000001" customHeight="1" x14ac:dyDescent="0.2">
      <c r="H799" s="68"/>
      <c r="I799" s="61"/>
      <c r="J799" s="62"/>
      <c r="K799" s="61"/>
      <c r="L799" s="61"/>
      <c r="M799" s="80"/>
      <c r="N799" s="61"/>
      <c r="O799" s="111"/>
      <c r="P799" s="117"/>
      <c r="Q799" s="120"/>
      <c r="R799" s="117"/>
      <c r="S799" s="120"/>
      <c r="T799" s="117"/>
      <c r="U799" s="120"/>
      <c r="V799" s="117"/>
      <c r="W799" s="120"/>
      <c r="X799" s="117"/>
      <c r="Y799" s="72"/>
    </row>
    <row r="800" spans="8:25" ht="20.100000000000001" customHeight="1" x14ac:dyDescent="0.2">
      <c r="H800" s="68"/>
      <c r="I800" s="61"/>
      <c r="J800" s="62"/>
      <c r="K800" s="61"/>
      <c r="L800" s="61"/>
      <c r="M800" s="80"/>
      <c r="N800" s="61"/>
      <c r="O800" s="111"/>
      <c r="P800" s="117"/>
      <c r="Q800" s="120"/>
      <c r="R800" s="117"/>
      <c r="S800" s="120"/>
      <c r="T800" s="117"/>
      <c r="U800" s="120"/>
      <c r="V800" s="117"/>
      <c r="W800" s="120"/>
      <c r="X800" s="117"/>
      <c r="Y800" s="72"/>
    </row>
    <row r="801" spans="8:25" ht="20.100000000000001" customHeight="1" x14ac:dyDescent="0.2">
      <c r="H801" s="68"/>
      <c r="I801" s="61"/>
      <c r="J801" s="62"/>
      <c r="K801" s="61"/>
      <c r="L801" s="61"/>
      <c r="M801" s="80"/>
      <c r="N801" s="61"/>
      <c r="O801" s="111"/>
      <c r="P801" s="117"/>
      <c r="Q801" s="120"/>
      <c r="R801" s="117"/>
      <c r="S801" s="120"/>
      <c r="T801" s="117"/>
      <c r="U801" s="120"/>
      <c r="V801" s="117"/>
      <c r="W801" s="120"/>
      <c r="X801" s="117"/>
      <c r="Y801" s="72"/>
    </row>
    <row r="802" spans="8:25" ht="20.100000000000001" customHeight="1" x14ac:dyDescent="0.2">
      <c r="H802" s="68"/>
      <c r="I802" s="61"/>
      <c r="J802" s="62"/>
      <c r="K802" s="61"/>
      <c r="L802" s="61"/>
      <c r="M802" s="80"/>
      <c r="N802" s="61"/>
      <c r="O802" s="111"/>
      <c r="P802" s="117"/>
      <c r="Q802" s="120"/>
      <c r="R802" s="117"/>
      <c r="S802" s="120"/>
      <c r="T802" s="117"/>
      <c r="U802" s="120"/>
      <c r="V802" s="117"/>
      <c r="W802" s="120"/>
      <c r="X802" s="117"/>
      <c r="Y802" s="72"/>
    </row>
    <row r="803" spans="8:25" ht="20.100000000000001" customHeight="1" x14ac:dyDescent="0.2">
      <c r="H803" s="68"/>
      <c r="I803" s="61"/>
      <c r="J803" s="62"/>
      <c r="K803" s="61"/>
      <c r="L803" s="61"/>
      <c r="M803" s="80"/>
      <c r="N803" s="61"/>
      <c r="O803" s="111"/>
      <c r="P803" s="117"/>
      <c r="Q803" s="120"/>
      <c r="R803" s="117"/>
      <c r="S803" s="120"/>
      <c r="T803" s="117"/>
      <c r="U803" s="120"/>
      <c r="V803" s="117"/>
      <c r="W803" s="120"/>
      <c r="X803" s="117"/>
      <c r="Y803" s="72"/>
    </row>
    <row r="804" spans="8:25" ht="20.100000000000001" customHeight="1" x14ac:dyDescent="0.2">
      <c r="H804" s="68"/>
      <c r="I804" s="61"/>
      <c r="J804" s="62"/>
      <c r="K804" s="61"/>
      <c r="L804" s="61"/>
      <c r="M804" s="80"/>
      <c r="N804" s="61"/>
      <c r="O804" s="111"/>
      <c r="P804" s="117"/>
      <c r="Q804" s="120"/>
      <c r="R804" s="117"/>
      <c r="S804" s="120"/>
      <c r="T804" s="117"/>
      <c r="U804" s="120"/>
      <c r="V804" s="117"/>
      <c r="W804" s="120"/>
      <c r="X804" s="117"/>
      <c r="Y804" s="72"/>
    </row>
    <row r="805" spans="8:25" ht="20.100000000000001" customHeight="1" x14ac:dyDescent="0.2">
      <c r="H805" s="68"/>
      <c r="I805" s="61"/>
      <c r="J805" s="62"/>
      <c r="K805" s="61"/>
      <c r="L805" s="61"/>
      <c r="M805" s="80"/>
      <c r="N805" s="61"/>
      <c r="O805" s="111"/>
      <c r="P805" s="117"/>
      <c r="Q805" s="120"/>
      <c r="R805" s="117"/>
      <c r="S805" s="120"/>
      <c r="T805" s="117"/>
      <c r="U805" s="120"/>
      <c r="V805" s="117"/>
      <c r="W805" s="120"/>
      <c r="X805" s="117"/>
      <c r="Y805" s="72"/>
    </row>
    <row r="806" spans="8:25" ht="20.100000000000001" customHeight="1" x14ac:dyDescent="0.2">
      <c r="H806" s="68"/>
      <c r="I806" s="61"/>
      <c r="J806" s="62"/>
      <c r="K806" s="61"/>
      <c r="L806" s="61"/>
      <c r="M806" s="80"/>
      <c r="N806" s="61"/>
      <c r="O806" s="111"/>
      <c r="P806" s="117"/>
      <c r="Q806" s="120"/>
      <c r="R806" s="117"/>
      <c r="S806" s="120"/>
      <c r="T806" s="117"/>
      <c r="U806" s="120"/>
      <c r="V806" s="117"/>
      <c r="W806" s="120"/>
      <c r="X806" s="117"/>
      <c r="Y806" s="72"/>
    </row>
    <row r="807" spans="8:25" ht="20.100000000000001" customHeight="1" x14ac:dyDescent="0.2">
      <c r="H807" s="68"/>
      <c r="I807" s="61"/>
      <c r="J807" s="62"/>
      <c r="K807" s="61"/>
      <c r="L807" s="61"/>
      <c r="M807" s="80"/>
      <c r="N807" s="61"/>
      <c r="O807" s="111"/>
      <c r="P807" s="117"/>
      <c r="Q807" s="120"/>
      <c r="R807" s="117"/>
      <c r="S807" s="120"/>
      <c r="T807" s="117"/>
      <c r="U807" s="120"/>
      <c r="V807" s="117"/>
      <c r="W807" s="120"/>
      <c r="X807" s="117"/>
      <c r="Y807" s="72"/>
    </row>
    <row r="808" spans="8:25" ht="20.100000000000001" customHeight="1" x14ac:dyDescent="0.2">
      <c r="H808" s="68"/>
      <c r="I808" s="61"/>
      <c r="J808" s="62"/>
      <c r="K808" s="61"/>
      <c r="L808" s="61"/>
      <c r="M808" s="80"/>
      <c r="N808" s="61"/>
      <c r="O808" s="111"/>
      <c r="P808" s="117"/>
      <c r="Q808" s="120"/>
      <c r="R808" s="117"/>
      <c r="S808" s="120"/>
      <c r="T808" s="117"/>
      <c r="U808" s="120"/>
      <c r="V808" s="117"/>
      <c r="W808" s="120"/>
      <c r="X808" s="117"/>
      <c r="Y808" s="72"/>
    </row>
    <row r="809" spans="8:25" ht="20.100000000000001" customHeight="1" x14ac:dyDescent="0.2">
      <c r="H809" s="68"/>
      <c r="I809" s="61"/>
      <c r="J809" s="62"/>
      <c r="K809" s="61"/>
      <c r="L809" s="61"/>
      <c r="M809" s="80"/>
      <c r="N809" s="61"/>
      <c r="O809" s="111"/>
      <c r="P809" s="117"/>
      <c r="Q809" s="120"/>
      <c r="R809" s="117"/>
      <c r="S809" s="120"/>
      <c r="T809" s="117"/>
      <c r="U809" s="120"/>
      <c r="V809" s="117"/>
      <c r="W809" s="120"/>
      <c r="X809" s="117"/>
      <c r="Y809" s="72"/>
    </row>
    <row r="810" spans="8:25" ht="20.100000000000001" customHeight="1" x14ac:dyDescent="0.2">
      <c r="H810" s="68"/>
      <c r="I810" s="61"/>
      <c r="J810" s="62"/>
      <c r="K810" s="61"/>
      <c r="L810" s="61"/>
      <c r="M810" s="80"/>
      <c r="N810" s="61"/>
      <c r="O810" s="111"/>
      <c r="P810" s="117"/>
      <c r="Q810" s="120"/>
      <c r="R810" s="117"/>
      <c r="S810" s="120"/>
      <c r="T810" s="117"/>
      <c r="U810" s="120"/>
      <c r="V810" s="117"/>
      <c r="W810" s="120"/>
      <c r="X810" s="117"/>
      <c r="Y810" s="72"/>
    </row>
    <row r="811" spans="8:25" ht="20.100000000000001" customHeight="1" x14ac:dyDescent="0.2">
      <c r="H811" s="68"/>
      <c r="I811" s="61"/>
      <c r="J811" s="62"/>
      <c r="K811" s="61"/>
      <c r="L811" s="61"/>
      <c r="M811" s="80"/>
      <c r="N811" s="61"/>
      <c r="O811" s="111"/>
      <c r="P811" s="117"/>
      <c r="Q811" s="120"/>
      <c r="R811" s="117"/>
      <c r="S811" s="120"/>
      <c r="T811" s="117"/>
      <c r="U811" s="120"/>
      <c r="V811" s="117"/>
      <c r="W811" s="120"/>
      <c r="X811" s="117"/>
      <c r="Y811" s="72"/>
    </row>
    <row r="812" spans="8:25" ht="20.100000000000001" customHeight="1" x14ac:dyDescent="0.2">
      <c r="H812" s="68"/>
      <c r="I812" s="61"/>
      <c r="J812" s="62"/>
      <c r="K812" s="61"/>
      <c r="L812" s="61"/>
      <c r="M812" s="80"/>
      <c r="N812" s="61"/>
      <c r="O812" s="111"/>
      <c r="P812" s="117"/>
      <c r="Q812" s="120"/>
      <c r="R812" s="117"/>
      <c r="S812" s="120"/>
      <c r="T812" s="117"/>
      <c r="U812" s="120"/>
      <c r="V812" s="117"/>
      <c r="W812" s="120"/>
      <c r="X812" s="117"/>
      <c r="Y812" s="72"/>
    </row>
    <row r="813" spans="8:25" ht="20.100000000000001" customHeight="1" x14ac:dyDescent="0.2">
      <c r="H813" s="68"/>
      <c r="I813" s="61"/>
      <c r="J813" s="62"/>
      <c r="K813" s="61"/>
      <c r="L813" s="61"/>
      <c r="M813" s="80"/>
      <c r="N813" s="61"/>
      <c r="O813" s="111"/>
      <c r="P813" s="117"/>
      <c r="Q813" s="120"/>
      <c r="R813" s="117"/>
      <c r="S813" s="120"/>
      <c r="T813" s="117"/>
      <c r="U813" s="120"/>
      <c r="V813" s="117"/>
      <c r="W813" s="120"/>
      <c r="X813" s="117"/>
      <c r="Y813" s="72"/>
    </row>
    <row r="814" spans="8:25" ht="20.100000000000001" customHeight="1" x14ac:dyDescent="0.2">
      <c r="H814" s="68"/>
      <c r="I814" s="61"/>
      <c r="J814" s="62"/>
      <c r="K814" s="61"/>
      <c r="L814" s="61"/>
      <c r="M814" s="80"/>
      <c r="N814" s="61"/>
      <c r="O814" s="111"/>
      <c r="P814" s="117"/>
      <c r="Q814" s="120"/>
      <c r="R814" s="117"/>
      <c r="S814" s="120"/>
      <c r="T814" s="117"/>
      <c r="U814" s="120"/>
      <c r="V814" s="117"/>
      <c r="W814" s="120"/>
      <c r="X814" s="117"/>
      <c r="Y814" s="72"/>
    </row>
    <row r="815" spans="8:25" ht="20.100000000000001" customHeight="1" x14ac:dyDescent="0.2">
      <c r="H815" s="68"/>
      <c r="I815" s="61"/>
      <c r="J815" s="62"/>
      <c r="K815" s="61"/>
      <c r="L815" s="61"/>
      <c r="M815" s="80"/>
      <c r="N815" s="61"/>
      <c r="O815" s="111"/>
      <c r="P815" s="117"/>
      <c r="Q815" s="120"/>
      <c r="R815" s="117"/>
      <c r="S815" s="120"/>
      <c r="T815" s="117"/>
      <c r="U815" s="120"/>
      <c r="V815" s="117"/>
      <c r="W815" s="120"/>
      <c r="X815" s="117"/>
      <c r="Y815" s="72"/>
    </row>
    <row r="816" spans="8:25" ht="20.100000000000001" customHeight="1" x14ac:dyDescent="0.2">
      <c r="H816" s="68"/>
      <c r="I816" s="61"/>
      <c r="J816" s="62"/>
      <c r="K816" s="61"/>
      <c r="L816" s="61"/>
      <c r="M816" s="80"/>
      <c r="N816" s="61"/>
      <c r="O816" s="111"/>
      <c r="P816" s="117"/>
      <c r="Q816" s="120"/>
      <c r="R816" s="117"/>
      <c r="S816" s="120"/>
      <c r="T816" s="117"/>
      <c r="U816" s="120"/>
      <c r="V816" s="117"/>
      <c r="W816" s="120"/>
      <c r="X816" s="117"/>
      <c r="Y816" s="72"/>
    </row>
    <row r="817" spans="8:25" ht="20.100000000000001" customHeight="1" x14ac:dyDescent="0.2">
      <c r="H817" s="68"/>
      <c r="I817" s="61"/>
      <c r="J817" s="62"/>
      <c r="K817" s="61"/>
      <c r="L817" s="61"/>
      <c r="M817" s="80"/>
      <c r="N817" s="61"/>
      <c r="O817" s="111"/>
      <c r="P817" s="117"/>
      <c r="Q817" s="120"/>
      <c r="R817" s="117"/>
      <c r="S817" s="120"/>
      <c r="T817" s="117"/>
      <c r="U817" s="120"/>
      <c r="V817" s="117"/>
      <c r="W817" s="120"/>
      <c r="X817" s="117"/>
      <c r="Y817" s="72"/>
    </row>
    <row r="818" spans="8:25" ht="20.100000000000001" customHeight="1" x14ac:dyDescent="0.2">
      <c r="H818" s="68"/>
      <c r="I818" s="61"/>
      <c r="J818" s="62"/>
      <c r="K818" s="61"/>
      <c r="L818" s="61"/>
      <c r="M818" s="80"/>
      <c r="N818" s="61"/>
      <c r="O818" s="111"/>
      <c r="P818" s="117"/>
      <c r="Q818" s="120"/>
      <c r="R818" s="117"/>
      <c r="S818" s="120"/>
      <c r="T818" s="117"/>
      <c r="U818" s="120"/>
      <c r="V818" s="117"/>
      <c r="W818" s="120"/>
      <c r="X818" s="117"/>
      <c r="Y818" s="72"/>
    </row>
    <row r="819" spans="8:25" ht="20.100000000000001" customHeight="1" x14ac:dyDescent="0.2">
      <c r="H819" s="68"/>
      <c r="I819" s="61"/>
      <c r="J819" s="62"/>
      <c r="K819" s="61"/>
      <c r="L819" s="61"/>
      <c r="M819" s="80"/>
      <c r="N819" s="61"/>
      <c r="O819" s="111"/>
      <c r="P819" s="117"/>
      <c r="Q819" s="120"/>
      <c r="R819" s="117"/>
      <c r="S819" s="120"/>
      <c r="T819" s="117"/>
      <c r="U819" s="120"/>
      <c r="V819" s="117"/>
      <c r="W819" s="120"/>
      <c r="X819" s="117"/>
      <c r="Y819" s="72"/>
    </row>
    <row r="820" spans="8:25" ht="20.100000000000001" customHeight="1" x14ac:dyDescent="0.2">
      <c r="H820" s="68"/>
      <c r="I820" s="61"/>
      <c r="J820" s="62"/>
      <c r="K820" s="61"/>
      <c r="L820" s="61"/>
      <c r="M820" s="80"/>
      <c r="N820" s="61"/>
      <c r="O820" s="111"/>
      <c r="P820" s="117"/>
      <c r="Q820" s="120"/>
      <c r="R820" s="117"/>
      <c r="S820" s="120"/>
      <c r="T820" s="117"/>
      <c r="U820" s="120"/>
      <c r="V820" s="117"/>
      <c r="W820" s="120"/>
      <c r="X820" s="117"/>
      <c r="Y820" s="72"/>
    </row>
    <row r="821" spans="8:25" ht="20.100000000000001" customHeight="1" x14ac:dyDescent="0.2">
      <c r="H821" s="68"/>
      <c r="I821" s="61"/>
      <c r="J821" s="62"/>
      <c r="K821" s="61"/>
      <c r="L821" s="61"/>
      <c r="M821" s="80"/>
      <c r="N821" s="61"/>
      <c r="O821" s="111"/>
      <c r="P821" s="117"/>
      <c r="Q821" s="120"/>
      <c r="R821" s="117"/>
      <c r="S821" s="120"/>
      <c r="T821" s="117"/>
      <c r="U821" s="120"/>
      <c r="V821" s="117"/>
      <c r="W821" s="120"/>
      <c r="X821" s="117"/>
      <c r="Y821" s="72"/>
    </row>
    <row r="822" spans="8:25" ht="20.100000000000001" customHeight="1" x14ac:dyDescent="0.2">
      <c r="H822" s="68"/>
      <c r="I822" s="61"/>
      <c r="J822" s="62"/>
      <c r="K822" s="61"/>
      <c r="L822" s="61"/>
      <c r="M822" s="80"/>
      <c r="N822" s="61"/>
      <c r="O822" s="111"/>
      <c r="P822" s="117"/>
      <c r="Q822" s="120"/>
      <c r="R822" s="117"/>
      <c r="S822" s="120"/>
      <c r="T822" s="117"/>
      <c r="U822" s="120"/>
      <c r="V822" s="117"/>
      <c r="W822" s="120"/>
      <c r="X822" s="117"/>
      <c r="Y822" s="72"/>
    </row>
    <row r="823" spans="8:25" ht="20.100000000000001" customHeight="1" x14ac:dyDescent="0.2">
      <c r="H823" s="68"/>
      <c r="I823" s="61"/>
      <c r="J823" s="62"/>
      <c r="K823" s="61"/>
      <c r="L823" s="61"/>
      <c r="M823" s="80"/>
      <c r="N823" s="61"/>
      <c r="O823" s="111"/>
      <c r="P823" s="117"/>
      <c r="Q823" s="120"/>
      <c r="R823" s="117"/>
      <c r="S823" s="120"/>
      <c r="T823" s="117"/>
      <c r="U823" s="120"/>
      <c r="V823" s="117"/>
      <c r="W823" s="120"/>
      <c r="X823" s="117"/>
      <c r="Y823" s="72"/>
    </row>
    <row r="824" spans="8:25" ht="20.100000000000001" customHeight="1" x14ac:dyDescent="0.2">
      <c r="H824" s="68"/>
      <c r="I824" s="61"/>
      <c r="J824" s="62"/>
      <c r="K824" s="61"/>
      <c r="L824" s="61"/>
      <c r="M824" s="80"/>
      <c r="N824" s="61"/>
      <c r="O824" s="111"/>
      <c r="P824" s="117"/>
      <c r="Q824" s="120"/>
      <c r="R824" s="117"/>
      <c r="S824" s="120"/>
      <c r="T824" s="117"/>
      <c r="U824" s="120"/>
      <c r="V824" s="117"/>
      <c r="W824" s="120"/>
      <c r="X824" s="117"/>
      <c r="Y824" s="72"/>
    </row>
    <row r="825" spans="8:25" ht="20.100000000000001" customHeight="1" x14ac:dyDescent="0.2">
      <c r="H825" s="68"/>
      <c r="I825" s="61"/>
      <c r="J825" s="62"/>
      <c r="K825" s="61"/>
      <c r="L825" s="61"/>
      <c r="M825" s="80"/>
      <c r="N825" s="61"/>
      <c r="O825" s="111"/>
      <c r="P825" s="117"/>
      <c r="Q825" s="120"/>
      <c r="R825" s="117"/>
      <c r="S825" s="120"/>
      <c r="T825" s="117"/>
      <c r="U825" s="120"/>
      <c r="V825" s="117"/>
      <c r="W825" s="120"/>
      <c r="X825" s="117"/>
      <c r="Y825" s="72"/>
    </row>
    <row r="826" spans="8:25" ht="20.100000000000001" customHeight="1" x14ac:dyDescent="0.2">
      <c r="H826" s="68"/>
      <c r="I826" s="61"/>
      <c r="J826" s="62"/>
      <c r="K826" s="61"/>
      <c r="L826" s="61"/>
      <c r="M826" s="80"/>
      <c r="N826" s="61"/>
      <c r="O826" s="111"/>
      <c r="P826" s="117"/>
      <c r="Q826" s="120"/>
      <c r="R826" s="117"/>
      <c r="S826" s="120"/>
      <c r="T826" s="117"/>
      <c r="U826" s="120"/>
      <c r="V826" s="117"/>
      <c r="W826" s="120"/>
      <c r="X826" s="117"/>
      <c r="Y826" s="72"/>
    </row>
    <row r="827" spans="8:25" ht="20.100000000000001" customHeight="1" x14ac:dyDescent="0.2">
      <c r="H827" s="68"/>
      <c r="I827" s="61"/>
      <c r="J827" s="62"/>
      <c r="K827" s="61"/>
      <c r="L827" s="61"/>
      <c r="M827" s="80"/>
      <c r="N827" s="61"/>
      <c r="O827" s="111"/>
      <c r="P827" s="117"/>
      <c r="Q827" s="120"/>
      <c r="R827" s="117"/>
      <c r="S827" s="120"/>
      <c r="T827" s="117"/>
      <c r="U827" s="120"/>
      <c r="V827" s="117"/>
      <c r="W827" s="120"/>
      <c r="X827" s="117"/>
      <c r="Y827" s="72"/>
    </row>
    <row r="828" spans="8:25" ht="20.100000000000001" customHeight="1" x14ac:dyDescent="0.2">
      <c r="H828" s="68"/>
      <c r="I828" s="61"/>
      <c r="J828" s="62"/>
      <c r="K828" s="61"/>
      <c r="L828" s="61"/>
      <c r="M828" s="80"/>
      <c r="N828" s="61"/>
      <c r="O828" s="111"/>
      <c r="P828" s="117"/>
      <c r="Q828" s="120"/>
      <c r="R828" s="117"/>
      <c r="S828" s="120"/>
      <c r="T828" s="117"/>
      <c r="U828" s="120"/>
      <c r="V828" s="117"/>
      <c r="W828" s="120"/>
      <c r="X828" s="117"/>
      <c r="Y828" s="72"/>
    </row>
    <row r="829" spans="8:25" ht="20.100000000000001" customHeight="1" x14ac:dyDescent="0.2">
      <c r="H829" s="68"/>
      <c r="I829" s="61"/>
      <c r="J829" s="62"/>
      <c r="K829" s="61"/>
      <c r="L829" s="61"/>
      <c r="M829" s="80"/>
      <c r="N829" s="61"/>
      <c r="O829" s="111"/>
      <c r="P829" s="117"/>
      <c r="Q829" s="120"/>
      <c r="R829" s="117"/>
      <c r="S829" s="120"/>
      <c r="T829" s="117"/>
      <c r="U829" s="120"/>
      <c r="V829" s="117"/>
      <c r="W829" s="120"/>
      <c r="X829" s="117"/>
      <c r="Y829" s="72"/>
    </row>
    <row r="830" spans="8:25" ht="20.100000000000001" customHeight="1" x14ac:dyDescent="0.2">
      <c r="H830" s="68"/>
      <c r="I830" s="61"/>
      <c r="J830" s="62"/>
      <c r="K830" s="61"/>
      <c r="L830" s="61"/>
      <c r="M830" s="80"/>
      <c r="N830" s="61"/>
      <c r="O830" s="111"/>
      <c r="P830" s="117"/>
      <c r="Q830" s="120"/>
      <c r="R830" s="117"/>
      <c r="S830" s="120"/>
      <c r="T830" s="117"/>
      <c r="U830" s="120"/>
      <c r="V830" s="117"/>
      <c r="W830" s="120"/>
      <c r="X830" s="117"/>
      <c r="Y830" s="72"/>
    </row>
    <row r="831" spans="8:25" ht="20.100000000000001" customHeight="1" x14ac:dyDescent="0.2">
      <c r="H831" s="68"/>
      <c r="I831" s="61"/>
      <c r="J831" s="62"/>
      <c r="K831" s="61"/>
      <c r="L831" s="61"/>
      <c r="M831" s="80"/>
      <c r="N831" s="61"/>
      <c r="O831" s="111"/>
      <c r="P831" s="117"/>
      <c r="Q831" s="120"/>
      <c r="R831" s="117"/>
      <c r="S831" s="120"/>
      <c r="T831" s="117"/>
      <c r="U831" s="120"/>
      <c r="V831" s="117"/>
      <c r="W831" s="120"/>
      <c r="X831" s="117"/>
      <c r="Y831" s="72"/>
    </row>
    <row r="832" spans="8:25" ht="20.100000000000001" customHeight="1" x14ac:dyDescent="0.2">
      <c r="H832" s="68"/>
      <c r="I832" s="61"/>
      <c r="J832" s="62"/>
      <c r="K832" s="61"/>
      <c r="L832" s="61"/>
      <c r="M832" s="80"/>
      <c r="N832" s="61"/>
      <c r="O832" s="111"/>
      <c r="P832" s="117"/>
      <c r="Q832" s="120"/>
      <c r="R832" s="117"/>
      <c r="S832" s="120"/>
      <c r="T832" s="117"/>
      <c r="U832" s="120"/>
      <c r="V832" s="117"/>
      <c r="W832" s="120"/>
      <c r="X832" s="117"/>
      <c r="Y832" s="72"/>
    </row>
    <row r="833" spans="8:25" ht="20.100000000000001" customHeight="1" x14ac:dyDescent="0.2">
      <c r="H833" s="68"/>
      <c r="I833" s="61"/>
      <c r="J833" s="62"/>
      <c r="K833" s="61"/>
      <c r="L833" s="61"/>
      <c r="M833" s="80"/>
      <c r="N833" s="61"/>
      <c r="O833" s="111"/>
      <c r="P833" s="117"/>
      <c r="Q833" s="120"/>
      <c r="R833" s="117"/>
      <c r="S833" s="120"/>
      <c r="T833" s="117"/>
      <c r="U833" s="120"/>
      <c r="V833" s="117"/>
      <c r="W833" s="120"/>
      <c r="X833" s="117"/>
      <c r="Y833" s="72"/>
    </row>
    <row r="834" spans="8:25" ht="20.100000000000001" customHeight="1" x14ac:dyDescent="0.2">
      <c r="H834" s="68"/>
      <c r="I834" s="61"/>
      <c r="J834" s="62"/>
      <c r="K834" s="61"/>
      <c r="L834" s="61"/>
      <c r="M834" s="80"/>
      <c r="N834" s="61"/>
      <c r="O834" s="111"/>
      <c r="P834" s="117"/>
      <c r="Q834" s="120"/>
      <c r="R834" s="117"/>
      <c r="S834" s="120"/>
      <c r="T834" s="117"/>
      <c r="U834" s="120"/>
      <c r="V834" s="117"/>
      <c r="W834" s="120"/>
      <c r="X834" s="117"/>
      <c r="Y834" s="72"/>
    </row>
    <row r="835" spans="8:25" ht="20.100000000000001" customHeight="1" x14ac:dyDescent="0.2">
      <c r="H835" s="68"/>
      <c r="I835" s="61"/>
      <c r="J835" s="62"/>
      <c r="K835" s="61"/>
      <c r="L835" s="61"/>
      <c r="M835" s="80"/>
      <c r="N835" s="61"/>
      <c r="O835" s="111"/>
      <c r="P835" s="117"/>
      <c r="Q835" s="120"/>
      <c r="R835" s="117"/>
      <c r="S835" s="120"/>
      <c r="T835" s="117"/>
      <c r="U835" s="120"/>
      <c r="V835" s="117"/>
      <c r="W835" s="120"/>
      <c r="X835" s="117"/>
      <c r="Y835" s="72"/>
    </row>
    <row r="836" spans="8:25" ht="20.100000000000001" customHeight="1" x14ac:dyDescent="0.2">
      <c r="H836" s="68"/>
      <c r="I836" s="61"/>
      <c r="J836" s="62"/>
      <c r="K836" s="61"/>
      <c r="L836" s="61"/>
      <c r="M836" s="80"/>
      <c r="N836" s="61"/>
      <c r="O836" s="111"/>
      <c r="P836" s="117"/>
      <c r="Q836" s="120"/>
      <c r="R836" s="117"/>
      <c r="S836" s="120"/>
      <c r="T836" s="117"/>
      <c r="U836" s="120"/>
      <c r="V836" s="117"/>
      <c r="W836" s="120"/>
      <c r="X836" s="117"/>
      <c r="Y836" s="72"/>
    </row>
    <row r="837" spans="8:25" ht="20.100000000000001" customHeight="1" x14ac:dyDescent="0.2">
      <c r="H837" s="68"/>
      <c r="I837" s="61"/>
      <c r="J837" s="62"/>
      <c r="K837" s="61"/>
      <c r="L837" s="61"/>
      <c r="M837" s="80"/>
      <c r="N837" s="61"/>
      <c r="O837" s="111"/>
      <c r="P837" s="117"/>
      <c r="Q837" s="120"/>
      <c r="R837" s="117"/>
      <c r="S837" s="120"/>
      <c r="T837" s="117"/>
      <c r="U837" s="120"/>
      <c r="V837" s="117"/>
      <c r="W837" s="120"/>
      <c r="X837" s="117"/>
      <c r="Y837" s="72"/>
    </row>
    <row r="838" spans="8:25" ht="20.100000000000001" customHeight="1" x14ac:dyDescent="0.2">
      <c r="H838" s="68"/>
      <c r="I838" s="61"/>
      <c r="J838" s="62"/>
      <c r="K838" s="61"/>
      <c r="L838" s="61"/>
      <c r="M838" s="80"/>
      <c r="N838" s="61"/>
      <c r="O838" s="111"/>
      <c r="P838" s="117"/>
      <c r="Q838" s="120"/>
      <c r="R838" s="117"/>
      <c r="S838" s="120"/>
      <c r="T838" s="117"/>
      <c r="U838" s="120"/>
      <c r="V838" s="117"/>
      <c r="W838" s="120"/>
      <c r="X838" s="117"/>
      <c r="Y838" s="72"/>
    </row>
    <row r="839" spans="8:25" ht="20.100000000000001" customHeight="1" x14ac:dyDescent="0.2">
      <c r="H839" s="68"/>
      <c r="I839" s="61"/>
      <c r="J839" s="62"/>
      <c r="K839" s="61"/>
      <c r="L839" s="61"/>
      <c r="M839" s="80"/>
      <c r="N839" s="61"/>
      <c r="O839" s="111"/>
      <c r="P839" s="117"/>
      <c r="Q839" s="120"/>
      <c r="R839" s="117"/>
      <c r="S839" s="120"/>
      <c r="T839" s="117"/>
      <c r="U839" s="120"/>
      <c r="V839" s="117"/>
      <c r="W839" s="120"/>
      <c r="X839" s="117"/>
      <c r="Y839" s="72"/>
    </row>
    <row r="840" spans="8:25" ht="20.100000000000001" customHeight="1" x14ac:dyDescent="0.2">
      <c r="H840" s="68"/>
      <c r="I840" s="61"/>
      <c r="J840" s="62"/>
      <c r="K840" s="61"/>
      <c r="L840" s="61"/>
      <c r="M840" s="80"/>
      <c r="N840" s="61"/>
      <c r="O840" s="111"/>
      <c r="P840" s="117"/>
      <c r="Q840" s="120"/>
      <c r="R840" s="117"/>
      <c r="S840" s="120"/>
      <c r="T840" s="117"/>
      <c r="U840" s="120"/>
      <c r="V840" s="117"/>
      <c r="W840" s="120"/>
      <c r="X840" s="117"/>
      <c r="Y840" s="72"/>
    </row>
    <row r="841" spans="8:25" ht="20.100000000000001" customHeight="1" x14ac:dyDescent="0.2">
      <c r="H841" s="68"/>
      <c r="I841" s="61"/>
      <c r="J841" s="62"/>
      <c r="K841" s="61"/>
      <c r="L841" s="61"/>
      <c r="M841" s="80"/>
      <c r="N841" s="61"/>
      <c r="O841" s="111"/>
      <c r="P841" s="117"/>
      <c r="Q841" s="120"/>
      <c r="R841" s="117"/>
      <c r="S841" s="120"/>
      <c r="T841" s="117"/>
      <c r="U841" s="120"/>
      <c r="V841" s="117"/>
      <c r="W841" s="120"/>
      <c r="X841" s="117"/>
      <c r="Y841" s="72"/>
    </row>
    <row r="842" spans="8:25" ht="20.100000000000001" customHeight="1" x14ac:dyDescent="0.2">
      <c r="H842" s="68"/>
      <c r="I842" s="61"/>
      <c r="J842" s="62"/>
      <c r="K842" s="61"/>
      <c r="L842" s="61"/>
      <c r="M842" s="80"/>
      <c r="N842" s="61"/>
      <c r="O842" s="111"/>
      <c r="P842" s="117"/>
      <c r="Q842" s="120"/>
      <c r="R842" s="117"/>
      <c r="S842" s="120"/>
      <c r="T842" s="117"/>
      <c r="U842" s="120"/>
      <c r="V842" s="117"/>
      <c r="W842" s="120"/>
      <c r="X842" s="117"/>
      <c r="Y842" s="72"/>
    </row>
    <row r="843" spans="8:25" ht="20.100000000000001" customHeight="1" x14ac:dyDescent="0.2">
      <c r="H843" s="68"/>
      <c r="I843" s="61"/>
      <c r="J843" s="62"/>
      <c r="K843" s="61"/>
      <c r="L843" s="61"/>
      <c r="M843" s="80"/>
      <c r="N843" s="61"/>
      <c r="O843" s="111"/>
      <c r="P843" s="117"/>
      <c r="Q843" s="120"/>
      <c r="R843" s="117"/>
      <c r="S843" s="120"/>
      <c r="T843" s="117"/>
      <c r="U843" s="120"/>
      <c r="V843" s="117"/>
      <c r="W843" s="120"/>
      <c r="X843" s="117"/>
      <c r="Y843" s="72"/>
    </row>
    <row r="844" spans="8:25" ht="20.100000000000001" customHeight="1" x14ac:dyDescent="0.2">
      <c r="H844" s="68"/>
      <c r="I844" s="61"/>
      <c r="J844" s="62"/>
      <c r="K844" s="61"/>
      <c r="L844" s="61"/>
      <c r="M844" s="80"/>
      <c r="N844" s="61"/>
      <c r="O844" s="111"/>
      <c r="P844" s="117"/>
      <c r="Q844" s="120"/>
      <c r="R844" s="117"/>
      <c r="S844" s="120"/>
      <c r="T844" s="117"/>
      <c r="U844" s="120"/>
      <c r="V844" s="117"/>
      <c r="W844" s="120"/>
      <c r="X844" s="117"/>
      <c r="Y844" s="72"/>
    </row>
    <row r="845" spans="8:25" ht="20.100000000000001" customHeight="1" x14ac:dyDescent="0.2">
      <c r="H845" s="68"/>
      <c r="I845" s="61"/>
      <c r="J845" s="62"/>
      <c r="K845" s="61"/>
      <c r="L845" s="61"/>
      <c r="M845" s="80"/>
      <c r="N845" s="61"/>
      <c r="O845" s="111"/>
      <c r="P845" s="117"/>
      <c r="Q845" s="120"/>
      <c r="R845" s="117"/>
      <c r="S845" s="120"/>
      <c r="T845" s="117"/>
      <c r="U845" s="120"/>
      <c r="V845" s="117"/>
      <c r="W845" s="120"/>
      <c r="X845" s="117"/>
      <c r="Y845" s="72"/>
    </row>
    <row r="846" spans="8:25" ht="20.100000000000001" customHeight="1" x14ac:dyDescent="0.2">
      <c r="H846" s="68"/>
      <c r="I846" s="61"/>
      <c r="J846" s="62"/>
      <c r="K846" s="61"/>
      <c r="L846" s="61"/>
      <c r="M846" s="80"/>
      <c r="N846" s="61"/>
      <c r="O846" s="111"/>
      <c r="P846" s="117"/>
      <c r="Q846" s="120"/>
      <c r="R846" s="117"/>
      <c r="S846" s="120"/>
      <c r="T846" s="117"/>
      <c r="U846" s="120"/>
      <c r="V846" s="117"/>
      <c r="W846" s="120"/>
      <c r="X846" s="117"/>
      <c r="Y846" s="72"/>
    </row>
    <row r="847" spans="8:25" ht="20.100000000000001" customHeight="1" x14ac:dyDescent="0.2">
      <c r="H847" s="68"/>
      <c r="I847" s="61"/>
      <c r="J847" s="62"/>
      <c r="K847" s="61"/>
      <c r="L847" s="61"/>
      <c r="M847" s="80"/>
      <c r="N847" s="61"/>
      <c r="O847" s="111"/>
      <c r="P847" s="117"/>
      <c r="Q847" s="120"/>
      <c r="R847" s="117"/>
      <c r="S847" s="120"/>
      <c r="T847" s="117"/>
      <c r="U847" s="120"/>
      <c r="V847" s="117"/>
      <c r="W847" s="120"/>
      <c r="X847" s="117"/>
      <c r="Y847" s="72"/>
    </row>
    <row r="848" spans="8:25" ht="20.100000000000001" customHeight="1" x14ac:dyDescent="0.2">
      <c r="H848" s="68"/>
      <c r="I848" s="61"/>
      <c r="J848" s="62"/>
      <c r="K848" s="61"/>
      <c r="L848" s="61"/>
      <c r="M848" s="80"/>
      <c r="N848" s="61"/>
      <c r="O848" s="111"/>
      <c r="P848" s="117"/>
      <c r="Q848" s="120"/>
      <c r="R848" s="117"/>
      <c r="S848" s="120"/>
      <c r="T848" s="117"/>
      <c r="U848" s="120"/>
      <c r="V848" s="117"/>
      <c r="W848" s="120"/>
      <c r="X848" s="117"/>
      <c r="Y848" s="72"/>
    </row>
    <row r="849" spans="8:25" ht="20.100000000000001" customHeight="1" x14ac:dyDescent="0.2">
      <c r="H849" s="68"/>
      <c r="I849" s="61"/>
      <c r="J849" s="62"/>
      <c r="K849" s="61"/>
      <c r="L849" s="61"/>
      <c r="M849" s="80"/>
      <c r="N849" s="61"/>
      <c r="O849" s="111"/>
      <c r="P849" s="117"/>
      <c r="Q849" s="120"/>
      <c r="R849" s="117"/>
      <c r="S849" s="120"/>
      <c r="T849" s="117"/>
      <c r="U849" s="120"/>
      <c r="V849" s="117"/>
      <c r="W849" s="120"/>
      <c r="X849" s="117"/>
      <c r="Y849" s="72"/>
    </row>
    <row r="850" spans="8:25" ht="20.100000000000001" customHeight="1" x14ac:dyDescent="0.2">
      <c r="H850" s="68"/>
      <c r="I850" s="61"/>
      <c r="J850" s="62"/>
      <c r="K850" s="61"/>
      <c r="L850" s="61"/>
      <c r="M850" s="80"/>
      <c r="N850" s="61"/>
      <c r="O850" s="111"/>
      <c r="P850" s="117"/>
      <c r="Q850" s="120"/>
      <c r="R850" s="117"/>
      <c r="S850" s="120"/>
      <c r="T850" s="117"/>
      <c r="U850" s="120"/>
      <c r="V850" s="117"/>
      <c r="W850" s="120"/>
      <c r="X850" s="117"/>
      <c r="Y850" s="72"/>
    </row>
    <row r="851" spans="8:25" ht="20.100000000000001" customHeight="1" x14ac:dyDescent="0.2">
      <c r="H851" s="68"/>
      <c r="I851" s="61"/>
      <c r="J851" s="62"/>
      <c r="K851" s="61"/>
      <c r="L851" s="61"/>
      <c r="M851" s="80"/>
      <c r="N851" s="61"/>
      <c r="O851" s="111"/>
      <c r="P851" s="117"/>
      <c r="Q851" s="120"/>
      <c r="R851" s="117"/>
      <c r="S851" s="120"/>
      <c r="T851" s="117"/>
      <c r="U851" s="120"/>
      <c r="V851" s="117"/>
      <c r="W851" s="120"/>
      <c r="X851" s="117"/>
      <c r="Y851" s="72"/>
    </row>
    <row r="852" spans="8:25" ht="20.100000000000001" customHeight="1" x14ac:dyDescent="0.2">
      <c r="H852" s="68"/>
      <c r="I852" s="61"/>
      <c r="J852" s="62"/>
      <c r="K852" s="61"/>
      <c r="L852" s="61"/>
      <c r="M852" s="80"/>
      <c r="N852" s="61"/>
      <c r="O852" s="111"/>
      <c r="P852" s="117"/>
      <c r="Q852" s="120"/>
      <c r="R852" s="117"/>
      <c r="S852" s="120"/>
      <c r="T852" s="117"/>
      <c r="U852" s="120"/>
      <c r="V852" s="117"/>
      <c r="W852" s="120"/>
      <c r="X852" s="117"/>
      <c r="Y852" s="72"/>
    </row>
    <row r="853" spans="8:25" ht="20.100000000000001" customHeight="1" x14ac:dyDescent="0.2">
      <c r="H853" s="68"/>
      <c r="I853" s="61"/>
      <c r="J853" s="62"/>
      <c r="K853" s="61"/>
      <c r="L853" s="61"/>
      <c r="M853" s="80"/>
      <c r="N853" s="61"/>
      <c r="O853" s="111"/>
      <c r="P853" s="117"/>
      <c r="Q853" s="120"/>
      <c r="R853" s="117"/>
      <c r="S853" s="120"/>
      <c r="T853" s="117"/>
      <c r="U853" s="120"/>
      <c r="V853" s="117"/>
      <c r="W853" s="120"/>
      <c r="X853" s="117"/>
      <c r="Y853" s="72"/>
    </row>
    <row r="854" spans="8:25" ht="20.100000000000001" customHeight="1" x14ac:dyDescent="0.2">
      <c r="H854" s="68"/>
      <c r="I854" s="61"/>
      <c r="J854" s="62"/>
      <c r="K854" s="61"/>
      <c r="L854" s="61"/>
      <c r="M854" s="80"/>
      <c r="N854" s="61"/>
      <c r="O854" s="111"/>
      <c r="P854" s="117"/>
      <c r="Q854" s="120"/>
      <c r="R854" s="117"/>
      <c r="S854" s="120"/>
      <c r="T854" s="117"/>
      <c r="U854" s="120"/>
      <c r="V854" s="117"/>
      <c r="W854" s="120"/>
      <c r="X854" s="117"/>
      <c r="Y854" s="72"/>
    </row>
    <row r="855" spans="8:25" ht="20.100000000000001" customHeight="1" x14ac:dyDescent="0.2">
      <c r="H855" s="68"/>
      <c r="I855" s="61"/>
      <c r="J855" s="62"/>
      <c r="K855" s="61"/>
      <c r="L855" s="61"/>
      <c r="M855" s="80"/>
      <c r="N855" s="61"/>
      <c r="O855" s="111"/>
      <c r="P855" s="117"/>
      <c r="Q855" s="120"/>
      <c r="R855" s="117"/>
      <c r="S855" s="120"/>
      <c r="T855" s="117"/>
      <c r="U855" s="120"/>
      <c r="V855" s="117"/>
      <c r="W855" s="120"/>
      <c r="X855" s="117"/>
      <c r="Y855" s="72"/>
    </row>
    <row r="856" spans="8:25" ht="20.100000000000001" customHeight="1" x14ac:dyDescent="0.2">
      <c r="H856" s="68"/>
      <c r="I856" s="61"/>
      <c r="J856" s="62"/>
      <c r="K856" s="61"/>
      <c r="L856" s="61"/>
      <c r="M856" s="80"/>
      <c r="N856" s="61"/>
      <c r="O856" s="111"/>
      <c r="P856" s="117"/>
      <c r="Q856" s="120"/>
      <c r="R856" s="117"/>
      <c r="S856" s="120"/>
      <c r="T856" s="117"/>
      <c r="U856" s="120"/>
      <c r="V856" s="117"/>
      <c r="W856" s="120"/>
      <c r="X856" s="117"/>
      <c r="Y856" s="72"/>
    </row>
    <row r="857" spans="8:25" ht="20.100000000000001" customHeight="1" x14ac:dyDescent="0.2">
      <c r="H857" s="68"/>
      <c r="I857" s="61"/>
      <c r="J857" s="62"/>
      <c r="K857" s="61"/>
      <c r="L857" s="61"/>
      <c r="M857" s="80"/>
      <c r="N857" s="61"/>
      <c r="O857" s="111"/>
      <c r="P857" s="117"/>
      <c r="Q857" s="120"/>
      <c r="R857" s="117"/>
      <c r="S857" s="120"/>
      <c r="T857" s="117"/>
      <c r="U857" s="120"/>
      <c r="V857" s="117"/>
      <c r="W857" s="120"/>
      <c r="X857" s="117"/>
      <c r="Y857" s="72"/>
    </row>
    <row r="858" spans="8:25" ht="20.100000000000001" customHeight="1" x14ac:dyDescent="0.2">
      <c r="H858" s="68"/>
      <c r="I858" s="61"/>
      <c r="J858" s="62"/>
      <c r="K858" s="61"/>
      <c r="L858" s="61"/>
      <c r="M858" s="80"/>
      <c r="N858" s="61"/>
      <c r="O858" s="111"/>
      <c r="P858" s="117"/>
      <c r="Q858" s="120"/>
      <c r="R858" s="117"/>
      <c r="S858" s="120"/>
      <c r="T858" s="117"/>
      <c r="U858" s="120"/>
      <c r="V858" s="117"/>
      <c r="W858" s="120"/>
      <c r="X858" s="117"/>
      <c r="Y858" s="72"/>
    </row>
    <row r="859" spans="8:25" ht="20.100000000000001" customHeight="1" x14ac:dyDescent="0.2">
      <c r="H859" s="68"/>
      <c r="I859" s="61"/>
      <c r="J859" s="62"/>
      <c r="K859" s="61"/>
      <c r="L859" s="61"/>
      <c r="M859" s="80"/>
      <c r="N859" s="61"/>
      <c r="O859" s="111"/>
      <c r="P859" s="117"/>
      <c r="Q859" s="120"/>
      <c r="R859" s="117"/>
      <c r="S859" s="120"/>
      <c r="T859" s="117"/>
      <c r="U859" s="120"/>
      <c r="V859" s="117"/>
      <c r="W859" s="120"/>
      <c r="X859" s="117"/>
      <c r="Y859" s="72"/>
    </row>
    <row r="860" spans="8:25" ht="20.100000000000001" customHeight="1" x14ac:dyDescent="0.2">
      <c r="H860" s="68"/>
      <c r="I860" s="61"/>
      <c r="J860" s="62"/>
      <c r="K860" s="61"/>
      <c r="L860" s="61"/>
      <c r="M860" s="80"/>
      <c r="N860" s="61"/>
      <c r="O860" s="111"/>
      <c r="P860" s="117"/>
      <c r="Q860" s="120"/>
      <c r="R860" s="117"/>
      <c r="S860" s="120"/>
      <c r="T860" s="117"/>
      <c r="U860" s="120"/>
      <c r="V860" s="117"/>
      <c r="W860" s="120"/>
      <c r="X860" s="117"/>
      <c r="Y860" s="72"/>
    </row>
    <row r="861" spans="8:25" ht="20.100000000000001" customHeight="1" x14ac:dyDescent="0.2">
      <c r="H861" s="68"/>
      <c r="I861" s="61"/>
      <c r="J861" s="62"/>
      <c r="K861" s="61"/>
      <c r="L861" s="61"/>
      <c r="M861" s="80"/>
      <c r="N861" s="61"/>
      <c r="O861" s="111"/>
      <c r="P861" s="117"/>
      <c r="Q861" s="120"/>
      <c r="R861" s="117"/>
      <c r="S861" s="120"/>
      <c r="T861" s="117"/>
      <c r="U861" s="120"/>
      <c r="V861" s="117"/>
      <c r="W861" s="120"/>
      <c r="X861" s="117"/>
      <c r="Y861" s="72"/>
    </row>
    <row r="862" spans="8:25" ht="20.100000000000001" customHeight="1" x14ac:dyDescent="0.2">
      <c r="H862" s="68"/>
      <c r="I862" s="61"/>
      <c r="J862" s="62"/>
      <c r="K862" s="61"/>
      <c r="L862" s="61"/>
      <c r="M862" s="80"/>
      <c r="N862" s="61"/>
      <c r="O862" s="111"/>
      <c r="P862" s="117"/>
      <c r="Q862" s="120"/>
      <c r="R862" s="117"/>
      <c r="S862" s="120"/>
      <c r="T862" s="117"/>
      <c r="U862" s="120"/>
      <c r="V862" s="117"/>
      <c r="W862" s="120"/>
      <c r="X862" s="117"/>
      <c r="Y862" s="72"/>
    </row>
    <row r="863" spans="8:25" ht="20.100000000000001" customHeight="1" x14ac:dyDescent="0.2">
      <c r="H863" s="68"/>
      <c r="I863" s="61"/>
      <c r="J863" s="62"/>
      <c r="K863" s="61"/>
      <c r="L863" s="61"/>
      <c r="M863" s="80"/>
      <c r="N863" s="61"/>
      <c r="O863" s="111"/>
      <c r="P863" s="117"/>
      <c r="Q863" s="120"/>
      <c r="R863" s="117"/>
      <c r="S863" s="120"/>
      <c r="T863" s="117"/>
      <c r="U863" s="120"/>
      <c r="V863" s="117"/>
      <c r="W863" s="120"/>
      <c r="X863" s="117"/>
      <c r="Y863" s="72"/>
    </row>
    <row r="864" spans="8:25" ht="20.100000000000001" customHeight="1" x14ac:dyDescent="0.2">
      <c r="H864" s="68"/>
      <c r="I864" s="61"/>
      <c r="J864" s="62"/>
      <c r="K864" s="61"/>
      <c r="L864" s="61"/>
      <c r="M864" s="80"/>
      <c r="N864" s="61"/>
      <c r="O864" s="111"/>
      <c r="P864" s="117"/>
      <c r="Q864" s="120"/>
      <c r="R864" s="117"/>
      <c r="S864" s="120"/>
      <c r="T864" s="117"/>
      <c r="U864" s="120"/>
      <c r="V864" s="117"/>
      <c r="W864" s="120"/>
      <c r="X864" s="117"/>
      <c r="Y864" s="72"/>
    </row>
    <row r="865" spans="8:25" ht="20.100000000000001" customHeight="1" x14ac:dyDescent="0.2">
      <c r="H865" s="68"/>
      <c r="I865" s="61"/>
      <c r="J865" s="62"/>
      <c r="K865" s="61"/>
      <c r="L865" s="61"/>
      <c r="M865" s="80"/>
      <c r="N865" s="61"/>
      <c r="O865" s="111"/>
      <c r="P865" s="117"/>
      <c r="Q865" s="120"/>
      <c r="R865" s="117"/>
      <c r="S865" s="120"/>
      <c r="T865" s="117"/>
      <c r="U865" s="120"/>
      <c r="V865" s="117"/>
      <c r="W865" s="120"/>
      <c r="X865" s="117"/>
      <c r="Y865" s="72"/>
    </row>
    <row r="866" spans="8:25" ht="20.100000000000001" customHeight="1" x14ac:dyDescent="0.2">
      <c r="H866" s="68"/>
      <c r="I866" s="61"/>
      <c r="J866" s="62"/>
      <c r="K866" s="61"/>
      <c r="L866" s="61"/>
      <c r="M866" s="80"/>
      <c r="N866" s="61"/>
      <c r="O866" s="111"/>
      <c r="P866" s="117"/>
      <c r="Q866" s="120"/>
      <c r="R866" s="117"/>
      <c r="S866" s="120"/>
      <c r="T866" s="117"/>
      <c r="U866" s="120"/>
      <c r="V866" s="117"/>
      <c r="W866" s="120"/>
      <c r="X866" s="117"/>
      <c r="Y866" s="72"/>
    </row>
    <row r="867" spans="8:25" ht="20.100000000000001" customHeight="1" x14ac:dyDescent="0.2">
      <c r="H867" s="68"/>
      <c r="I867" s="61"/>
      <c r="J867" s="62"/>
      <c r="K867" s="61"/>
      <c r="L867" s="61"/>
      <c r="M867" s="80"/>
      <c r="N867" s="61"/>
      <c r="O867" s="111"/>
      <c r="P867" s="117"/>
      <c r="Q867" s="120"/>
      <c r="R867" s="117"/>
      <c r="S867" s="120"/>
      <c r="T867" s="117"/>
      <c r="U867" s="120"/>
      <c r="V867" s="117"/>
      <c r="W867" s="120"/>
      <c r="X867" s="117"/>
      <c r="Y867" s="72"/>
    </row>
    <row r="868" spans="8:25" ht="20.100000000000001" customHeight="1" x14ac:dyDescent="0.2">
      <c r="H868" s="68"/>
      <c r="I868" s="61"/>
      <c r="J868" s="62"/>
      <c r="K868" s="61"/>
      <c r="L868" s="61"/>
      <c r="M868" s="80"/>
      <c r="N868" s="61"/>
      <c r="O868" s="111"/>
      <c r="P868" s="117"/>
      <c r="Q868" s="120"/>
      <c r="R868" s="117"/>
      <c r="S868" s="120"/>
      <c r="T868" s="117"/>
      <c r="U868" s="120"/>
      <c r="V868" s="117"/>
      <c r="W868" s="120"/>
      <c r="X868" s="117"/>
      <c r="Y868" s="72"/>
    </row>
    <row r="869" spans="8:25" ht="20.100000000000001" customHeight="1" x14ac:dyDescent="0.2">
      <c r="H869" s="68"/>
      <c r="I869" s="61"/>
      <c r="J869" s="62"/>
      <c r="K869" s="61"/>
      <c r="L869" s="61"/>
      <c r="M869" s="80"/>
      <c r="N869" s="61"/>
      <c r="O869" s="111"/>
      <c r="P869" s="117"/>
      <c r="Q869" s="120"/>
      <c r="R869" s="117"/>
      <c r="S869" s="120"/>
      <c r="T869" s="117"/>
      <c r="U869" s="120"/>
      <c r="V869" s="117"/>
      <c r="W869" s="120"/>
      <c r="X869" s="117"/>
      <c r="Y869" s="72"/>
    </row>
    <row r="870" spans="8:25" ht="20.100000000000001" customHeight="1" x14ac:dyDescent="0.2">
      <c r="H870" s="68"/>
      <c r="I870" s="61"/>
      <c r="J870" s="62"/>
      <c r="K870" s="61"/>
      <c r="L870" s="61"/>
      <c r="M870" s="80"/>
      <c r="N870" s="61"/>
      <c r="O870" s="111"/>
      <c r="P870" s="117"/>
      <c r="Q870" s="120"/>
      <c r="R870" s="117"/>
      <c r="S870" s="120"/>
      <c r="T870" s="117"/>
      <c r="U870" s="120"/>
      <c r="V870" s="117"/>
      <c r="W870" s="120"/>
      <c r="X870" s="117"/>
      <c r="Y870" s="72"/>
    </row>
    <row r="871" spans="8:25" ht="20.100000000000001" customHeight="1" x14ac:dyDescent="0.2">
      <c r="H871" s="68"/>
      <c r="I871" s="61"/>
      <c r="J871" s="62"/>
      <c r="K871" s="61"/>
      <c r="L871" s="61"/>
      <c r="M871" s="80"/>
      <c r="N871" s="61"/>
      <c r="O871" s="111"/>
      <c r="P871" s="117"/>
      <c r="Q871" s="120"/>
      <c r="R871" s="117"/>
      <c r="S871" s="120"/>
      <c r="T871" s="117"/>
      <c r="U871" s="120"/>
      <c r="V871" s="117"/>
      <c r="W871" s="120"/>
      <c r="X871" s="117"/>
      <c r="Y871" s="72"/>
    </row>
    <row r="872" spans="8:25" ht="20.100000000000001" customHeight="1" x14ac:dyDescent="0.2">
      <c r="H872" s="68"/>
      <c r="I872" s="61"/>
      <c r="J872" s="62"/>
      <c r="K872" s="61"/>
      <c r="L872" s="61"/>
      <c r="M872" s="80"/>
      <c r="N872" s="61"/>
      <c r="O872" s="111"/>
      <c r="P872" s="117"/>
      <c r="Q872" s="120"/>
      <c r="R872" s="117"/>
      <c r="S872" s="120"/>
      <c r="T872" s="117"/>
      <c r="U872" s="120"/>
      <c r="V872" s="117"/>
      <c r="W872" s="120"/>
      <c r="X872" s="117"/>
      <c r="Y872" s="72"/>
    </row>
    <row r="873" spans="8:25" ht="20.100000000000001" customHeight="1" x14ac:dyDescent="0.2">
      <c r="H873" s="68"/>
      <c r="I873" s="61"/>
      <c r="J873" s="62"/>
      <c r="K873" s="61"/>
      <c r="L873" s="61"/>
      <c r="M873" s="80"/>
      <c r="N873" s="61"/>
      <c r="O873" s="111"/>
      <c r="P873" s="117"/>
      <c r="Q873" s="120"/>
      <c r="R873" s="117"/>
      <c r="S873" s="120"/>
      <c r="T873" s="117"/>
      <c r="U873" s="120"/>
      <c r="V873" s="117"/>
      <c r="W873" s="120"/>
      <c r="X873" s="117"/>
      <c r="Y873" s="72"/>
    </row>
    <row r="874" spans="8:25" ht="20.100000000000001" customHeight="1" x14ac:dyDescent="0.2">
      <c r="H874" s="68"/>
      <c r="I874" s="61"/>
      <c r="J874" s="62"/>
      <c r="K874" s="61"/>
      <c r="L874" s="61"/>
      <c r="M874" s="80"/>
      <c r="N874" s="61"/>
      <c r="O874" s="111"/>
      <c r="P874" s="117"/>
      <c r="Q874" s="120"/>
      <c r="R874" s="117"/>
      <c r="S874" s="120"/>
      <c r="T874" s="117"/>
      <c r="U874" s="120"/>
      <c r="V874" s="117"/>
      <c r="W874" s="120"/>
      <c r="X874" s="117"/>
      <c r="Y874" s="72"/>
    </row>
    <row r="875" spans="8:25" ht="20.100000000000001" customHeight="1" x14ac:dyDescent="0.2">
      <c r="H875" s="68"/>
      <c r="I875" s="61"/>
      <c r="J875" s="62"/>
      <c r="K875" s="61"/>
      <c r="L875" s="61"/>
      <c r="M875" s="80"/>
      <c r="N875" s="61"/>
      <c r="O875" s="111"/>
      <c r="P875" s="117"/>
      <c r="Q875" s="120"/>
      <c r="R875" s="117"/>
      <c r="S875" s="120"/>
      <c r="T875" s="117"/>
      <c r="U875" s="120"/>
      <c r="V875" s="117"/>
      <c r="W875" s="120"/>
      <c r="X875" s="117"/>
      <c r="Y875" s="72"/>
    </row>
    <row r="876" spans="8:25" ht="20.100000000000001" customHeight="1" x14ac:dyDescent="0.2">
      <c r="H876" s="68"/>
      <c r="I876" s="61"/>
      <c r="J876" s="62"/>
      <c r="K876" s="61"/>
      <c r="L876" s="61"/>
      <c r="M876" s="80"/>
      <c r="N876" s="61"/>
      <c r="O876" s="111"/>
      <c r="P876" s="117"/>
      <c r="Q876" s="120"/>
      <c r="R876" s="117"/>
      <c r="S876" s="120"/>
      <c r="T876" s="117"/>
      <c r="U876" s="120"/>
      <c r="V876" s="117"/>
      <c r="W876" s="120"/>
      <c r="X876" s="117"/>
      <c r="Y876" s="72"/>
    </row>
    <row r="877" spans="8:25" ht="20.100000000000001" customHeight="1" x14ac:dyDescent="0.2">
      <c r="H877" s="68"/>
      <c r="I877" s="61"/>
      <c r="J877" s="62"/>
      <c r="K877" s="61"/>
      <c r="L877" s="61"/>
      <c r="M877" s="80"/>
      <c r="N877" s="61"/>
      <c r="O877" s="111"/>
      <c r="P877" s="117"/>
      <c r="Q877" s="120"/>
      <c r="R877" s="117"/>
      <c r="S877" s="120"/>
      <c r="T877" s="117"/>
      <c r="U877" s="120"/>
      <c r="V877" s="117"/>
      <c r="W877" s="120"/>
      <c r="X877" s="117"/>
      <c r="Y877" s="72"/>
    </row>
    <row r="878" spans="8:25" ht="20.100000000000001" customHeight="1" x14ac:dyDescent="0.2">
      <c r="H878" s="68"/>
      <c r="I878" s="61"/>
      <c r="J878" s="62"/>
      <c r="K878" s="61"/>
      <c r="L878" s="61"/>
      <c r="M878" s="80"/>
      <c r="N878" s="61"/>
      <c r="O878" s="111"/>
      <c r="P878" s="117"/>
      <c r="Q878" s="120"/>
      <c r="R878" s="117"/>
      <c r="S878" s="120"/>
      <c r="T878" s="117"/>
      <c r="U878" s="120"/>
      <c r="V878" s="117"/>
      <c r="W878" s="120"/>
      <c r="X878" s="117"/>
      <c r="Y878" s="72"/>
    </row>
    <row r="879" spans="8:25" ht="20.100000000000001" customHeight="1" x14ac:dyDescent="0.2">
      <c r="H879" s="68"/>
      <c r="I879" s="61"/>
      <c r="J879" s="62"/>
      <c r="K879" s="61"/>
      <c r="L879" s="61"/>
      <c r="M879" s="80"/>
      <c r="N879" s="61"/>
      <c r="O879" s="111"/>
      <c r="P879" s="117"/>
      <c r="Q879" s="120"/>
      <c r="R879" s="117"/>
      <c r="S879" s="120"/>
      <c r="T879" s="117"/>
      <c r="U879" s="120"/>
      <c r="V879" s="117"/>
      <c r="W879" s="120"/>
      <c r="X879" s="117"/>
      <c r="Y879" s="72"/>
    </row>
    <row r="880" spans="8:25" ht="20.100000000000001" customHeight="1" x14ac:dyDescent="0.2">
      <c r="H880" s="68"/>
      <c r="I880" s="61"/>
      <c r="J880" s="62"/>
      <c r="K880" s="61"/>
      <c r="L880" s="61"/>
      <c r="M880" s="80"/>
      <c r="N880" s="61"/>
      <c r="O880" s="111"/>
      <c r="P880" s="117"/>
      <c r="Q880" s="120"/>
      <c r="R880" s="117"/>
      <c r="S880" s="120"/>
      <c r="T880" s="117"/>
      <c r="U880" s="120"/>
      <c r="V880" s="117"/>
      <c r="W880" s="120"/>
      <c r="X880" s="117"/>
      <c r="Y880" s="72"/>
    </row>
    <row r="881" spans="8:25" ht="20.100000000000001" customHeight="1" x14ac:dyDescent="0.2">
      <c r="H881" s="68"/>
      <c r="I881" s="61"/>
      <c r="J881" s="62"/>
      <c r="K881" s="61"/>
      <c r="L881" s="61"/>
      <c r="M881" s="80"/>
      <c r="N881" s="61"/>
      <c r="O881" s="111"/>
      <c r="P881" s="117"/>
      <c r="Q881" s="120"/>
      <c r="R881" s="117"/>
      <c r="S881" s="120"/>
      <c r="T881" s="117"/>
      <c r="U881" s="120"/>
      <c r="V881" s="117"/>
      <c r="W881" s="120"/>
      <c r="X881" s="117"/>
      <c r="Y881" s="72"/>
    </row>
    <row r="882" spans="8:25" ht="20.100000000000001" customHeight="1" x14ac:dyDescent="0.2">
      <c r="H882" s="68"/>
      <c r="I882" s="61"/>
      <c r="J882" s="62"/>
      <c r="K882" s="61"/>
      <c r="L882" s="61"/>
      <c r="M882" s="80"/>
      <c r="N882" s="61"/>
      <c r="O882" s="111"/>
      <c r="P882" s="117"/>
      <c r="Q882" s="120"/>
      <c r="R882" s="117"/>
      <c r="S882" s="120"/>
      <c r="T882" s="117"/>
      <c r="U882" s="120"/>
      <c r="V882" s="117"/>
      <c r="W882" s="120"/>
      <c r="X882" s="117"/>
      <c r="Y882" s="72"/>
    </row>
    <row r="883" spans="8:25" ht="20.100000000000001" customHeight="1" x14ac:dyDescent="0.2">
      <c r="H883" s="68"/>
      <c r="I883" s="61"/>
      <c r="J883" s="62"/>
      <c r="K883" s="61"/>
      <c r="L883" s="61"/>
      <c r="M883" s="80"/>
      <c r="N883" s="61"/>
      <c r="O883" s="111"/>
      <c r="P883" s="117"/>
      <c r="Q883" s="120"/>
      <c r="R883" s="117"/>
      <c r="S883" s="120"/>
      <c r="T883" s="117"/>
      <c r="U883" s="120"/>
      <c r="V883" s="117"/>
      <c r="W883" s="120"/>
      <c r="X883" s="117"/>
      <c r="Y883" s="72"/>
    </row>
    <row r="884" spans="8:25" ht="20.100000000000001" customHeight="1" x14ac:dyDescent="0.2">
      <c r="H884" s="68"/>
      <c r="I884" s="61"/>
      <c r="J884" s="62"/>
      <c r="K884" s="61"/>
      <c r="L884" s="61"/>
      <c r="M884" s="80"/>
      <c r="N884" s="61"/>
      <c r="O884" s="111"/>
      <c r="P884" s="117"/>
      <c r="Q884" s="120"/>
      <c r="R884" s="117"/>
      <c r="S884" s="120"/>
      <c r="T884" s="117"/>
      <c r="U884" s="120"/>
      <c r="V884" s="117"/>
      <c r="W884" s="120"/>
      <c r="X884" s="117"/>
      <c r="Y884" s="72"/>
    </row>
    <row r="885" spans="8:25" ht="20.100000000000001" customHeight="1" x14ac:dyDescent="0.2">
      <c r="H885" s="68"/>
      <c r="I885" s="61"/>
      <c r="J885" s="62"/>
      <c r="K885" s="61"/>
      <c r="L885" s="61"/>
      <c r="M885" s="80"/>
      <c r="N885" s="61"/>
      <c r="O885" s="111"/>
      <c r="P885" s="117"/>
      <c r="Q885" s="120"/>
      <c r="R885" s="117"/>
      <c r="S885" s="120"/>
      <c r="T885" s="117"/>
      <c r="U885" s="120"/>
      <c r="V885" s="117"/>
      <c r="W885" s="120"/>
      <c r="X885" s="117"/>
      <c r="Y885" s="72"/>
    </row>
    <row r="886" spans="8:25" ht="20.100000000000001" customHeight="1" x14ac:dyDescent="0.2">
      <c r="H886" s="68"/>
      <c r="I886" s="61"/>
      <c r="J886" s="62"/>
      <c r="K886" s="61"/>
      <c r="L886" s="61"/>
      <c r="M886" s="80"/>
      <c r="N886" s="61"/>
      <c r="O886" s="111"/>
      <c r="P886" s="117"/>
      <c r="Q886" s="120"/>
      <c r="R886" s="117"/>
      <c r="S886" s="120"/>
      <c r="T886" s="117"/>
      <c r="U886" s="120"/>
      <c r="V886" s="117"/>
      <c r="W886" s="120"/>
      <c r="X886" s="117"/>
      <c r="Y886" s="72"/>
    </row>
    <row r="887" spans="8:25" ht="20.100000000000001" customHeight="1" x14ac:dyDescent="0.2">
      <c r="H887" s="68"/>
      <c r="I887" s="61"/>
      <c r="J887" s="62"/>
      <c r="K887" s="61"/>
      <c r="L887" s="61"/>
      <c r="M887" s="80"/>
      <c r="N887" s="61"/>
      <c r="O887" s="111"/>
      <c r="P887" s="117"/>
      <c r="Q887" s="120"/>
      <c r="R887" s="117"/>
      <c r="S887" s="120"/>
      <c r="T887" s="117"/>
      <c r="U887" s="120"/>
      <c r="V887" s="117"/>
      <c r="W887" s="120"/>
      <c r="X887" s="117"/>
      <c r="Y887" s="72"/>
    </row>
    <row r="888" spans="8:25" ht="20.100000000000001" customHeight="1" x14ac:dyDescent="0.2">
      <c r="H888" s="68"/>
      <c r="I888" s="61"/>
      <c r="J888" s="62"/>
      <c r="K888" s="61"/>
      <c r="L888" s="61"/>
      <c r="M888" s="80"/>
      <c r="N888" s="61"/>
      <c r="O888" s="111"/>
      <c r="P888" s="117"/>
      <c r="Q888" s="120"/>
      <c r="R888" s="117"/>
      <c r="S888" s="120"/>
      <c r="T888" s="117"/>
      <c r="U888" s="120"/>
      <c r="V888" s="117"/>
      <c r="W888" s="120"/>
      <c r="X888" s="117"/>
      <c r="Y888" s="72"/>
    </row>
    <row r="889" spans="8:25" ht="20.100000000000001" customHeight="1" x14ac:dyDescent="0.2">
      <c r="H889" s="68"/>
      <c r="I889" s="61"/>
      <c r="J889" s="62"/>
      <c r="K889" s="61"/>
      <c r="L889" s="61"/>
      <c r="M889" s="80"/>
      <c r="N889" s="61"/>
      <c r="O889" s="111"/>
      <c r="P889" s="117"/>
      <c r="Q889" s="120"/>
      <c r="R889" s="117"/>
      <c r="S889" s="120"/>
      <c r="T889" s="117"/>
      <c r="U889" s="120"/>
      <c r="V889" s="117"/>
      <c r="W889" s="120"/>
      <c r="X889" s="117"/>
      <c r="Y889" s="72"/>
    </row>
    <row r="890" spans="8:25" ht="20.100000000000001" customHeight="1" x14ac:dyDescent="0.2">
      <c r="H890" s="68"/>
      <c r="I890" s="61"/>
      <c r="J890" s="62"/>
      <c r="K890" s="61"/>
      <c r="L890" s="61"/>
      <c r="M890" s="80"/>
      <c r="N890" s="61"/>
      <c r="O890" s="111"/>
      <c r="P890" s="117"/>
      <c r="Q890" s="120"/>
      <c r="R890" s="117"/>
      <c r="S890" s="120"/>
      <c r="T890" s="117"/>
      <c r="U890" s="120"/>
      <c r="V890" s="117"/>
      <c r="W890" s="120"/>
      <c r="X890" s="117"/>
      <c r="Y890" s="72"/>
    </row>
    <row r="891" spans="8:25" ht="20.100000000000001" customHeight="1" x14ac:dyDescent="0.2">
      <c r="H891" s="68"/>
      <c r="I891" s="61"/>
      <c r="J891" s="62"/>
      <c r="K891" s="61"/>
      <c r="L891" s="61"/>
      <c r="M891" s="80"/>
      <c r="N891" s="61"/>
      <c r="O891" s="111"/>
      <c r="P891" s="117"/>
      <c r="Q891" s="120"/>
      <c r="R891" s="117"/>
      <c r="S891" s="120"/>
      <c r="T891" s="117"/>
      <c r="U891" s="120"/>
      <c r="V891" s="117"/>
      <c r="W891" s="120"/>
      <c r="X891" s="117"/>
      <c r="Y891" s="72"/>
    </row>
    <row r="892" spans="8:25" ht="20.100000000000001" customHeight="1" x14ac:dyDescent="0.2">
      <c r="H892" s="68"/>
      <c r="I892" s="61"/>
      <c r="J892" s="62"/>
      <c r="K892" s="61"/>
      <c r="L892" s="61"/>
      <c r="M892" s="80"/>
      <c r="N892" s="61"/>
      <c r="O892" s="111"/>
      <c r="P892" s="117"/>
      <c r="Q892" s="120"/>
      <c r="R892" s="117"/>
      <c r="S892" s="120"/>
      <c r="T892" s="117"/>
      <c r="U892" s="120"/>
      <c r="V892" s="117"/>
      <c r="W892" s="120"/>
      <c r="X892" s="117"/>
      <c r="Y892" s="72"/>
    </row>
    <row r="893" spans="8:25" ht="20.100000000000001" customHeight="1" x14ac:dyDescent="0.2">
      <c r="H893" s="68"/>
      <c r="I893" s="61"/>
      <c r="J893" s="62"/>
      <c r="K893" s="61"/>
      <c r="L893" s="61"/>
      <c r="M893" s="80"/>
      <c r="N893" s="61"/>
      <c r="O893" s="111"/>
      <c r="P893" s="117"/>
      <c r="Q893" s="120"/>
      <c r="R893" s="117"/>
      <c r="S893" s="120"/>
      <c r="T893" s="117"/>
      <c r="U893" s="120"/>
      <c r="V893" s="117"/>
      <c r="W893" s="120"/>
      <c r="X893" s="117"/>
      <c r="Y893" s="72"/>
    </row>
    <row r="894" spans="8:25" ht="20.100000000000001" customHeight="1" x14ac:dyDescent="0.2">
      <c r="H894" s="68"/>
      <c r="I894" s="61"/>
      <c r="J894" s="62"/>
      <c r="K894" s="61"/>
      <c r="L894" s="61"/>
      <c r="M894" s="80"/>
      <c r="N894" s="61"/>
      <c r="O894" s="111"/>
      <c r="P894" s="117"/>
      <c r="Q894" s="120"/>
      <c r="R894" s="117"/>
      <c r="S894" s="120"/>
      <c r="T894" s="117"/>
      <c r="U894" s="120"/>
      <c r="V894" s="117"/>
      <c r="W894" s="120"/>
      <c r="X894" s="117"/>
      <c r="Y894" s="72"/>
    </row>
    <row r="895" spans="8:25" ht="20.100000000000001" customHeight="1" x14ac:dyDescent="0.2">
      <c r="H895" s="68"/>
      <c r="I895" s="61"/>
      <c r="J895" s="62"/>
      <c r="K895" s="61"/>
      <c r="L895" s="61"/>
      <c r="M895" s="80"/>
      <c r="N895" s="61"/>
      <c r="O895" s="111"/>
      <c r="P895" s="117"/>
      <c r="Q895" s="120"/>
      <c r="R895" s="117"/>
      <c r="S895" s="120"/>
      <c r="T895" s="117"/>
      <c r="U895" s="120"/>
      <c r="V895" s="117"/>
      <c r="W895" s="120"/>
      <c r="X895" s="117"/>
      <c r="Y895" s="72"/>
    </row>
    <row r="896" spans="8:25" ht="20.100000000000001" customHeight="1" x14ac:dyDescent="0.2">
      <c r="H896" s="68"/>
      <c r="I896" s="61"/>
      <c r="J896" s="62"/>
      <c r="K896" s="61"/>
      <c r="L896" s="61"/>
      <c r="M896" s="80"/>
      <c r="N896" s="61"/>
      <c r="O896" s="111"/>
      <c r="P896" s="117"/>
      <c r="Q896" s="120"/>
      <c r="R896" s="117"/>
      <c r="S896" s="120"/>
      <c r="T896" s="117"/>
      <c r="U896" s="120"/>
      <c r="V896" s="117"/>
      <c r="W896" s="120"/>
      <c r="X896" s="117"/>
      <c r="Y896" s="72"/>
    </row>
    <row r="897" spans="8:25" ht="20.100000000000001" customHeight="1" x14ac:dyDescent="0.2">
      <c r="H897" s="68"/>
      <c r="I897" s="61"/>
      <c r="J897" s="62"/>
      <c r="K897" s="61"/>
      <c r="L897" s="61"/>
      <c r="M897" s="80"/>
      <c r="N897" s="61"/>
      <c r="O897" s="111"/>
      <c r="P897" s="117"/>
      <c r="Q897" s="120"/>
      <c r="R897" s="117"/>
      <c r="S897" s="120"/>
      <c r="T897" s="117"/>
      <c r="U897" s="120"/>
      <c r="V897" s="117"/>
      <c r="W897" s="120"/>
      <c r="X897" s="117"/>
      <c r="Y897" s="72"/>
    </row>
    <row r="898" spans="8:25" ht="20.100000000000001" customHeight="1" x14ac:dyDescent="0.2">
      <c r="H898" s="68"/>
      <c r="I898" s="61"/>
      <c r="J898" s="62"/>
      <c r="K898" s="61"/>
      <c r="L898" s="61"/>
      <c r="M898" s="80"/>
      <c r="N898" s="61"/>
      <c r="O898" s="111"/>
      <c r="P898" s="117"/>
      <c r="Q898" s="120"/>
      <c r="R898" s="117"/>
      <c r="S898" s="120"/>
      <c r="T898" s="117"/>
      <c r="U898" s="120"/>
      <c r="V898" s="117"/>
      <c r="W898" s="120"/>
      <c r="X898" s="117"/>
      <c r="Y898" s="72"/>
    </row>
    <row r="899" spans="8:25" ht="20.100000000000001" customHeight="1" x14ac:dyDescent="0.2">
      <c r="H899" s="68"/>
      <c r="I899" s="61"/>
      <c r="J899" s="62"/>
      <c r="K899" s="61"/>
      <c r="L899" s="61"/>
      <c r="M899" s="80"/>
      <c r="N899" s="61"/>
      <c r="O899" s="111"/>
      <c r="P899" s="117"/>
      <c r="Q899" s="120"/>
      <c r="R899" s="117"/>
      <c r="S899" s="120"/>
      <c r="T899" s="117"/>
      <c r="U899" s="120"/>
      <c r="V899" s="117"/>
      <c r="W899" s="120"/>
      <c r="X899" s="117"/>
      <c r="Y899" s="72"/>
    </row>
    <row r="900" spans="8:25" ht="20.100000000000001" customHeight="1" x14ac:dyDescent="0.2">
      <c r="H900" s="68"/>
      <c r="I900" s="61"/>
      <c r="J900" s="62"/>
      <c r="K900" s="61"/>
      <c r="L900" s="61"/>
      <c r="M900" s="80"/>
      <c r="N900" s="61"/>
      <c r="O900" s="111"/>
      <c r="P900" s="117"/>
      <c r="Q900" s="120"/>
      <c r="R900" s="117"/>
      <c r="S900" s="120"/>
      <c r="T900" s="117"/>
      <c r="U900" s="120"/>
      <c r="V900" s="117"/>
      <c r="W900" s="120"/>
      <c r="X900" s="117"/>
      <c r="Y900" s="72"/>
    </row>
    <row r="901" spans="8:25" ht="20.100000000000001" customHeight="1" x14ac:dyDescent="0.2">
      <c r="H901" s="68"/>
      <c r="I901" s="61"/>
      <c r="J901" s="62"/>
      <c r="K901" s="61"/>
      <c r="L901" s="61"/>
      <c r="M901" s="80"/>
      <c r="N901" s="61"/>
      <c r="O901" s="111"/>
      <c r="P901" s="117"/>
      <c r="Q901" s="120"/>
      <c r="R901" s="117"/>
      <c r="S901" s="120"/>
      <c r="T901" s="117"/>
      <c r="U901" s="120"/>
      <c r="V901" s="117"/>
      <c r="W901" s="120"/>
      <c r="X901" s="117"/>
      <c r="Y901" s="72"/>
    </row>
    <row r="902" spans="8:25" ht="20.100000000000001" customHeight="1" x14ac:dyDescent="0.2">
      <c r="H902" s="68"/>
      <c r="I902" s="61"/>
      <c r="J902" s="62"/>
      <c r="K902" s="61"/>
      <c r="L902" s="61"/>
      <c r="M902" s="80"/>
      <c r="N902" s="61"/>
      <c r="O902" s="111"/>
      <c r="P902" s="117"/>
      <c r="Q902" s="120"/>
      <c r="R902" s="117"/>
      <c r="S902" s="120"/>
      <c r="T902" s="117"/>
      <c r="U902" s="120"/>
      <c r="V902" s="117"/>
      <c r="W902" s="120"/>
      <c r="X902" s="117"/>
      <c r="Y902" s="72"/>
    </row>
    <row r="903" spans="8:25" ht="20.100000000000001" customHeight="1" x14ac:dyDescent="0.2">
      <c r="H903" s="68"/>
      <c r="I903" s="61"/>
      <c r="J903" s="62"/>
      <c r="K903" s="61"/>
      <c r="L903" s="61"/>
      <c r="M903" s="80"/>
      <c r="N903" s="61"/>
      <c r="O903" s="111"/>
      <c r="P903" s="117"/>
      <c r="Q903" s="120"/>
      <c r="R903" s="117"/>
      <c r="S903" s="120"/>
      <c r="T903" s="117"/>
      <c r="U903" s="120"/>
      <c r="V903" s="117"/>
      <c r="W903" s="120"/>
      <c r="X903" s="117"/>
      <c r="Y903" s="72"/>
    </row>
    <row r="904" spans="8:25" ht="20.100000000000001" customHeight="1" x14ac:dyDescent="0.2">
      <c r="H904" s="68"/>
      <c r="I904" s="61"/>
      <c r="J904" s="62"/>
      <c r="K904" s="61"/>
      <c r="L904" s="61"/>
      <c r="M904" s="80"/>
      <c r="N904" s="61"/>
      <c r="O904" s="111"/>
      <c r="P904" s="117"/>
      <c r="Q904" s="120"/>
      <c r="R904" s="117"/>
      <c r="S904" s="120"/>
      <c r="T904" s="117"/>
      <c r="U904" s="120"/>
      <c r="V904" s="117"/>
      <c r="W904" s="120"/>
      <c r="X904" s="117"/>
      <c r="Y904" s="72"/>
    </row>
    <row r="905" spans="8:25" ht="20.100000000000001" customHeight="1" x14ac:dyDescent="0.2">
      <c r="H905" s="68"/>
      <c r="I905" s="61"/>
      <c r="J905" s="62"/>
      <c r="K905" s="61"/>
      <c r="L905" s="61"/>
      <c r="M905" s="80"/>
      <c r="N905" s="61"/>
      <c r="O905" s="111"/>
      <c r="P905" s="117"/>
      <c r="Q905" s="120"/>
      <c r="R905" s="117"/>
      <c r="S905" s="120"/>
      <c r="T905" s="117"/>
      <c r="U905" s="120"/>
      <c r="V905" s="117"/>
      <c r="W905" s="120"/>
      <c r="X905" s="117"/>
      <c r="Y905" s="72"/>
    </row>
    <row r="906" spans="8:25" ht="20.100000000000001" customHeight="1" x14ac:dyDescent="0.2">
      <c r="H906" s="68"/>
      <c r="I906" s="61"/>
      <c r="J906" s="62"/>
      <c r="K906" s="61"/>
      <c r="L906" s="61"/>
      <c r="M906" s="80"/>
      <c r="N906" s="61"/>
      <c r="O906" s="111"/>
      <c r="P906" s="117"/>
      <c r="Q906" s="120"/>
      <c r="R906" s="117"/>
      <c r="S906" s="120"/>
      <c r="T906" s="117"/>
      <c r="U906" s="120"/>
      <c r="V906" s="117"/>
      <c r="W906" s="120"/>
      <c r="X906" s="117"/>
      <c r="Y906" s="72"/>
    </row>
    <row r="907" spans="8:25" ht="20.100000000000001" customHeight="1" x14ac:dyDescent="0.2">
      <c r="H907" s="68"/>
      <c r="I907" s="61"/>
      <c r="J907" s="62"/>
      <c r="K907" s="61"/>
      <c r="L907" s="61"/>
      <c r="M907" s="80"/>
      <c r="N907" s="61"/>
      <c r="O907" s="111"/>
      <c r="P907" s="117"/>
      <c r="Q907" s="120"/>
      <c r="R907" s="117"/>
      <c r="S907" s="120"/>
      <c r="T907" s="117"/>
      <c r="U907" s="120"/>
      <c r="V907" s="117"/>
      <c r="W907" s="120"/>
      <c r="X907" s="117"/>
      <c r="Y907" s="72"/>
    </row>
    <row r="908" spans="8:25" ht="20.100000000000001" customHeight="1" x14ac:dyDescent="0.2">
      <c r="H908" s="68"/>
      <c r="I908" s="61"/>
      <c r="J908" s="62"/>
      <c r="K908" s="61"/>
      <c r="L908" s="61"/>
      <c r="M908" s="80"/>
      <c r="N908" s="61"/>
      <c r="O908" s="111"/>
      <c r="P908" s="117"/>
      <c r="Q908" s="120"/>
      <c r="R908" s="117"/>
      <c r="S908" s="120"/>
      <c r="T908" s="117"/>
      <c r="U908" s="120"/>
      <c r="V908" s="117"/>
      <c r="W908" s="120"/>
      <c r="X908" s="117"/>
      <c r="Y908" s="72"/>
    </row>
    <row r="909" spans="8:25" ht="20.100000000000001" customHeight="1" x14ac:dyDescent="0.2">
      <c r="H909" s="68"/>
      <c r="I909" s="61"/>
      <c r="J909" s="62"/>
      <c r="K909" s="61"/>
      <c r="L909" s="61"/>
      <c r="M909" s="80"/>
      <c r="N909" s="61"/>
      <c r="O909" s="111"/>
      <c r="P909" s="117"/>
      <c r="Q909" s="120"/>
      <c r="R909" s="117"/>
      <c r="S909" s="120"/>
      <c r="T909" s="117"/>
      <c r="U909" s="120"/>
      <c r="V909" s="117"/>
      <c r="W909" s="120"/>
      <c r="X909" s="117"/>
      <c r="Y909" s="72"/>
    </row>
    <row r="910" spans="8:25" ht="20.100000000000001" customHeight="1" x14ac:dyDescent="0.2">
      <c r="H910" s="68"/>
      <c r="I910" s="61"/>
      <c r="J910" s="62"/>
      <c r="K910" s="61"/>
      <c r="L910" s="61"/>
      <c r="M910" s="80"/>
      <c r="N910" s="61"/>
      <c r="O910" s="111"/>
      <c r="P910" s="117"/>
      <c r="Q910" s="120"/>
      <c r="R910" s="117"/>
      <c r="S910" s="120"/>
      <c r="T910" s="117"/>
      <c r="U910" s="120"/>
      <c r="V910" s="117"/>
      <c r="W910" s="120"/>
      <c r="X910" s="117"/>
      <c r="Y910" s="72"/>
    </row>
    <row r="911" spans="8:25" ht="20.100000000000001" customHeight="1" x14ac:dyDescent="0.2">
      <c r="H911" s="68"/>
      <c r="I911" s="61"/>
      <c r="J911" s="62"/>
      <c r="K911" s="61"/>
      <c r="L911" s="61"/>
      <c r="M911" s="80"/>
      <c r="N911" s="61"/>
      <c r="O911" s="111"/>
      <c r="P911" s="117"/>
      <c r="Q911" s="120"/>
      <c r="R911" s="117"/>
      <c r="S911" s="120"/>
      <c r="T911" s="117"/>
      <c r="U911" s="120"/>
      <c r="V911" s="117"/>
      <c r="W911" s="120"/>
      <c r="X911" s="117"/>
      <c r="Y911" s="72"/>
    </row>
    <row r="912" spans="8:25" ht="20.100000000000001" customHeight="1" x14ac:dyDescent="0.2">
      <c r="H912" s="68"/>
      <c r="I912" s="61"/>
      <c r="J912" s="62"/>
      <c r="K912" s="61"/>
      <c r="L912" s="61"/>
      <c r="M912" s="80"/>
      <c r="N912" s="61"/>
      <c r="O912" s="111"/>
      <c r="P912" s="117"/>
      <c r="Q912" s="120"/>
      <c r="R912" s="117"/>
      <c r="S912" s="120"/>
      <c r="T912" s="117"/>
      <c r="U912" s="120"/>
      <c r="V912" s="117"/>
      <c r="W912" s="120"/>
      <c r="X912" s="117"/>
      <c r="Y912" s="72"/>
    </row>
    <row r="913" spans="8:25" ht="20.100000000000001" customHeight="1" x14ac:dyDescent="0.2">
      <c r="H913" s="68"/>
      <c r="I913" s="61"/>
      <c r="J913" s="62"/>
      <c r="K913" s="61"/>
      <c r="L913" s="61"/>
      <c r="M913" s="80"/>
      <c r="N913" s="61"/>
      <c r="O913" s="111"/>
      <c r="P913" s="117"/>
      <c r="Q913" s="120"/>
      <c r="R913" s="117"/>
      <c r="S913" s="120"/>
      <c r="T913" s="117"/>
      <c r="U913" s="120"/>
      <c r="V913" s="117"/>
      <c r="W913" s="120"/>
      <c r="X913" s="117"/>
      <c r="Y913" s="72"/>
    </row>
    <row r="914" spans="8:25" ht="20.100000000000001" customHeight="1" x14ac:dyDescent="0.2">
      <c r="H914" s="68"/>
      <c r="I914" s="61"/>
      <c r="J914" s="62"/>
      <c r="K914" s="61"/>
      <c r="L914" s="61"/>
      <c r="M914" s="80"/>
      <c r="N914" s="61"/>
      <c r="O914" s="111"/>
      <c r="P914" s="117"/>
      <c r="Q914" s="120"/>
      <c r="R914" s="117"/>
      <c r="S914" s="120"/>
      <c r="T914" s="117"/>
      <c r="U914" s="120"/>
      <c r="V914" s="117"/>
      <c r="W914" s="120"/>
      <c r="X914" s="117"/>
      <c r="Y914" s="72"/>
    </row>
    <row r="915" spans="8:25" ht="20.100000000000001" customHeight="1" x14ac:dyDescent="0.2">
      <c r="H915" s="68"/>
      <c r="I915" s="61"/>
      <c r="J915" s="62"/>
      <c r="K915" s="61"/>
      <c r="L915" s="61"/>
      <c r="M915" s="80"/>
      <c r="N915" s="61"/>
      <c r="O915" s="111"/>
      <c r="P915" s="117"/>
      <c r="Q915" s="120"/>
      <c r="R915" s="117"/>
      <c r="S915" s="120"/>
      <c r="T915" s="117"/>
      <c r="U915" s="120"/>
      <c r="V915" s="117"/>
      <c r="W915" s="120"/>
      <c r="X915" s="117"/>
      <c r="Y915" s="72"/>
    </row>
    <row r="916" spans="8:25" ht="20.100000000000001" customHeight="1" x14ac:dyDescent="0.2">
      <c r="H916" s="68"/>
      <c r="I916" s="61"/>
      <c r="J916" s="62"/>
      <c r="K916" s="61"/>
      <c r="L916" s="61"/>
      <c r="M916" s="80"/>
      <c r="N916" s="61"/>
      <c r="O916" s="111"/>
      <c r="P916" s="117"/>
      <c r="Q916" s="120"/>
      <c r="R916" s="117"/>
      <c r="S916" s="120"/>
      <c r="T916" s="117"/>
      <c r="U916" s="120"/>
      <c r="V916" s="117"/>
      <c r="W916" s="120"/>
      <c r="X916" s="117"/>
      <c r="Y916" s="72"/>
    </row>
    <row r="917" spans="8:25" ht="20.100000000000001" customHeight="1" x14ac:dyDescent="0.2">
      <c r="H917" s="68"/>
      <c r="I917" s="61"/>
      <c r="J917" s="62"/>
      <c r="K917" s="61"/>
      <c r="L917" s="61"/>
      <c r="M917" s="80"/>
      <c r="N917" s="61"/>
      <c r="O917" s="111"/>
      <c r="P917" s="117"/>
      <c r="Q917" s="120"/>
      <c r="R917" s="117"/>
      <c r="S917" s="120"/>
      <c r="T917" s="117"/>
      <c r="U917" s="120"/>
      <c r="V917" s="117"/>
      <c r="W917" s="120"/>
      <c r="X917" s="117"/>
      <c r="Y917" s="72"/>
    </row>
    <row r="918" spans="8:25" ht="20.100000000000001" customHeight="1" x14ac:dyDescent="0.2">
      <c r="H918" s="68"/>
      <c r="I918" s="61"/>
      <c r="J918" s="62"/>
      <c r="K918" s="61"/>
      <c r="L918" s="61"/>
      <c r="M918" s="80"/>
      <c r="N918" s="61"/>
      <c r="O918" s="111"/>
      <c r="P918" s="117"/>
      <c r="Q918" s="120"/>
      <c r="R918" s="117"/>
      <c r="S918" s="120"/>
      <c r="T918" s="117"/>
      <c r="U918" s="120"/>
      <c r="V918" s="117"/>
      <c r="W918" s="120"/>
      <c r="X918" s="117"/>
      <c r="Y918" s="72"/>
    </row>
    <row r="919" spans="8:25" ht="20.100000000000001" customHeight="1" x14ac:dyDescent="0.2">
      <c r="H919" s="68"/>
      <c r="I919" s="61"/>
      <c r="J919" s="62"/>
      <c r="K919" s="61"/>
      <c r="L919" s="61"/>
      <c r="M919" s="80"/>
      <c r="N919" s="61"/>
      <c r="O919" s="111"/>
      <c r="P919" s="117"/>
      <c r="Q919" s="120"/>
      <c r="R919" s="117"/>
      <c r="S919" s="120"/>
      <c r="T919" s="117"/>
      <c r="U919" s="120"/>
      <c r="V919" s="117"/>
      <c r="W919" s="120"/>
      <c r="X919" s="117"/>
      <c r="Y919" s="72"/>
    </row>
    <row r="920" spans="8:25" ht="20.100000000000001" customHeight="1" x14ac:dyDescent="0.2">
      <c r="H920" s="68"/>
      <c r="I920" s="61"/>
      <c r="J920" s="62"/>
      <c r="K920" s="61"/>
      <c r="L920" s="61"/>
      <c r="M920" s="80"/>
      <c r="N920" s="61"/>
      <c r="O920" s="111"/>
      <c r="P920" s="117"/>
      <c r="Q920" s="120"/>
      <c r="R920" s="117"/>
      <c r="S920" s="120"/>
      <c r="T920" s="117"/>
      <c r="U920" s="120"/>
      <c r="V920" s="117"/>
      <c r="W920" s="120"/>
      <c r="X920" s="117"/>
      <c r="Y920" s="72"/>
    </row>
    <row r="921" spans="8:25" ht="20.100000000000001" customHeight="1" x14ac:dyDescent="0.2">
      <c r="H921" s="68"/>
      <c r="I921" s="61"/>
      <c r="J921" s="62"/>
      <c r="K921" s="61"/>
      <c r="L921" s="61"/>
      <c r="M921" s="80"/>
      <c r="N921" s="61"/>
      <c r="O921" s="111"/>
      <c r="P921" s="117"/>
      <c r="Q921" s="120"/>
      <c r="R921" s="117"/>
      <c r="S921" s="120"/>
      <c r="T921" s="117"/>
      <c r="U921" s="120"/>
      <c r="V921" s="117"/>
      <c r="W921" s="120"/>
      <c r="X921" s="117"/>
      <c r="Y921" s="72"/>
    </row>
    <row r="922" spans="8:25" ht="20.100000000000001" customHeight="1" x14ac:dyDescent="0.2">
      <c r="H922" s="68"/>
      <c r="I922" s="61"/>
      <c r="J922" s="62"/>
      <c r="K922" s="61"/>
      <c r="L922" s="61"/>
      <c r="M922" s="80"/>
      <c r="N922" s="61"/>
      <c r="O922" s="111"/>
      <c r="P922" s="117"/>
      <c r="Q922" s="120"/>
      <c r="R922" s="117"/>
      <c r="S922" s="120"/>
      <c r="T922" s="117"/>
      <c r="U922" s="120"/>
      <c r="V922" s="117"/>
      <c r="W922" s="120"/>
      <c r="X922" s="117"/>
      <c r="Y922" s="72"/>
    </row>
    <row r="923" spans="8:25" ht="20.100000000000001" customHeight="1" x14ac:dyDescent="0.2">
      <c r="H923" s="68"/>
      <c r="I923" s="61"/>
      <c r="J923" s="62"/>
      <c r="K923" s="61"/>
      <c r="L923" s="61"/>
      <c r="M923" s="80"/>
      <c r="N923" s="61"/>
      <c r="O923" s="111"/>
      <c r="P923" s="117"/>
      <c r="Q923" s="120"/>
      <c r="R923" s="117"/>
      <c r="S923" s="120"/>
      <c r="T923" s="117"/>
      <c r="U923" s="120"/>
      <c r="V923" s="117"/>
      <c r="W923" s="120"/>
      <c r="X923" s="117"/>
      <c r="Y923" s="72"/>
    </row>
    <row r="924" spans="8:25" ht="20.100000000000001" customHeight="1" x14ac:dyDescent="0.2">
      <c r="H924" s="68"/>
      <c r="I924" s="61"/>
      <c r="J924" s="62"/>
      <c r="K924" s="61"/>
      <c r="L924" s="61"/>
      <c r="M924" s="80"/>
      <c r="N924" s="61"/>
      <c r="O924" s="111"/>
      <c r="P924" s="117"/>
      <c r="Q924" s="120"/>
      <c r="R924" s="117"/>
      <c r="S924" s="120"/>
      <c r="T924" s="117"/>
      <c r="U924" s="120"/>
      <c r="V924" s="117"/>
      <c r="W924" s="120"/>
      <c r="X924" s="117"/>
      <c r="Y924" s="72"/>
    </row>
    <row r="925" spans="8:25" ht="20.100000000000001" customHeight="1" x14ac:dyDescent="0.2">
      <c r="H925" s="68"/>
      <c r="I925" s="61"/>
      <c r="J925" s="62"/>
      <c r="K925" s="61"/>
      <c r="L925" s="61"/>
      <c r="M925" s="80"/>
      <c r="N925" s="61"/>
      <c r="O925" s="111"/>
      <c r="P925" s="117"/>
      <c r="Q925" s="120"/>
      <c r="R925" s="117"/>
      <c r="S925" s="120"/>
      <c r="T925" s="117"/>
      <c r="U925" s="120"/>
      <c r="V925" s="117"/>
      <c r="W925" s="120"/>
      <c r="X925" s="117"/>
      <c r="Y925" s="72"/>
    </row>
    <row r="926" spans="8:25" ht="20.100000000000001" customHeight="1" x14ac:dyDescent="0.2">
      <c r="H926" s="68"/>
      <c r="I926" s="61"/>
      <c r="J926" s="62"/>
      <c r="K926" s="61"/>
      <c r="L926" s="61"/>
      <c r="M926" s="80"/>
      <c r="N926" s="61"/>
      <c r="O926" s="111"/>
      <c r="P926" s="117"/>
      <c r="Q926" s="120"/>
      <c r="R926" s="117"/>
      <c r="S926" s="120"/>
      <c r="T926" s="117"/>
      <c r="U926" s="120"/>
      <c r="V926" s="117"/>
      <c r="W926" s="120"/>
      <c r="X926" s="117"/>
      <c r="Y926" s="72"/>
    </row>
    <row r="927" spans="8:25" ht="20.100000000000001" customHeight="1" x14ac:dyDescent="0.2">
      <c r="H927" s="68"/>
      <c r="I927" s="61"/>
      <c r="J927" s="62"/>
      <c r="K927" s="61"/>
      <c r="L927" s="61"/>
      <c r="M927" s="80"/>
      <c r="N927" s="61"/>
      <c r="O927" s="111"/>
      <c r="P927" s="117"/>
      <c r="Q927" s="120"/>
      <c r="R927" s="117"/>
      <c r="S927" s="120"/>
      <c r="T927" s="117"/>
      <c r="U927" s="120"/>
      <c r="V927" s="117"/>
      <c r="W927" s="120"/>
      <c r="X927" s="117"/>
      <c r="Y927" s="72"/>
    </row>
    <row r="928" spans="8:25" ht="20.100000000000001" customHeight="1" x14ac:dyDescent="0.2">
      <c r="H928" s="68"/>
      <c r="I928" s="61"/>
      <c r="J928" s="62"/>
      <c r="K928" s="61"/>
      <c r="L928" s="61"/>
      <c r="M928" s="80"/>
      <c r="N928" s="61"/>
      <c r="O928" s="111"/>
      <c r="P928" s="117"/>
      <c r="Q928" s="120"/>
      <c r="R928" s="117"/>
      <c r="S928" s="120"/>
      <c r="T928" s="117"/>
      <c r="U928" s="120"/>
      <c r="V928" s="117"/>
      <c r="W928" s="120"/>
      <c r="X928" s="117"/>
      <c r="Y928" s="72"/>
    </row>
    <row r="929" spans="8:25" ht="20.100000000000001" customHeight="1" x14ac:dyDescent="0.2">
      <c r="H929" s="68"/>
      <c r="I929" s="61"/>
      <c r="J929" s="62"/>
      <c r="K929" s="61"/>
      <c r="L929" s="61"/>
      <c r="M929" s="80"/>
      <c r="N929" s="61"/>
      <c r="O929" s="111"/>
      <c r="P929" s="117"/>
      <c r="Q929" s="120"/>
      <c r="R929" s="117"/>
      <c r="S929" s="120"/>
      <c r="T929" s="117"/>
      <c r="U929" s="120"/>
      <c r="V929" s="117"/>
      <c r="W929" s="120"/>
      <c r="X929" s="117"/>
      <c r="Y929" s="72"/>
    </row>
    <row r="930" spans="8:25" ht="20.100000000000001" customHeight="1" x14ac:dyDescent="0.2">
      <c r="H930" s="68"/>
      <c r="I930" s="61"/>
      <c r="J930" s="62"/>
      <c r="K930" s="61"/>
      <c r="L930" s="61"/>
      <c r="M930" s="80"/>
      <c r="N930" s="61"/>
      <c r="O930" s="111"/>
      <c r="P930" s="117"/>
      <c r="Q930" s="120"/>
      <c r="R930" s="117"/>
      <c r="S930" s="120"/>
      <c r="T930" s="117"/>
      <c r="U930" s="120"/>
      <c r="V930" s="117"/>
      <c r="W930" s="120"/>
      <c r="X930" s="117"/>
      <c r="Y930" s="72"/>
    </row>
    <row r="931" spans="8:25" ht="20.100000000000001" customHeight="1" x14ac:dyDescent="0.2">
      <c r="H931" s="68"/>
      <c r="I931" s="61"/>
      <c r="J931" s="62"/>
      <c r="K931" s="61"/>
      <c r="L931" s="61"/>
      <c r="M931" s="80"/>
      <c r="N931" s="61"/>
      <c r="O931" s="111"/>
      <c r="P931" s="117"/>
      <c r="Q931" s="120"/>
      <c r="R931" s="117"/>
      <c r="S931" s="120"/>
      <c r="T931" s="117"/>
      <c r="U931" s="120"/>
      <c r="V931" s="117"/>
      <c r="W931" s="120"/>
      <c r="X931" s="117"/>
      <c r="Y931" s="72"/>
    </row>
    <row r="932" spans="8:25" ht="20.100000000000001" customHeight="1" x14ac:dyDescent="0.2">
      <c r="H932" s="68"/>
      <c r="I932" s="61"/>
      <c r="J932" s="62"/>
      <c r="K932" s="61"/>
      <c r="L932" s="61"/>
      <c r="M932" s="80"/>
      <c r="N932" s="61"/>
      <c r="O932" s="111"/>
      <c r="P932" s="117"/>
      <c r="Q932" s="120"/>
      <c r="R932" s="117"/>
      <c r="S932" s="120"/>
      <c r="T932" s="117"/>
      <c r="U932" s="120"/>
      <c r="V932" s="117"/>
      <c r="W932" s="120"/>
      <c r="X932" s="117"/>
      <c r="Y932" s="72"/>
    </row>
    <row r="933" spans="8:25" ht="20.100000000000001" customHeight="1" x14ac:dyDescent="0.2">
      <c r="H933" s="68"/>
      <c r="I933" s="61"/>
      <c r="J933" s="62"/>
      <c r="K933" s="61"/>
      <c r="L933" s="61"/>
      <c r="M933" s="80"/>
      <c r="N933" s="61"/>
      <c r="O933" s="111"/>
      <c r="P933" s="117"/>
      <c r="Q933" s="120"/>
      <c r="R933" s="117"/>
      <c r="S933" s="120"/>
      <c r="T933" s="117"/>
      <c r="U933" s="120"/>
      <c r="V933" s="117"/>
      <c r="W933" s="120"/>
      <c r="X933" s="117"/>
      <c r="Y933" s="72"/>
    </row>
    <row r="934" spans="8:25" ht="20.100000000000001" customHeight="1" x14ac:dyDescent="0.2">
      <c r="H934" s="68"/>
      <c r="I934" s="61"/>
      <c r="J934" s="62"/>
      <c r="K934" s="61"/>
      <c r="L934" s="61"/>
      <c r="M934" s="80"/>
      <c r="N934" s="61"/>
      <c r="O934" s="111"/>
      <c r="P934" s="117"/>
      <c r="Q934" s="120"/>
      <c r="R934" s="117"/>
      <c r="S934" s="120"/>
      <c r="T934" s="117"/>
      <c r="U934" s="120"/>
      <c r="V934" s="117"/>
      <c r="W934" s="120"/>
      <c r="X934" s="117"/>
      <c r="Y934" s="72"/>
    </row>
    <row r="935" spans="8:25" ht="20.100000000000001" customHeight="1" x14ac:dyDescent="0.2">
      <c r="H935" s="68"/>
      <c r="I935" s="61"/>
      <c r="J935" s="62"/>
      <c r="K935" s="61"/>
      <c r="L935" s="61"/>
      <c r="M935" s="80"/>
      <c r="N935" s="61"/>
      <c r="O935" s="111"/>
      <c r="P935" s="117"/>
      <c r="Q935" s="120"/>
      <c r="R935" s="117"/>
      <c r="S935" s="120"/>
      <c r="T935" s="117"/>
      <c r="U935" s="120"/>
      <c r="V935" s="117"/>
      <c r="W935" s="120"/>
      <c r="X935" s="117"/>
      <c r="Y935" s="72"/>
    </row>
    <row r="936" spans="8:25" ht="20.100000000000001" customHeight="1" x14ac:dyDescent="0.2">
      <c r="H936" s="68"/>
      <c r="I936" s="61"/>
      <c r="J936" s="62"/>
      <c r="K936" s="61"/>
      <c r="L936" s="61"/>
      <c r="M936" s="80"/>
      <c r="N936" s="61"/>
      <c r="O936" s="111"/>
      <c r="P936" s="117"/>
      <c r="Q936" s="120"/>
      <c r="R936" s="117"/>
      <c r="S936" s="120"/>
      <c r="T936" s="117"/>
      <c r="U936" s="120"/>
      <c r="V936" s="117"/>
      <c r="W936" s="120"/>
      <c r="X936" s="117"/>
      <c r="Y936" s="72"/>
    </row>
    <row r="937" spans="8:25" ht="20.100000000000001" customHeight="1" x14ac:dyDescent="0.2">
      <c r="H937" s="68"/>
      <c r="I937" s="61"/>
      <c r="J937" s="62"/>
      <c r="K937" s="61"/>
      <c r="L937" s="61"/>
      <c r="M937" s="80"/>
      <c r="N937" s="61"/>
      <c r="O937" s="111"/>
      <c r="P937" s="117"/>
      <c r="Q937" s="120"/>
      <c r="R937" s="117"/>
      <c r="S937" s="120"/>
      <c r="T937" s="117"/>
      <c r="U937" s="120"/>
      <c r="V937" s="117"/>
      <c r="W937" s="120"/>
      <c r="X937" s="117"/>
      <c r="Y937" s="72"/>
    </row>
    <row r="938" spans="8:25" ht="20.100000000000001" customHeight="1" x14ac:dyDescent="0.2">
      <c r="H938" s="68"/>
      <c r="I938" s="61"/>
      <c r="J938" s="62"/>
      <c r="K938" s="61"/>
      <c r="L938" s="61"/>
      <c r="M938" s="80"/>
      <c r="N938" s="61"/>
      <c r="O938" s="111"/>
      <c r="P938" s="117"/>
      <c r="Q938" s="120"/>
      <c r="R938" s="117"/>
      <c r="S938" s="120"/>
      <c r="T938" s="117"/>
      <c r="U938" s="120"/>
      <c r="V938" s="117"/>
      <c r="W938" s="120"/>
      <c r="X938" s="117"/>
      <c r="Y938" s="72"/>
    </row>
    <row r="939" spans="8:25" ht="20.100000000000001" customHeight="1" x14ac:dyDescent="0.2">
      <c r="H939" s="68"/>
      <c r="I939" s="61"/>
      <c r="J939" s="62"/>
      <c r="K939" s="61"/>
      <c r="L939" s="61"/>
      <c r="M939" s="80"/>
      <c r="N939" s="61"/>
      <c r="O939" s="111"/>
      <c r="P939" s="117"/>
      <c r="Q939" s="120"/>
      <c r="R939" s="117"/>
      <c r="S939" s="120"/>
      <c r="T939" s="117"/>
      <c r="U939" s="120"/>
      <c r="V939" s="117"/>
      <c r="W939" s="120"/>
      <c r="X939" s="117"/>
      <c r="Y939" s="72"/>
    </row>
    <row r="940" spans="8:25" ht="20.100000000000001" customHeight="1" x14ac:dyDescent="0.2">
      <c r="H940" s="68"/>
      <c r="I940" s="61"/>
      <c r="J940" s="62"/>
      <c r="K940" s="61"/>
      <c r="L940" s="61"/>
      <c r="M940" s="80"/>
      <c r="N940" s="61"/>
      <c r="O940" s="111"/>
      <c r="P940" s="117"/>
      <c r="Q940" s="120"/>
      <c r="R940" s="117"/>
      <c r="S940" s="120"/>
      <c r="T940" s="117"/>
      <c r="U940" s="120"/>
      <c r="V940" s="117"/>
      <c r="W940" s="120"/>
      <c r="X940" s="117"/>
      <c r="Y940" s="72"/>
    </row>
    <row r="941" spans="8:25" ht="20.100000000000001" customHeight="1" x14ac:dyDescent="0.2">
      <c r="H941" s="68"/>
      <c r="I941" s="61"/>
      <c r="J941" s="62"/>
      <c r="K941" s="61"/>
      <c r="L941" s="61"/>
      <c r="M941" s="80"/>
      <c r="N941" s="61"/>
      <c r="O941" s="111"/>
      <c r="P941" s="117"/>
      <c r="Q941" s="120"/>
      <c r="R941" s="117"/>
      <c r="S941" s="120"/>
      <c r="T941" s="117"/>
      <c r="U941" s="120"/>
      <c r="V941" s="117"/>
      <c r="W941" s="120"/>
      <c r="X941" s="117"/>
      <c r="Y941" s="72"/>
    </row>
    <row r="942" spans="8:25" ht="20.100000000000001" customHeight="1" x14ac:dyDescent="0.2">
      <c r="H942" s="68"/>
      <c r="I942" s="61"/>
      <c r="J942" s="62"/>
      <c r="K942" s="61"/>
      <c r="L942" s="61"/>
      <c r="M942" s="80"/>
      <c r="N942" s="61"/>
      <c r="O942" s="111"/>
      <c r="P942" s="117"/>
      <c r="Q942" s="120"/>
      <c r="R942" s="117"/>
      <c r="S942" s="120"/>
      <c r="T942" s="117"/>
      <c r="U942" s="120"/>
      <c r="V942" s="117"/>
      <c r="W942" s="120"/>
      <c r="X942" s="117"/>
      <c r="Y942" s="72"/>
    </row>
    <row r="943" spans="8:25" ht="20.100000000000001" customHeight="1" x14ac:dyDescent="0.2">
      <c r="H943" s="68"/>
      <c r="I943" s="61"/>
      <c r="J943" s="62"/>
      <c r="K943" s="61"/>
      <c r="L943" s="61"/>
      <c r="M943" s="80"/>
      <c r="N943" s="61"/>
      <c r="O943" s="111"/>
      <c r="P943" s="117"/>
      <c r="Q943" s="120"/>
      <c r="R943" s="117"/>
      <c r="S943" s="120"/>
      <c r="T943" s="117"/>
      <c r="U943" s="120"/>
      <c r="V943" s="117"/>
      <c r="W943" s="120"/>
      <c r="X943" s="117"/>
      <c r="Y943" s="72"/>
    </row>
    <row r="944" spans="8:25" ht="20.100000000000001" customHeight="1" x14ac:dyDescent="0.2">
      <c r="H944" s="68"/>
      <c r="I944" s="61"/>
      <c r="J944" s="62"/>
      <c r="K944" s="61"/>
      <c r="L944" s="61"/>
      <c r="M944" s="80"/>
      <c r="N944" s="61"/>
      <c r="O944" s="111"/>
      <c r="P944" s="117"/>
      <c r="Q944" s="120"/>
      <c r="R944" s="117"/>
      <c r="S944" s="120"/>
      <c r="T944" s="117"/>
      <c r="U944" s="120"/>
      <c r="V944" s="117"/>
      <c r="W944" s="120"/>
      <c r="X944" s="117"/>
      <c r="Y944" s="72"/>
    </row>
    <row r="945" spans="8:25" ht="20.100000000000001" customHeight="1" x14ac:dyDescent="0.2">
      <c r="H945" s="68"/>
      <c r="I945" s="61"/>
      <c r="J945" s="62"/>
      <c r="K945" s="61"/>
      <c r="L945" s="61"/>
      <c r="M945" s="80"/>
      <c r="N945" s="61"/>
      <c r="O945" s="111"/>
      <c r="P945" s="117"/>
      <c r="Q945" s="120"/>
      <c r="R945" s="117"/>
      <c r="S945" s="120"/>
      <c r="T945" s="117"/>
      <c r="U945" s="120"/>
      <c r="V945" s="117"/>
      <c r="W945" s="120"/>
      <c r="X945" s="117"/>
      <c r="Y945" s="72"/>
    </row>
    <row r="946" spans="8:25" ht="20.100000000000001" customHeight="1" x14ac:dyDescent="0.2">
      <c r="H946" s="68"/>
      <c r="I946" s="61"/>
      <c r="J946" s="62"/>
      <c r="K946" s="61"/>
      <c r="L946" s="61"/>
      <c r="M946" s="80"/>
      <c r="N946" s="61"/>
      <c r="O946" s="111"/>
      <c r="P946" s="117"/>
      <c r="Q946" s="120"/>
      <c r="R946" s="117"/>
      <c r="S946" s="120"/>
      <c r="T946" s="117"/>
      <c r="U946" s="120"/>
      <c r="V946" s="117"/>
      <c r="W946" s="120"/>
      <c r="X946" s="117"/>
      <c r="Y946" s="72"/>
    </row>
    <row r="947" spans="8:25" ht="20.100000000000001" customHeight="1" x14ac:dyDescent="0.2">
      <c r="H947" s="68"/>
      <c r="I947" s="61"/>
      <c r="J947" s="62"/>
      <c r="K947" s="61"/>
      <c r="L947" s="61"/>
      <c r="M947" s="80"/>
      <c r="N947" s="61"/>
      <c r="O947" s="111"/>
      <c r="P947" s="117"/>
      <c r="Q947" s="120"/>
      <c r="R947" s="117"/>
      <c r="S947" s="120"/>
      <c r="T947" s="117"/>
      <c r="U947" s="120"/>
      <c r="V947" s="117"/>
      <c r="W947" s="120"/>
      <c r="X947" s="117"/>
      <c r="Y947" s="72"/>
    </row>
    <row r="948" spans="8:25" ht="20.100000000000001" customHeight="1" x14ac:dyDescent="0.2">
      <c r="H948" s="68"/>
      <c r="I948" s="61"/>
      <c r="J948" s="62"/>
      <c r="K948" s="61"/>
      <c r="L948" s="61"/>
      <c r="M948" s="80"/>
      <c r="N948" s="61"/>
      <c r="O948" s="111"/>
      <c r="P948" s="117"/>
      <c r="Q948" s="120"/>
      <c r="R948" s="117"/>
      <c r="S948" s="120"/>
      <c r="T948" s="117"/>
      <c r="U948" s="120"/>
      <c r="V948" s="117"/>
      <c r="W948" s="120"/>
      <c r="X948" s="117"/>
      <c r="Y948" s="72"/>
    </row>
    <row r="949" spans="8:25" ht="20.100000000000001" customHeight="1" x14ac:dyDescent="0.2">
      <c r="H949" s="68"/>
      <c r="I949" s="61"/>
      <c r="J949" s="62"/>
      <c r="K949" s="61"/>
      <c r="L949" s="61"/>
      <c r="M949" s="80"/>
      <c r="N949" s="61"/>
      <c r="O949" s="111"/>
      <c r="P949" s="117"/>
      <c r="Q949" s="120"/>
      <c r="R949" s="117"/>
      <c r="S949" s="120"/>
      <c r="T949" s="117"/>
      <c r="U949" s="120"/>
      <c r="V949" s="117"/>
      <c r="W949" s="120"/>
      <c r="X949" s="117"/>
      <c r="Y949" s="72"/>
    </row>
    <row r="950" spans="8:25" ht="20.100000000000001" customHeight="1" x14ac:dyDescent="0.2">
      <c r="H950" s="68"/>
      <c r="I950" s="61"/>
      <c r="J950" s="62"/>
      <c r="K950" s="61"/>
      <c r="L950" s="61"/>
      <c r="M950" s="80"/>
      <c r="N950" s="61"/>
      <c r="O950" s="111"/>
      <c r="P950" s="117"/>
      <c r="Q950" s="120"/>
      <c r="R950" s="117"/>
      <c r="S950" s="120"/>
      <c r="T950" s="117"/>
      <c r="U950" s="120"/>
      <c r="V950" s="117"/>
      <c r="W950" s="120"/>
      <c r="X950" s="117"/>
      <c r="Y950" s="72"/>
    </row>
    <row r="951" spans="8:25" ht="20.100000000000001" customHeight="1" x14ac:dyDescent="0.2">
      <c r="H951" s="68"/>
      <c r="I951" s="61"/>
      <c r="J951" s="62"/>
      <c r="K951" s="61"/>
      <c r="L951" s="61"/>
      <c r="M951" s="80"/>
      <c r="N951" s="61"/>
      <c r="O951" s="111"/>
      <c r="P951" s="117"/>
      <c r="Q951" s="120"/>
      <c r="R951" s="117"/>
      <c r="S951" s="120"/>
      <c r="T951" s="117"/>
      <c r="U951" s="120"/>
      <c r="V951" s="117"/>
      <c r="W951" s="120"/>
      <c r="X951" s="117"/>
      <c r="Y951" s="72"/>
    </row>
    <row r="952" spans="8:25" ht="20.100000000000001" customHeight="1" x14ac:dyDescent="0.2">
      <c r="H952" s="68"/>
      <c r="I952" s="61"/>
      <c r="J952" s="62"/>
      <c r="K952" s="61"/>
      <c r="L952" s="61"/>
      <c r="M952" s="80"/>
      <c r="N952" s="61"/>
      <c r="O952" s="111"/>
      <c r="P952" s="117"/>
      <c r="Q952" s="120"/>
      <c r="R952" s="117"/>
      <c r="S952" s="120"/>
      <c r="T952" s="117"/>
      <c r="U952" s="120"/>
      <c r="V952" s="117"/>
      <c r="W952" s="120"/>
      <c r="X952" s="117"/>
      <c r="Y952" s="72"/>
    </row>
    <row r="953" spans="8:25" ht="20.100000000000001" customHeight="1" x14ac:dyDescent="0.2">
      <c r="H953" s="68"/>
      <c r="I953" s="61"/>
      <c r="J953" s="62"/>
      <c r="K953" s="61"/>
      <c r="L953" s="61"/>
      <c r="M953" s="80"/>
      <c r="N953" s="61"/>
      <c r="O953" s="111"/>
      <c r="P953" s="117"/>
      <c r="Q953" s="120"/>
      <c r="R953" s="117"/>
      <c r="S953" s="120"/>
      <c r="T953" s="117"/>
      <c r="U953" s="120"/>
      <c r="V953" s="117"/>
      <c r="W953" s="120"/>
      <c r="X953" s="117"/>
      <c r="Y953" s="72"/>
    </row>
    <row r="954" spans="8:25" ht="20.100000000000001" customHeight="1" x14ac:dyDescent="0.2">
      <c r="H954" s="68"/>
      <c r="I954" s="61"/>
      <c r="J954" s="62"/>
      <c r="K954" s="61"/>
      <c r="L954" s="61"/>
      <c r="M954" s="80"/>
      <c r="N954" s="61"/>
      <c r="O954" s="111"/>
      <c r="P954" s="117"/>
      <c r="Q954" s="120"/>
      <c r="R954" s="117"/>
      <c r="S954" s="120"/>
      <c r="T954" s="117"/>
      <c r="U954" s="120"/>
      <c r="V954" s="117"/>
      <c r="W954" s="120"/>
      <c r="X954" s="117"/>
      <c r="Y954" s="72"/>
    </row>
    <row r="955" spans="8:25" ht="20.100000000000001" customHeight="1" x14ac:dyDescent="0.2">
      <c r="H955" s="68"/>
      <c r="I955" s="61"/>
      <c r="J955" s="62"/>
      <c r="K955" s="61"/>
      <c r="L955" s="61"/>
      <c r="M955" s="80"/>
      <c r="N955" s="61"/>
      <c r="O955" s="111"/>
      <c r="P955" s="117"/>
      <c r="Q955" s="120"/>
      <c r="R955" s="117"/>
      <c r="S955" s="120"/>
      <c r="T955" s="117"/>
      <c r="U955" s="120"/>
      <c r="V955" s="117"/>
      <c r="W955" s="120"/>
      <c r="X955" s="117"/>
      <c r="Y955" s="72"/>
    </row>
    <row r="956" spans="8:25" ht="20.100000000000001" customHeight="1" x14ac:dyDescent="0.2">
      <c r="H956" s="68"/>
      <c r="I956" s="61"/>
      <c r="J956" s="62"/>
      <c r="K956" s="61"/>
      <c r="L956" s="61"/>
      <c r="M956" s="80"/>
      <c r="N956" s="61"/>
      <c r="O956" s="111"/>
      <c r="P956" s="117"/>
      <c r="Q956" s="120"/>
      <c r="R956" s="117"/>
      <c r="S956" s="120"/>
      <c r="T956" s="117"/>
      <c r="U956" s="120"/>
      <c r="V956" s="117"/>
      <c r="W956" s="120"/>
      <c r="X956" s="117"/>
      <c r="Y956" s="72"/>
    </row>
    <row r="957" spans="8:25" ht="20.100000000000001" customHeight="1" x14ac:dyDescent="0.2">
      <c r="H957" s="68"/>
      <c r="I957" s="61"/>
      <c r="J957" s="62"/>
      <c r="K957" s="61"/>
      <c r="L957" s="61"/>
      <c r="M957" s="80"/>
      <c r="N957" s="61"/>
      <c r="O957" s="111"/>
      <c r="P957" s="117"/>
      <c r="Q957" s="120"/>
      <c r="R957" s="117"/>
      <c r="S957" s="120"/>
      <c r="T957" s="117"/>
      <c r="U957" s="120"/>
      <c r="V957" s="117"/>
      <c r="W957" s="120"/>
      <c r="X957" s="117"/>
      <c r="Y957" s="72"/>
    </row>
    <row r="958" spans="8:25" ht="20.100000000000001" customHeight="1" x14ac:dyDescent="0.2">
      <c r="H958" s="68"/>
      <c r="I958" s="61"/>
      <c r="J958" s="62"/>
      <c r="K958" s="61"/>
      <c r="L958" s="61"/>
      <c r="M958" s="80"/>
      <c r="N958" s="61"/>
      <c r="O958" s="111"/>
      <c r="P958" s="117"/>
      <c r="Q958" s="120"/>
      <c r="R958" s="117"/>
      <c r="S958" s="120"/>
      <c r="T958" s="117"/>
      <c r="U958" s="120"/>
      <c r="V958" s="117"/>
      <c r="W958" s="120"/>
      <c r="X958" s="117"/>
      <c r="Y958" s="72"/>
    </row>
    <row r="959" spans="8:25" ht="20.100000000000001" customHeight="1" x14ac:dyDescent="0.2">
      <c r="H959" s="68"/>
      <c r="I959" s="61"/>
      <c r="J959" s="62"/>
      <c r="K959" s="61"/>
      <c r="L959" s="61"/>
      <c r="M959" s="80"/>
      <c r="N959" s="61"/>
      <c r="O959" s="111"/>
      <c r="P959" s="117"/>
      <c r="Q959" s="120"/>
      <c r="R959" s="117"/>
      <c r="S959" s="120"/>
      <c r="T959" s="117"/>
      <c r="U959" s="120"/>
      <c r="V959" s="117"/>
      <c r="W959" s="120"/>
      <c r="X959" s="117"/>
      <c r="Y959" s="72"/>
    </row>
    <row r="960" spans="8:25" ht="20.100000000000001" customHeight="1" x14ac:dyDescent="0.2">
      <c r="H960" s="68"/>
      <c r="I960" s="61"/>
      <c r="J960" s="62"/>
      <c r="K960" s="61"/>
      <c r="L960" s="61"/>
      <c r="M960" s="80"/>
      <c r="N960" s="61"/>
      <c r="O960" s="111"/>
      <c r="P960" s="117"/>
      <c r="Q960" s="120"/>
      <c r="R960" s="117"/>
      <c r="S960" s="120"/>
      <c r="T960" s="117"/>
      <c r="U960" s="120"/>
      <c r="V960" s="117"/>
      <c r="W960" s="120"/>
      <c r="X960" s="117"/>
      <c r="Y960" s="72"/>
    </row>
    <row r="961" spans="8:25" ht="20.100000000000001" customHeight="1" x14ac:dyDescent="0.2">
      <c r="H961" s="68"/>
      <c r="I961" s="61"/>
      <c r="J961" s="62"/>
      <c r="K961" s="61"/>
      <c r="L961" s="61"/>
      <c r="M961" s="80"/>
      <c r="N961" s="61"/>
      <c r="O961" s="111"/>
      <c r="P961" s="117"/>
      <c r="Q961" s="120"/>
      <c r="R961" s="117"/>
      <c r="S961" s="120"/>
      <c r="T961" s="117"/>
      <c r="U961" s="120"/>
      <c r="V961" s="117"/>
      <c r="W961" s="120"/>
      <c r="X961" s="117"/>
      <c r="Y961" s="72"/>
    </row>
    <row r="962" spans="8:25" ht="20.100000000000001" customHeight="1" x14ac:dyDescent="0.2">
      <c r="H962" s="68"/>
      <c r="I962" s="61"/>
      <c r="J962" s="62"/>
      <c r="K962" s="61"/>
      <c r="L962" s="61"/>
      <c r="M962" s="80"/>
      <c r="N962" s="61"/>
      <c r="O962" s="111"/>
      <c r="P962" s="117"/>
      <c r="Q962" s="120"/>
      <c r="R962" s="117"/>
      <c r="S962" s="120"/>
      <c r="T962" s="117"/>
      <c r="U962" s="120"/>
      <c r="V962" s="117"/>
      <c r="W962" s="120"/>
      <c r="X962" s="117"/>
      <c r="Y962" s="72"/>
    </row>
    <row r="963" spans="8:25" ht="20.100000000000001" customHeight="1" x14ac:dyDescent="0.2">
      <c r="H963" s="68"/>
      <c r="I963" s="61"/>
      <c r="J963" s="62"/>
      <c r="K963" s="61"/>
      <c r="L963" s="61"/>
      <c r="M963" s="80"/>
      <c r="N963" s="61"/>
      <c r="O963" s="111"/>
      <c r="P963" s="117"/>
      <c r="Q963" s="120"/>
      <c r="R963" s="117"/>
      <c r="S963" s="120"/>
      <c r="T963" s="117"/>
      <c r="U963" s="120"/>
      <c r="V963" s="117"/>
      <c r="W963" s="120"/>
      <c r="X963" s="117"/>
      <c r="Y963" s="72"/>
    </row>
    <row r="964" spans="8:25" ht="20.100000000000001" customHeight="1" x14ac:dyDescent="0.2">
      <c r="H964" s="68"/>
      <c r="I964" s="61"/>
      <c r="J964" s="62"/>
      <c r="K964" s="61"/>
      <c r="L964" s="61"/>
      <c r="M964" s="80"/>
      <c r="N964" s="61"/>
      <c r="O964" s="111"/>
      <c r="P964" s="117"/>
      <c r="Q964" s="120"/>
      <c r="R964" s="117"/>
      <c r="S964" s="120"/>
      <c r="T964" s="117"/>
      <c r="U964" s="120"/>
      <c r="V964" s="117"/>
      <c r="W964" s="120"/>
      <c r="X964" s="117"/>
      <c r="Y964" s="72"/>
    </row>
    <row r="965" spans="8:25" ht="20.100000000000001" customHeight="1" x14ac:dyDescent="0.2">
      <c r="H965" s="68"/>
      <c r="I965" s="61"/>
      <c r="J965" s="62"/>
      <c r="K965" s="61"/>
      <c r="L965" s="61"/>
      <c r="M965" s="80"/>
      <c r="N965" s="61"/>
      <c r="O965" s="111"/>
      <c r="P965" s="117"/>
      <c r="Q965" s="120"/>
      <c r="R965" s="117"/>
      <c r="S965" s="120"/>
      <c r="T965" s="117"/>
      <c r="U965" s="120"/>
      <c r="V965" s="117"/>
      <c r="W965" s="120"/>
      <c r="X965" s="117"/>
      <c r="Y965" s="72"/>
    </row>
    <row r="966" spans="8:25" ht="20.100000000000001" customHeight="1" x14ac:dyDescent="0.2">
      <c r="H966" s="68"/>
      <c r="I966" s="61"/>
      <c r="J966" s="62"/>
      <c r="K966" s="61"/>
      <c r="L966" s="61"/>
      <c r="M966" s="80"/>
      <c r="N966" s="61"/>
      <c r="O966" s="111"/>
      <c r="P966" s="117"/>
      <c r="Q966" s="120"/>
      <c r="R966" s="117"/>
      <c r="S966" s="120"/>
      <c r="T966" s="117"/>
      <c r="U966" s="120"/>
      <c r="V966" s="117"/>
      <c r="W966" s="120"/>
      <c r="X966" s="117"/>
      <c r="Y966" s="72"/>
    </row>
    <row r="967" spans="8:25" ht="20.100000000000001" customHeight="1" x14ac:dyDescent="0.2">
      <c r="H967" s="68"/>
      <c r="I967" s="61"/>
      <c r="J967" s="62"/>
      <c r="K967" s="61"/>
      <c r="L967" s="61"/>
      <c r="M967" s="80"/>
      <c r="N967" s="61"/>
      <c r="O967" s="111"/>
      <c r="P967" s="117"/>
      <c r="Q967" s="120"/>
      <c r="R967" s="117"/>
      <c r="S967" s="120"/>
      <c r="T967" s="117"/>
      <c r="U967" s="120"/>
      <c r="V967" s="117"/>
      <c r="W967" s="120"/>
      <c r="X967" s="117"/>
      <c r="Y967" s="72"/>
    </row>
    <row r="968" spans="8:25" ht="20.100000000000001" customHeight="1" x14ac:dyDescent="0.2">
      <c r="H968" s="68"/>
      <c r="I968" s="61"/>
      <c r="J968" s="62"/>
      <c r="K968" s="61"/>
      <c r="L968" s="61"/>
      <c r="M968" s="80"/>
      <c r="N968" s="61"/>
      <c r="O968" s="111"/>
      <c r="P968" s="117"/>
      <c r="Q968" s="120"/>
      <c r="R968" s="117"/>
      <c r="S968" s="120"/>
      <c r="T968" s="117"/>
      <c r="U968" s="120"/>
      <c r="V968" s="117"/>
      <c r="W968" s="120"/>
      <c r="X968" s="117"/>
      <c r="Y968" s="72"/>
    </row>
    <row r="969" spans="8:25" ht="20.100000000000001" customHeight="1" x14ac:dyDescent="0.2">
      <c r="H969" s="68"/>
      <c r="I969" s="61"/>
      <c r="J969" s="62"/>
      <c r="K969" s="61"/>
      <c r="L969" s="61"/>
      <c r="M969" s="80"/>
      <c r="N969" s="61"/>
      <c r="O969" s="111"/>
      <c r="P969" s="117"/>
      <c r="Q969" s="120"/>
      <c r="R969" s="117"/>
      <c r="S969" s="120"/>
      <c r="T969" s="117"/>
      <c r="U969" s="120"/>
      <c r="V969" s="117"/>
      <c r="W969" s="120"/>
      <c r="X969" s="117"/>
      <c r="Y969" s="72"/>
    </row>
    <row r="970" spans="8:25" ht="20.100000000000001" customHeight="1" x14ac:dyDescent="0.2">
      <c r="H970" s="68"/>
      <c r="I970" s="61"/>
      <c r="J970" s="62"/>
      <c r="K970" s="61"/>
      <c r="L970" s="61"/>
      <c r="M970" s="80"/>
      <c r="N970" s="61"/>
      <c r="O970" s="111"/>
      <c r="P970" s="117"/>
      <c r="Q970" s="120"/>
      <c r="R970" s="117"/>
      <c r="S970" s="120"/>
      <c r="T970" s="117"/>
      <c r="U970" s="120"/>
      <c r="V970" s="117"/>
      <c r="W970" s="120"/>
      <c r="X970" s="117"/>
      <c r="Y970" s="72"/>
    </row>
    <row r="971" spans="8:25" ht="20.100000000000001" customHeight="1" x14ac:dyDescent="0.2">
      <c r="H971" s="68"/>
      <c r="I971" s="61"/>
      <c r="J971" s="62"/>
      <c r="K971" s="61"/>
      <c r="L971" s="61"/>
      <c r="M971" s="80"/>
      <c r="N971" s="61"/>
      <c r="O971" s="111"/>
      <c r="P971" s="117"/>
      <c r="Q971" s="120"/>
      <c r="R971" s="117"/>
      <c r="S971" s="120"/>
      <c r="T971" s="117"/>
      <c r="U971" s="120"/>
      <c r="V971" s="117"/>
      <c r="W971" s="120"/>
      <c r="X971" s="117"/>
      <c r="Y971" s="72"/>
    </row>
    <row r="972" spans="8:25" ht="20.100000000000001" customHeight="1" x14ac:dyDescent="0.2">
      <c r="H972" s="68"/>
      <c r="I972" s="61"/>
      <c r="J972" s="62"/>
      <c r="K972" s="61"/>
      <c r="L972" s="61"/>
      <c r="M972" s="80"/>
      <c r="N972" s="61"/>
      <c r="O972" s="111"/>
      <c r="P972" s="117"/>
      <c r="Q972" s="120"/>
      <c r="R972" s="117"/>
      <c r="S972" s="120"/>
      <c r="T972" s="117"/>
      <c r="U972" s="120"/>
      <c r="V972" s="117"/>
      <c r="W972" s="120"/>
      <c r="X972" s="117"/>
      <c r="Y972" s="72"/>
    </row>
    <row r="973" spans="8:25" ht="20.100000000000001" customHeight="1" x14ac:dyDescent="0.2">
      <c r="H973" s="68"/>
      <c r="I973" s="61"/>
      <c r="J973" s="62"/>
      <c r="K973" s="61"/>
      <c r="L973" s="61"/>
      <c r="M973" s="80"/>
      <c r="N973" s="61"/>
      <c r="O973" s="111"/>
      <c r="P973" s="117"/>
      <c r="Q973" s="120"/>
      <c r="R973" s="117"/>
      <c r="S973" s="120"/>
      <c r="T973" s="117"/>
      <c r="U973" s="120"/>
      <c r="V973" s="117"/>
      <c r="W973" s="120"/>
      <c r="X973" s="117"/>
      <c r="Y973" s="72"/>
    </row>
    <row r="974" spans="8:25" ht="20.100000000000001" customHeight="1" x14ac:dyDescent="0.2">
      <c r="H974" s="68"/>
      <c r="I974" s="61"/>
      <c r="J974" s="62"/>
      <c r="K974" s="61"/>
      <c r="L974" s="61"/>
      <c r="M974" s="80"/>
      <c r="N974" s="61"/>
      <c r="O974" s="111"/>
      <c r="P974" s="117"/>
      <c r="Q974" s="120"/>
      <c r="R974" s="117"/>
      <c r="S974" s="120"/>
      <c r="T974" s="117"/>
      <c r="U974" s="120"/>
      <c r="V974" s="117"/>
      <c r="W974" s="120"/>
      <c r="X974" s="117"/>
      <c r="Y974" s="72"/>
    </row>
    <row r="975" spans="8:25" ht="20.100000000000001" customHeight="1" x14ac:dyDescent="0.2">
      <c r="H975" s="68"/>
      <c r="I975" s="61"/>
      <c r="J975" s="62"/>
      <c r="K975" s="61"/>
      <c r="L975" s="61"/>
      <c r="M975" s="80"/>
      <c r="N975" s="61"/>
      <c r="O975" s="111"/>
      <c r="P975" s="117"/>
      <c r="Q975" s="120"/>
      <c r="R975" s="117"/>
      <c r="S975" s="120"/>
      <c r="T975" s="117"/>
      <c r="U975" s="120"/>
      <c r="V975" s="117"/>
      <c r="W975" s="120"/>
      <c r="X975" s="117"/>
      <c r="Y975" s="72"/>
    </row>
    <row r="976" spans="8:25" ht="20.100000000000001" customHeight="1" x14ac:dyDescent="0.2">
      <c r="H976" s="68"/>
      <c r="I976" s="61"/>
      <c r="J976" s="62"/>
      <c r="K976" s="61"/>
      <c r="L976" s="61"/>
      <c r="M976" s="80"/>
      <c r="N976" s="61"/>
      <c r="O976" s="111"/>
      <c r="P976" s="117"/>
      <c r="Q976" s="120"/>
      <c r="R976" s="117"/>
      <c r="S976" s="120"/>
      <c r="T976" s="117"/>
      <c r="U976" s="120"/>
      <c r="V976" s="117"/>
      <c r="W976" s="120"/>
      <c r="X976" s="117"/>
      <c r="Y976" s="72"/>
    </row>
    <row r="977" spans="8:25" ht="20.100000000000001" customHeight="1" x14ac:dyDescent="0.2">
      <c r="H977" s="68"/>
      <c r="I977" s="61"/>
      <c r="J977" s="62"/>
      <c r="K977" s="61"/>
      <c r="L977" s="61"/>
      <c r="M977" s="80"/>
      <c r="N977" s="61"/>
      <c r="O977" s="111"/>
      <c r="P977" s="117"/>
      <c r="Q977" s="120"/>
      <c r="R977" s="117"/>
      <c r="S977" s="120"/>
      <c r="T977" s="117"/>
      <c r="U977" s="120"/>
      <c r="V977" s="117"/>
      <c r="W977" s="120"/>
      <c r="X977" s="117"/>
      <c r="Y977" s="72"/>
    </row>
    <row r="978" spans="8:25" ht="20.100000000000001" customHeight="1" x14ac:dyDescent="0.2">
      <c r="H978" s="68"/>
      <c r="I978" s="61"/>
      <c r="J978" s="62"/>
      <c r="K978" s="61"/>
      <c r="L978" s="61"/>
      <c r="M978" s="80"/>
      <c r="N978" s="61"/>
      <c r="O978" s="111"/>
      <c r="P978" s="117"/>
      <c r="Q978" s="120"/>
      <c r="R978" s="117"/>
      <c r="S978" s="120"/>
      <c r="T978" s="117"/>
      <c r="U978" s="120"/>
      <c r="V978" s="117"/>
      <c r="W978" s="120"/>
      <c r="X978" s="117"/>
      <c r="Y978" s="72"/>
    </row>
    <row r="979" spans="8:25" ht="20.100000000000001" customHeight="1" x14ac:dyDescent="0.2">
      <c r="H979" s="68"/>
      <c r="I979" s="61"/>
      <c r="J979" s="62"/>
      <c r="K979" s="61"/>
      <c r="L979" s="61"/>
      <c r="M979" s="80"/>
      <c r="N979" s="61"/>
      <c r="O979" s="111"/>
      <c r="P979" s="117"/>
      <c r="Q979" s="120"/>
      <c r="R979" s="117"/>
      <c r="S979" s="120"/>
      <c r="T979" s="117"/>
      <c r="U979" s="120"/>
      <c r="V979" s="117"/>
      <c r="W979" s="120"/>
      <c r="X979" s="117"/>
      <c r="Y979" s="72"/>
    </row>
    <row r="980" spans="8:25" ht="20.100000000000001" customHeight="1" x14ac:dyDescent="0.2">
      <c r="H980" s="68"/>
      <c r="I980" s="61"/>
      <c r="J980" s="62"/>
      <c r="K980" s="61"/>
      <c r="L980" s="61"/>
      <c r="M980" s="80"/>
      <c r="N980" s="61"/>
      <c r="O980" s="111"/>
      <c r="P980" s="117"/>
      <c r="Q980" s="120"/>
      <c r="R980" s="117"/>
      <c r="S980" s="120"/>
      <c r="T980" s="117"/>
      <c r="U980" s="120"/>
      <c r="V980" s="117"/>
      <c r="W980" s="120"/>
      <c r="X980" s="117"/>
      <c r="Y980" s="72"/>
    </row>
    <row r="981" spans="8:25" ht="20.100000000000001" customHeight="1" x14ac:dyDescent="0.2">
      <c r="H981" s="68"/>
      <c r="I981" s="61"/>
      <c r="J981" s="62"/>
      <c r="K981" s="61"/>
      <c r="L981" s="61"/>
      <c r="M981" s="80"/>
      <c r="N981" s="61"/>
      <c r="O981" s="111"/>
      <c r="P981" s="117"/>
      <c r="Q981" s="120"/>
      <c r="R981" s="117"/>
      <c r="S981" s="120"/>
      <c r="T981" s="117"/>
      <c r="U981" s="120"/>
      <c r="V981" s="117"/>
      <c r="W981" s="120"/>
      <c r="X981" s="117"/>
      <c r="Y981" s="72"/>
    </row>
    <row r="982" spans="8:25" ht="20.100000000000001" customHeight="1" x14ac:dyDescent="0.2">
      <c r="H982" s="68"/>
      <c r="I982" s="61"/>
      <c r="J982" s="62"/>
      <c r="K982" s="61"/>
      <c r="L982" s="61"/>
      <c r="M982" s="80"/>
      <c r="N982" s="61"/>
      <c r="O982" s="111"/>
      <c r="P982" s="117"/>
      <c r="Q982" s="120"/>
      <c r="R982" s="117"/>
      <c r="S982" s="120"/>
      <c r="T982" s="117"/>
      <c r="U982" s="120"/>
      <c r="V982" s="117"/>
      <c r="W982" s="120"/>
      <c r="X982" s="117"/>
      <c r="Y982" s="72"/>
    </row>
    <row r="983" spans="8:25" ht="20.100000000000001" customHeight="1" x14ac:dyDescent="0.2">
      <c r="H983" s="68"/>
      <c r="I983" s="61"/>
      <c r="J983" s="62"/>
      <c r="K983" s="61"/>
      <c r="L983" s="61"/>
      <c r="M983" s="80"/>
      <c r="N983" s="61"/>
      <c r="O983" s="111"/>
      <c r="P983" s="117"/>
      <c r="Q983" s="120"/>
      <c r="R983" s="117"/>
      <c r="S983" s="120"/>
      <c r="T983" s="117"/>
      <c r="U983" s="120"/>
      <c r="V983" s="117"/>
      <c r="W983" s="120"/>
      <c r="X983" s="117"/>
      <c r="Y983" s="72"/>
    </row>
    <row r="984" spans="8:25" ht="20.100000000000001" customHeight="1" x14ac:dyDescent="0.2">
      <c r="H984" s="68"/>
      <c r="I984" s="61"/>
      <c r="J984" s="62"/>
      <c r="K984" s="61"/>
      <c r="L984" s="61"/>
      <c r="M984" s="80"/>
      <c r="N984" s="61"/>
      <c r="O984" s="111"/>
      <c r="P984" s="117"/>
      <c r="Q984" s="120"/>
      <c r="R984" s="117"/>
      <c r="S984" s="120"/>
      <c r="T984" s="117"/>
      <c r="U984" s="120"/>
      <c r="V984" s="117"/>
      <c r="W984" s="120"/>
      <c r="X984" s="117"/>
      <c r="Y984" s="72"/>
    </row>
    <row r="985" spans="8:25" ht="20.100000000000001" customHeight="1" x14ac:dyDescent="0.2">
      <c r="H985" s="68"/>
      <c r="I985" s="61"/>
      <c r="J985" s="62"/>
      <c r="K985" s="61"/>
      <c r="L985" s="61"/>
      <c r="M985" s="80"/>
      <c r="N985" s="61"/>
      <c r="O985" s="111"/>
      <c r="P985" s="117"/>
      <c r="Q985" s="120"/>
      <c r="R985" s="117"/>
      <c r="S985" s="120"/>
      <c r="T985" s="117"/>
      <c r="U985" s="120"/>
      <c r="V985" s="117"/>
      <c r="W985" s="120"/>
      <c r="X985" s="117"/>
      <c r="Y985" s="72"/>
    </row>
    <row r="986" spans="8:25" ht="20.100000000000001" customHeight="1" x14ac:dyDescent="0.2">
      <c r="H986" s="68"/>
      <c r="I986" s="61"/>
      <c r="J986" s="62"/>
      <c r="K986" s="61"/>
      <c r="L986" s="61"/>
      <c r="M986" s="80"/>
      <c r="N986" s="61"/>
      <c r="O986" s="111"/>
      <c r="P986" s="117"/>
      <c r="Q986" s="120"/>
      <c r="R986" s="117"/>
      <c r="S986" s="120"/>
      <c r="T986" s="117"/>
      <c r="U986" s="120"/>
      <c r="V986" s="117"/>
      <c r="W986" s="120"/>
      <c r="X986" s="117"/>
      <c r="Y986" s="72"/>
    </row>
    <row r="987" spans="8:25" ht="20.100000000000001" customHeight="1" x14ac:dyDescent="0.2">
      <c r="H987" s="68"/>
      <c r="I987" s="61"/>
      <c r="J987" s="62"/>
      <c r="K987" s="61"/>
      <c r="L987" s="61"/>
      <c r="M987" s="80"/>
      <c r="N987" s="61"/>
      <c r="O987" s="111"/>
      <c r="P987" s="117"/>
      <c r="Q987" s="120"/>
      <c r="R987" s="117"/>
      <c r="S987" s="120"/>
      <c r="T987" s="117"/>
      <c r="U987" s="120"/>
      <c r="V987" s="117"/>
      <c r="W987" s="120"/>
      <c r="X987" s="117"/>
      <c r="Y987" s="72"/>
    </row>
    <row r="988" spans="8:25" ht="20.100000000000001" customHeight="1" x14ac:dyDescent="0.2">
      <c r="H988" s="68"/>
      <c r="I988" s="61"/>
      <c r="J988" s="62"/>
      <c r="K988" s="61"/>
      <c r="L988" s="61"/>
      <c r="M988" s="80"/>
      <c r="N988" s="61"/>
      <c r="O988" s="111"/>
      <c r="P988" s="117"/>
      <c r="Q988" s="120"/>
      <c r="R988" s="117"/>
      <c r="S988" s="120"/>
      <c r="T988" s="117"/>
      <c r="U988" s="120"/>
      <c r="V988" s="117"/>
      <c r="W988" s="120"/>
      <c r="X988" s="117"/>
      <c r="Y988" s="72"/>
    </row>
    <row r="989" spans="8:25" ht="20.100000000000001" customHeight="1" x14ac:dyDescent="0.2">
      <c r="H989" s="68"/>
      <c r="I989" s="61"/>
      <c r="J989" s="62"/>
      <c r="K989" s="61"/>
      <c r="L989" s="61"/>
      <c r="M989" s="80"/>
      <c r="N989" s="61"/>
      <c r="O989" s="111"/>
      <c r="P989" s="117"/>
      <c r="Q989" s="120"/>
      <c r="R989" s="117"/>
      <c r="S989" s="120"/>
      <c r="T989" s="117"/>
      <c r="U989" s="120"/>
      <c r="V989" s="117"/>
      <c r="W989" s="120"/>
      <c r="X989" s="117"/>
      <c r="Y989" s="72"/>
    </row>
    <row r="990" spans="8:25" ht="20.100000000000001" customHeight="1" x14ac:dyDescent="0.2">
      <c r="H990" s="68"/>
      <c r="I990" s="61"/>
      <c r="J990" s="62"/>
      <c r="K990" s="61"/>
      <c r="L990" s="61"/>
      <c r="M990" s="80"/>
      <c r="N990" s="61"/>
      <c r="O990" s="111"/>
      <c r="P990" s="117"/>
      <c r="Q990" s="120"/>
      <c r="R990" s="117"/>
      <c r="S990" s="120"/>
      <c r="T990" s="117"/>
      <c r="U990" s="120"/>
      <c r="V990" s="117"/>
      <c r="W990" s="120"/>
      <c r="X990" s="117"/>
      <c r="Y990" s="72"/>
    </row>
    <row r="991" spans="8:25" ht="20.100000000000001" customHeight="1" x14ac:dyDescent="0.2">
      <c r="H991" s="68"/>
      <c r="I991" s="61"/>
      <c r="J991" s="62"/>
      <c r="K991" s="61"/>
      <c r="L991" s="61"/>
      <c r="M991" s="80"/>
      <c r="N991" s="61"/>
      <c r="O991" s="111"/>
      <c r="P991" s="117"/>
      <c r="Q991" s="120"/>
      <c r="R991" s="117"/>
      <c r="S991" s="120"/>
      <c r="T991" s="117"/>
      <c r="U991" s="120"/>
      <c r="V991" s="117"/>
      <c r="W991" s="120"/>
      <c r="X991" s="117"/>
      <c r="Y991" s="72"/>
    </row>
    <row r="992" spans="8:25" ht="20.100000000000001" customHeight="1" x14ac:dyDescent="0.2">
      <c r="H992" s="68"/>
      <c r="I992" s="61"/>
      <c r="J992" s="62"/>
      <c r="K992" s="61"/>
      <c r="L992" s="61"/>
      <c r="M992" s="80"/>
      <c r="N992" s="61"/>
      <c r="O992" s="111"/>
      <c r="P992" s="117"/>
      <c r="Q992" s="120"/>
      <c r="R992" s="117"/>
      <c r="S992" s="120"/>
      <c r="T992" s="117"/>
      <c r="U992" s="120"/>
      <c r="V992" s="117"/>
      <c r="W992" s="120"/>
      <c r="X992" s="117"/>
      <c r="Y992" s="72"/>
    </row>
    <row r="993" spans="8:25" ht="20.100000000000001" customHeight="1" x14ac:dyDescent="0.2">
      <c r="H993" s="68"/>
      <c r="I993" s="61"/>
      <c r="J993" s="62"/>
      <c r="K993" s="61"/>
      <c r="L993" s="61"/>
      <c r="M993" s="80"/>
      <c r="N993" s="61"/>
      <c r="O993" s="111"/>
      <c r="P993" s="117"/>
      <c r="Q993" s="120"/>
      <c r="R993" s="117"/>
      <c r="S993" s="120"/>
      <c r="T993" s="117"/>
      <c r="U993" s="120"/>
      <c r="V993" s="117"/>
      <c r="W993" s="120"/>
      <c r="X993" s="117"/>
      <c r="Y993" s="72"/>
    </row>
    <row r="994" spans="8:25" ht="20.100000000000001" customHeight="1" x14ac:dyDescent="0.2">
      <c r="H994" s="68"/>
      <c r="I994" s="61"/>
      <c r="J994" s="62"/>
      <c r="K994" s="61"/>
      <c r="L994" s="61"/>
      <c r="M994" s="80"/>
      <c r="N994" s="61"/>
      <c r="O994" s="111"/>
      <c r="P994" s="117"/>
      <c r="Q994" s="120"/>
      <c r="R994" s="117"/>
      <c r="S994" s="120"/>
      <c r="T994" s="117"/>
      <c r="U994" s="120"/>
      <c r="V994" s="117"/>
      <c r="W994" s="120"/>
      <c r="X994" s="117"/>
      <c r="Y994" s="72"/>
    </row>
    <row r="995" spans="8:25" ht="20.100000000000001" customHeight="1" x14ac:dyDescent="0.2">
      <c r="H995" s="68"/>
      <c r="I995" s="61"/>
      <c r="J995" s="62"/>
      <c r="K995" s="61"/>
      <c r="L995" s="61"/>
      <c r="M995" s="80"/>
      <c r="N995" s="61"/>
      <c r="O995" s="111"/>
      <c r="P995" s="117"/>
      <c r="Q995" s="120"/>
      <c r="R995" s="117"/>
      <c r="S995" s="120"/>
      <c r="T995" s="117"/>
      <c r="U995" s="120"/>
      <c r="V995" s="117"/>
      <c r="W995" s="120"/>
      <c r="X995" s="117"/>
      <c r="Y995" s="72"/>
    </row>
    <row r="996" spans="8:25" ht="20.100000000000001" customHeight="1" x14ac:dyDescent="0.2">
      <c r="H996" s="68"/>
      <c r="I996" s="61"/>
      <c r="J996" s="62"/>
      <c r="K996" s="61"/>
      <c r="L996" s="61"/>
      <c r="M996" s="80"/>
      <c r="N996" s="61"/>
      <c r="O996" s="111"/>
      <c r="P996" s="117"/>
      <c r="Q996" s="120"/>
      <c r="R996" s="117"/>
      <c r="S996" s="120"/>
      <c r="T996" s="117"/>
      <c r="U996" s="120"/>
      <c r="V996" s="117"/>
      <c r="W996" s="120"/>
      <c r="X996" s="117"/>
      <c r="Y996" s="72"/>
    </row>
    <row r="997" spans="8:25" ht="20.100000000000001" customHeight="1" x14ac:dyDescent="0.2">
      <c r="H997" s="68"/>
      <c r="I997" s="61"/>
      <c r="J997" s="62"/>
      <c r="K997" s="61"/>
      <c r="L997" s="61"/>
      <c r="M997" s="80"/>
      <c r="N997" s="61"/>
      <c r="O997" s="111"/>
      <c r="P997" s="117"/>
      <c r="Q997" s="120"/>
      <c r="R997" s="117"/>
      <c r="S997" s="120"/>
      <c r="T997" s="117"/>
      <c r="U997" s="120"/>
      <c r="V997" s="117"/>
      <c r="W997" s="120"/>
      <c r="X997" s="117"/>
      <c r="Y997" s="72"/>
    </row>
    <row r="998" spans="8:25" ht="20.100000000000001" customHeight="1" x14ac:dyDescent="0.2">
      <c r="H998" s="68"/>
      <c r="I998" s="61"/>
      <c r="J998" s="62"/>
      <c r="K998" s="61"/>
      <c r="L998" s="61"/>
      <c r="M998" s="80"/>
      <c r="N998" s="61"/>
      <c r="O998" s="111"/>
      <c r="P998" s="117"/>
      <c r="Q998" s="120"/>
      <c r="R998" s="117"/>
      <c r="S998" s="120"/>
      <c r="T998" s="117"/>
      <c r="U998" s="120"/>
      <c r="V998" s="117"/>
      <c r="W998" s="120"/>
      <c r="X998" s="117"/>
      <c r="Y998" s="72"/>
    </row>
    <row r="999" spans="8:25" ht="20.100000000000001" customHeight="1" x14ac:dyDescent="0.2">
      <c r="H999" s="68"/>
      <c r="I999" s="61"/>
      <c r="J999" s="62"/>
      <c r="K999" s="61"/>
      <c r="L999" s="61"/>
      <c r="M999" s="80"/>
      <c r="N999" s="61"/>
      <c r="O999" s="111"/>
      <c r="P999" s="117"/>
      <c r="Q999" s="120"/>
      <c r="R999" s="117"/>
      <c r="S999" s="120"/>
      <c r="T999" s="117"/>
      <c r="U999" s="120"/>
      <c r="V999" s="117"/>
      <c r="W999" s="120"/>
      <c r="X999" s="117"/>
      <c r="Y999" s="72"/>
    </row>
    <row r="1000" spans="8:25" ht="20.100000000000001" customHeight="1" x14ac:dyDescent="0.2">
      <c r="H1000" s="68"/>
      <c r="I1000" s="61"/>
      <c r="J1000" s="62"/>
      <c r="K1000" s="61"/>
      <c r="L1000" s="61"/>
      <c r="M1000" s="80"/>
      <c r="N1000" s="61"/>
      <c r="O1000" s="111"/>
      <c r="P1000" s="117"/>
      <c r="Q1000" s="120"/>
      <c r="R1000" s="117"/>
      <c r="S1000" s="120"/>
      <c r="T1000" s="117"/>
      <c r="U1000" s="120"/>
      <c r="V1000" s="117"/>
      <c r="W1000" s="120"/>
      <c r="X1000" s="117"/>
      <c r="Y1000" s="72"/>
    </row>
    <row r="1001" spans="8:25" ht="20.100000000000001" customHeight="1" x14ac:dyDescent="0.2">
      <c r="H1001" s="68"/>
      <c r="I1001" s="61"/>
      <c r="J1001" s="62"/>
      <c r="K1001" s="61"/>
      <c r="L1001" s="61"/>
      <c r="M1001" s="80"/>
      <c r="N1001" s="61"/>
      <c r="O1001" s="111"/>
      <c r="P1001" s="117"/>
      <c r="Q1001" s="120"/>
      <c r="R1001" s="117"/>
      <c r="S1001" s="120"/>
      <c r="T1001" s="117"/>
      <c r="U1001" s="120"/>
      <c r="V1001" s="117"/>
      <c r="W1001" s="120"/>
      <c r="X1001" s="117"/>
      <c r="Y1001" s="72"/>
    </row>
    <row r="1002" spans="8:25" ht="20.100000000000001" customHeight="1" x14ac:dyDescent="0.2">
      <c r="H1002" s="68"/>
      <c r="I1002" s="61"/>
      <c r="J1002" s="62"/>
      <c r="K1002" s="61"/>
      <c r="L1002" s="61"/>
      <c r="M1002" s="80"/>
      <c r="N1002" s="61"/>
      <c r="O1002" s="111"/>
      <c r="P1002" s="117"/>
      <c r="Q1002" s="120"/>
      <c r="R1002" s="117"/>
      <c r="S1002" s="120"/>
      <c r="T1002" s="117"/>
      <c r="U1002" s="120"/>
      <c r="V1002" s="117"/>
      <c r="W1002" s="120"/>
      <c r="X1002" s="117"/>
      <c r="Y1002" s="72"/>
    </row>
    <row r="1003" spans="8:25" ht="20.100000000000001" customHeight="1" x14ac:dyDescent="0.2">
      <c r="H1003" s="68"/>
      <c r="I1003" s="61"/>
      <c r="J1003" s="62"/>
      <c r="K1003" s="61"/>
      <c r="L1003" s="61"/>
      <c r="M1003" s="80"/>
      <c r="N1003" s="61"/>
      <c r="O1003" s="111"/>
      <c r="P1003" s="117"/>
      <c r="Q1003" s="120"/>
      <c r="R1003" s="117"/>
      <c r="S1003" s="120"/>
      <c r="T1003" s="117"/>
      <c r="U1003" s="120"/>
      <c r="V1003" s="117"/>
      <c r="W1003" s="120"/>
      <c r="X1003" s="117"/>
      <c r="Y1003" s="72"/>
    </row>
    <row r="1004" spans="8:25" ht="20.100000000000001" customHeight="1" x14ac:dyDescent="0.2">
      <c r="H1004" s="68"/>
      <c r="I1004" s="61"/>
      <c r="J1004" s="62"/>
      <c r="K1004" s="61"/>
      <c r="L1004" s="61"/>
      <c r="M1004" s="80"/>
      <c r="N1004" s="61"/>
      <c r="O1004" s="111"/>
      <c r="P1004" s="117"/>
      <c r="Q1004" s="120"/>
      <c r="R1004" s="117"/>
      <c r="S1004" s="120"/>
      <c r="T1004" s="117"/>
      <c r="U1004" s="120"/>
      <c r="V1004" s="117"/>
      <c r="W1004" s="120"/>
      <c r="X1004" s="117"/>
      <c r="Y1004" s="72"/>
    </row>
    <row r="1005" spans="8:25" ht="20.100000000000001" customHeight="1" x14ac:dyDescent="0.2">
      <c r="H1005" s="68"/>
      <c r="I1005" s="61"/>
      <c r="J1005" s="62"/>
      <c r="K1005" s="61"/>
      <c r="L1005" s="61"/>
      <c r="M1005" s="80"/>
      <c r="N1005" s="61"/>
      <c r="O1005" s="111"/>
      <c r="P1005" s="117"/>
      <c r="Q1005" s="120"/>
      <c r="R1005" s="117"/>
      <c r="S1005" s="120"/>
      <c r="T1005" s="117"/>
      <c r="U1005" s="120"/>
      <c r="V1005" s="117"/>
      <c r="W1005" s="120"/>
      <c r="X1005" s="117"/>
      <c r="Y1005" s="72"/>
    </row>
    <row r="1006" spans="8:25" ht="20.100000000000001" customHeight="1" x14ac:dyDescent="0.2">
      <c r="H1006" s="68"/>
      <c r="I1006" s="61"/>
      <c r="J1006" s="62"/>
      <c r="K1006" s="61"/>
      <c r="L1006" s="61"/>
      <c r="M1006" s="80"/>
      <c r="N1006" s="61"/>
      <c r="O1006" s="111"/>
      <c r="P1006" s="117"/>
      <c r="Q1006" s="120"/>
      <c r="R1006" s="117"/>
      <c r="S1006" s="120"/>
      <c r="T1006" s="117"/>
      <c r="U1006" s="120"/>
      <c r="V1006" s="117"/>
      <c r="W1006" s="120"/>
      <c r="X1006" s="117"/>
      <c r="Y1006" s="72"/>
    </row>
    <row r="1007" spans="8:25" ht="20.100000000000001" customHeight="1" x14ac:dyDescent="0.2">
      <c r="H1007" s="68"/>
      <c r="I1007" s="61"/>
      <c r="J1007" s="62"/>
      <c r="K1007" s="61"/>
      <c r="L1007" s="61"/>
      <c r="M1007" s="80"/>
      <c r="N1007" s="61"/>
      <c r="O1007" s="111"/>
      <c r="P1007" s="117"/>
      <c r="Q1007" s="120"/>
      <c r="R1007" s="117"/>
      <c r="S1007" s="120"/>
      <c r="T1007" s="117"/>
      <c r="U1007" s="120"/>
      <c r="V1007" s="117"/>
      <c r="W1007" s="120"/>
      <c r="X1007" s="117"/>
      <c r="Y1007" s="72"/>
    </row>
    <row r="1008" spans="8:25" ht="20.100000000000001" customHeight="1" x14ac:dyDescent="0.2">
      <c r="H1008" s="68"/>
      <c r="I1008" s="61"/>
      <c r="J1008" s="62"/>
      <c r="K1008" s="61"/>
      <c r="L1008" s="61"/>
      <c r="M1008" s="80"/>
      <c r="N1008" s="61"/>
      <c r="O1008" s="111"/>
      <c r="P1008" s="117"/>
      <c r="Q1008" s="120"/>
      <c r="R1008" s="117"/>
      <c r="S1008" s="120"/>
      <c r="T1008" s="117"/>
      <c r="U1008" s="120"/>
      <c r="V1008" s="117"/>
      <c r="W1008" s="120"/>
      <c r="X1008" s="117"/>
      <c r="Y1008" s="72"/>
    </row>
    <row r="1009" spans="8:25" ht="20.100000000000001" customHeight="1" x14ac:dyDescent="0.2">
      <c r="H1009" s="68"/>
      <c r="I1009" s="61"/>
      <c r="J1009" s="62"/>
      <c r="K1009" s="61"/>
      <c r="L1009" s="61"/>
      <c r="M1009" s="80"/>
      <c r="N1009" s="61"/>
      <c r="O1009" s="111"/>
      <c r="P1009" s="117"/>
      <c r="Q1009" s="120"/>
      <c r="R1009" s="117"/>
      <c r="S1009" s="120"/>
      <c r="T1009" s="117"/>
      <c r="U1009" s="120"/>
      <c r="V1009" s="117"/>
      <c r="W1009" s="120"/>
      <c r="X1009" s="117"/>
      <c r="Y1009" s="72"/>
    </row>
    <row r="1010" spans="8:25" ht="20.100000000000001" customHeight="1" x14ac:dyDescent="0.2">
      <c r="H1010" s="68"/>
      <c r="I1010" s="61"/>
      <c r="J1010" s="62"/>
      <c r="K1010" s="61"/>
      <c r="L1010" s="61"/>
      <c r="M1010" s="80"/>
      <c r="N1010" s="61"/>
      <c r="O1010" s="111"/>
      <c r="P1010" s="117"/>
      <c r="Q1010" s="120"/>
      <c r="R1010" s="117"/>
      <c r="S1010" s="120"/>
      <c r="T1010" s="117"/>
      <c r="U1010" s="120"/>
      <c r="V1010" s="117"/>
      <c r="W1010" s="120"/>
      <c r="X1010" s="117"/>
      <c r="Y1010" s="72"/>
    </row>
    <row r="1011" spans="8:25" ht="20.100000000000001" customHeight="1" x14ac:dyDescent="0.2">
      <c r="H1011" s="68"/>
      <c r="I1011" s="61"/>
      <c r="J1011" s="62"/>
      <c r="K1011" s="61"/>
      <c r="L1011" s="61"/>
      <c r="M1011" s="80"/>
      <c r="N1011" s="61"/>
      <c r="O1011" s="111"/>
      <c r="P1011" s="117"/>
      <c r="Q1011" s="120"/>
      <c r="R1011" s="117"/>
      <c r="S1011" s="120"/>
      <c r="T1011" s="117"/>
      <c r="U1011" s="120"/>
      <c r="V1011" s="117"/>
      <c r="W1011" s="120"/>
      <c r="X1011" s="117"/>
      <c r="Y1011" s="72"/>
    </row>
    <row r="1012" spans="8:25" ht="20.100000000000001" customHeight="1" x14ac:dyDescent="0.2">
      <c r="H1012" s="68"/>
      <c r="I1012" s="61"/>
      <c r="J1012" s="62"/>
      <c r="K1012" s="61"/>
      <c r="L1012" s="61"/>
      <c r="M1012" s="80"/>
      <c r="N1012" s="61"/>
      <c r="O1012" s="111"/>
      <c r="P1012" s="117"/>
      <c r="Q1012" s="120"/>
      <c r="R1012" s="117"/>
      <c r="S1012" s="120"/>
      <c r="T1012" s="117"/>
      <c r="U1012" s="120"/>
      <c r="V1012" s="117"/>
      <c r="W1012" s="120"/>
      <c r="X1012" s="117"/>
      <c r="Y1012" s="72"/>
    </row>
    <row r="1013" spans="8:25" ht="20.100000000000001" customHeight="1" x14ac:dyDescent="0.2">
      <c r="H1013" s="68"/>
      <c r="I1013" s="61"/>
      <c r="J1013" s="62"/>
      <c r="K1013" s="61"/>
      <c r="L1013" s="61"/>
      <c r="M1013" s="80"/>
      <c r="N1013" s="61"/>
      <c r="O1013" s="111"/>
      <c r="P1013" s="117"/>
      <c r="Q1013" s="120"/>
      <c r="R1013" s="117"/>
      <c r="S1013" s="120"/>
      <c r="T1013" s="117"/>
      <c r="U1013" s="120"/>
      <c r="V1013" s="117"/>
      <c r="W1013" s="120"/>
      <c r="X1013" s="117"/>
      <c r="Y1013" s="72"/>
    </row>
    <row r="1014" spans="8:25" ht="20.100000000000001" customHeight="1" x14ac:dyDescent="0.2">
      <c r="H1014" s="68"/>
      <c r="I1014" s="61"/>
      <c r="J1014" s="62"/>
      <c r="K1014" s="61"/>
      <c r="L1014" s="61"/>
      <c r="M1014" s="80"/>
      <c r="N1014" s="61"/>
      <c r="O1014" s="111"/>
      <c r="P1014" s="117"/>
      <c r="Q1014" s="120"/>
      <c r="R1014" s="117"/>
      <c r="S1014" s="120"/>
      <c r="T1014" s="117"/>
      <c r="U1014" s="120"/>
      <c r="V1014" s="117"/>
      <c r="W1014" s="120"/>
      <c r="X1014" s="117"/>
      <c r="Y1014" s="72"/>
    </row>
    <row r="1015" spans="8:25" ht="20.100000000000001" customHeight="1" x14ac:dyDescent="0.2">
      <c r="H1015" s="68"/>
      <c r="I1015" s="61"/>
      <c r="J1015" s="62"/>
      <c r="K1015" s="61"/>
      <c r="L1015" s="61"/>
      <c r="M1015" s="80"/>
      <c r="N1015" s="61"/>
      <c r="O1015" s="111"/>
      <c r="P1015" s="117"/>
      <c r="Q1015" s="120"/>
      <c r="R1015" s="117"/>
      <c r="S1015" s="120"/>
      <c r="T1015" s="117"/>
      <c r="U1015" s="120"/>
      <c r="V1015" s="117"/>
      <c r="W1015" s="120"/>
      <c r="X1015" s="117"/>
      <c r="Y1015" s="72"/>
    </row>
    <row r="1016" spans="8:25" ht="20.100000000000001" customHeight="1" x14ac:dyDescent="0.2">
      <c r="H1016" s="68"/>
      <c r="I1016" s="61"/>
      <c r="J1016" s="62"/>
      <c r="K1016" s="61"/>
      <c r="L1016" s="61"/>
      <c r="M1016" s="80"/>
      <c r="N1016" s="61"/>
      <c r="O1016" s="111"/>
      <c r="P1016" s="117"/>
      <c r="Q1016" s="120"/>
      <c r="R1016" s="117"/>
      <c r="S1016" s="120"/>
      <c r="T1016" s="117"/>
      <c r="U1016" s="120"/>
      <c r="V1016" s="117"/>
      <c r="W1016" s="120"/>
      <c r="X1016" s="117"/>
      <c r="Y1016" s="72"/>
    </row>
    <row r="1017" spans="8:25" ht="20.100000000000001" customHeight="1" x14ac:dyDescent="0.2">
      <c r="H1017" s="68"/>
      <c r="I1017" s="61"/>
      <c r="J1017" s="62"/>
      <c r="K1017" s="61"/>
      <c r="L1017" s="61"/>
      <c r="M1017" s="80"/>
      <c r="N1017" s="61"/>
      <c r="O1017" s="111"/>
      <c r="P1017" s="117"/>
      <c r="Q1017" s="120"/>
      <c r="R1017" s="117"/>
      <c r="S1017" s="120"/>
      <c r="T1017" s="117"/>
      <c r="U1017" s="120"/>
      <c r="V1017" s="117"/>
      <c r="W1017" s="120"/>
      <c r="X1017" s="117"/>
      <c r="Y1017" s="72"/>
    </row>
    <row r="1018" spans="8:25" ht="20.100000000000001" customHeight="1" x14ac:dyDescent="0.2">
      <c r="H1018" s="68"/>
      <c r="I1018" s="61"/>
      <c r="J1018" s="62"/>
      <c r="K1018" s="61"/>
      <c r="L1018" s="61"/>
      <c r="M1018" s="80"/>
      <c r="N1018" s="61"/>
      <c r="O1018" s="111"/>
      <c r="P1018" s="117"/>
      <c r="Q1018" s="120"/>
      <c r="R1018" s="117"/>
      <c r="S1018" s="120"/>
      <c r="T1018" s="117"/>
      <c r="U1018" s="120"/>
      <c r="V1018" s="117"/>
      <c r="W1018" s="120"/>
      <c r="X1018" s="117"/>
      <c r="Y1018" s="72"/>
    </row>
    <row r="1019" spans="8:25" ht="20.100000000000001" customHeight="1" x14ac:dyDescent="0.2">
      <c r="H1019" s="68"/>
      <c r="I1019" s="61"/>
      <c r="J1019" s="62"/>
      <c r="K1019" s="61"/>
      <c r="L1019" s="61"/>
      <c r="M1019" s="80"/>
      <c r="N1019" s="61"/>
      <c r="O1019" s="111"/>
      <c r="P1019" s="117"/>
      <c r="Q1019" s="120"/>
      <c r="R1019" s="117"/>
      <c r="S1019" s="120"/>
      <c r="T1019" s="117"/>
      <c r="U1019" s="120"/>
      <c r="V1019" s="117"/>
      <c r="W1019" s="120"/>
      <c r="X1019" s="117"/>
      <c r="Y1019" s="72"/>
    </row>
    <row r="1020" spans="8:25" ht="20.100000000000001" customHeight="1" x14ac:dyDescent="0.2">
      <c r="H1020" s="68"/>
      <c r="I1020" s="61"/>
      <c r="J1020" s="62"/>
      <c r="K1020" s="61"/>
      <c r="L1020" s="61"/>
      <c r="M1020" s="80"/>
      <c r="N1020" s="61"/>
      <c r="O1020" s="111"/>
      <c r="P1020" s="117"/>
      <c r="Q1020" s="120"/>
      <c r="R1020" s="117"/>
      <c r="S1020" s="120"/>
      <c r="T1020" s="117"/>
      <c r="U1020" s="120"/>
      <c r="V1020" s="117"/>
      <c r="W1020" s="120"/>
      <c r="X1020" s="117"/>
      <c r="Y1020" s="72"/>
    </row>
    <row r="1021" spans="8:25" ht="20.100000000000001" customHeight="1" x14ac:dyDescent="0.2">
      <c r="H1021" s="68"/>
      <c r="I1021" s="61"/>
      <c r="J1021" s="62"/>
      <c r="K1021" s="61"/>
      <c r="L1021" s="61"/>
      <c r="M1021" s="80"/>
      <c r="N1021" s="61"/>
      <c r="O1021" s="111"/>
      <c r="P1021" s="117"/>
      <c r="Q1021" s="120"/>
      <c r="R1021" s="117"/>
      <c r="S1021" s="120"/>
      <c r="T1021" s="117"/>
      <c r="U1021" s="120"/>
      <c r="V1021" s="117"/>
      <c r="W1021" s="120"/>
      <c r="X1021" s="117"/>
      <c r="Y1021" s="72"/>
    </row>
    <row r="1022" spans="8:25" ht="20.100000000000001" customHeight="1" x14ac:dyDescent="0.2">
      <c r="H1022" s="68"/>
      <c r="I1022" s="61"/>
      <c r="J1022" s="62"/>
      <c r="K1022" s="61"/>
      <c r="L1022" s="61"/>
      <c r="M1022" s="80"/>
      <c r="N1022" s="61"/>
      <c r="O1022" s="111"/>
      <c r="P1022" s="117"/>
      <c r="Q1022" s="120"/>
      <c r="R1022" s="117"/>
      <c r="S1022" s="120"/>
      <c r="T1022" s="117"/>
      <c r="U1022" s="120"/>
      <c r="V1022" s="117"/>
      <c r="W1022" s="120"/>
      <c r="X1022" s="117"/>
      <c r="Y1022" s="72"/>
    </row>
    <row r="1023" spans="8:25" ht="20.100000000000001" customHeight="1" x14ac:dyDescent="0.2">
      <c r="H1023" s="68"/>
      <c r="I1023" s="61"/>
      <c r="J1023" s="62"/>
      <c r="K1023" s="61"/>
      <c r="L1023" s="61"/>
      <c r="M1023" s="80"/>
      <c r="N1023" s="61"/>
      <c r="O1023" s="111"/>
      <c r="P1023" s="117"/>
      <c r="Q1023" s="120"/>
      <c r="R1023" s="117"/>
      <c r="S1023" s="120"/>
      <c r="T1023" s="117"/>
      <c r="U1023" s="120"/>
      <c r="V1023" s="117"/>
      <c r="W1023" s="120"/>
      <c r="X1023" s="117"/>
      <c r="Y1023" s="72"/>
    </row>
    <row r="1024" spans="8:25" ht="20.100000000000001" customHeight="1" x14ac:dyDescent="0.2">
      <c r="H1024" s="68"/>
      <c r="I1024" s="61"/>
      <c r="J1024" s="62"/>
      <c r="K1024" s="61"/>
      <c r="L1024" s="61"/>
      <c r="M1024" s="80"/>
      <c r="N1024" s="61"/>
      <c r="O1024" s="111"/>
      <c r="P1024" s="117"/>
      <c r="Q1024" s="120"/>
      <c r="R1024" s="117"/>
      <c r="S1024" s="120"/>
      <c r="T1024" s="117"/>
      <c r="U1024" s="120"/>
      <c r="V1024" s="117"/>
      <c r="W1024" s="120"/>
      <c r="X1024" s="117"/>
      <c r="Y1024" s="72"/>
    </row>
    <row r="1025" spans="8:25" ht="20.100000000000001" customHeight="1" x14ac:dyDescent="0.2">
      <c r="H1025" s="68"/>
      <c r="I1025" s="61"/>
      <c r="J1025" s="62"/>
      <c r="K1025" s="61"/>
      <c r="L1025" s="61"/>
      <c r="M1025" s="80"/>
      <c r="N1025" s="61"/>
      <c r="O1025" s="111"/>
      <c r="P1025" s="117"/>
      <c r="Q1025" s="120"/>
      <c r="R1025" s="117"/>
      <c r="S1025" s="120"/>
      <c r="T1025" s="117"/>
      <c r="U1025" s="120"/>
      <c r="V1025" s="117"/>
      <c r="W1025" s="120"/>
      <c r="X1025" s="117"/>
      <c r="Y1025" s="72"/>
    </row>
    <row r="1026" spans="8:25" ht="20.100000000000001" customHeight="1" x14ac:dyDescent="0.2">
      <c r="H1026" s="68"/>
      <c r="I1026" s="61"/>
      <c r="J1026" s="62"/>
      <c r="K1026" s="61"/>
      <c r="L1026" s="61"/>
      <c r="M1026" s="80"/>
      <c r="N1026" s="61"/>
      <c r="O1026" s="111"/>
      <c r="P1026" s="117"/>
      <c r="Q1026" s="120"/>
      <c r="R1026" s="117"/>
      <c r="S1026" s="120"/>
      <c r="T1026" s="117"/>
      <c r="U1026" s="120"/>
      <c r="V1026" s="117"/>
      <c r="W1026" s="120"/>
      <c r="X1026" s="117"/>
      <c r="Y1026" s="72"/>
    </row>
    <row r="1027" spans="8:25" ht="20.100000000000001" customHeight="1" x14ac:dyDescent="0.2">
      <c r="H1027" s="68"/>
      <c r="I1027" s="61"/>
      <c r="J1027" s="62"/>
      <c r="K1027" s="61"/>
      <c r="L1027" s="61"/>
      <c r="M1027" s="80"/>
      <c r="N1027" s="61"/>
      <c r="O1027" s="111"/>
      <c r="P1027" s="117"/>
      <c r="Q1027" s="120"/>
      <c r="R1027" s="117"/>
      <c r="S1027" s="120"/>
      <c r="T1027" s="117"/>
      <c r="U1027" s="120"/>
      <c r="V1027" s="117"/>
      <c r="W1027" s="120"/>
      <c r="X1027" s="117"/>
      <c r="Y1027" s="72"/>
    </row>
    <row r="1028" spans="8:25" ht="20.100000000000001" customHeight="1" x14ac:dyDescent="0.2">
      <c r="H1028" s="68"/>
      <c r="I1028" s="61"/>
      <c r="J1028" s="62"/>
      <c r="K1028" s="61"/>
      <c r="L1028" s="61"/>
      <c r="M1028" s="80"/>
      <c r="N1028" s="61"/>
      <c r="O1028" s="111"/>
      <c r="P1028" s="117"/>
      <c r="Q1028" s="120"/>
      <c r="R1028" s="117"/>
      <c r="S1028" s="120"/>
      <c r="T1028" s="117"/>
      <c r="U1028" s="120"/>
      <c r="V1028" s="117"/>
      <c r="W1028" s="120"/>
      <c r="X1028" s="117"/>
      <c r="Y1028" s="72"/>
    </row>
    <row r="1029" spans="8:25" ht="20.100000000000001" customHeight="1" x14ac:dyDescent="0.2">
      <c r="H1029" s="68"/>
      <c r="I1029" s="61"/>
      <c r="J1029" s="62"/>
      <c r="K1029" s="61"/>
      <c r="L1029" s="61"/>
      <c r="M1029" s="80"/>
      <c r="N1029" s="61"/>
      <c r="O1029" s="111"/>
      <c r="P1029" s="117"/>
      <c r="Q1029" s="120"/>
      <c r="R1029" s="117"/>
      <c r="S1029" s="120"/>
      <c r="T1029" s="117"/>
      <c r="U1029" s="120"/>
      <c r="V1029" s="117"/>
      <c r="W1029" s="120"/>
      <c r="X1029" s="117"/>
      <c r="Y1029" s="72"/>
    </row>
    <row r="1030" spans="8:25" ht="20.100000000000001" customHeight="1" x14ac:dyDescent="0.2">
      <c r="H1030" s="68"/>
      <c r="I1030" s="61"/>
      <c r="J1030" s="62"/>
      <c r="K1030" s="61"/>
      <c r="L1030" s="61"/>
      <c r="M1030" s="80"/>
      <c r="N1030" s="61"/>
      <c r="O1030" s="111"/>
      <c r="P1030" s="117"/>
      <c r="Q1030" s="120"/>
      <c r="R1030" s="117"/>
      <c r="S1030" s="120"/>
      <c r="T1030" s="117"/>
      <c r="U1030" s="120"/>
      <c r="V1030" s="117"/>
      <c r="W1030" s="120"/>
      <c r="X1030" s="117"/>
      <c r="Y1030" s="72"/>
    </row>
    <row r="1031" spans="8:25" ht="20.100000000000001" customHeight="1" x14ac:dyDescent="0.2">
      <c r="H1031" s="68"/>
      <c r="I1031" s="61"/>
      <c r="J1031" s="62"/>
      <c r="K1031" s="61"/>
      <c r="L1031" s="61"/>
      <c r="M1031" s="80"/>
      <c r="N1031" s="61"/>
      <c r="O1031" s="111"/>
      <c r="P1031" s="117"/>
      <c r="Q1031" s="120"/>
      <c r="R1031" s="117"/>
      <c r="S1031" s="120"/>
      <c r="T1031" s="117"/>
      <c r="U1031" s="120"/>
      <c r="V1031" s="117"/>
      <c r="W1031" s="120"/>
      <c r="X1031" s="117"/>
      <c r="Y1031" s="72"/>
    </row>
    <row r="1032" spans="8:25" ht="20.100000000000001" customHeight="1" x14ac:dyDescent="0.2">
      <c r="H1032" s="68"/>
      <c r="I1032" s="61"/>
      <c r="J1032" s="62"/>
      <c r="K1032" s="61"/>
      <c r="L1032" s="61"/>
      <c r="M1032" s="80"/>
      <c r="N1032" s="61"/>
      <c r="O1032" s="111"/>
      <c r="P1032" s="117"/>
      <c r="Q1032" s="120"/>
      <c r="R1032" s="117"/>
      <c r="S1032" s="120"/>
      <c r="T1032" s="117"/>
      <c r="U1032" s="120"/>
      <c r="V1032" s="117"/>
      <c r="W1032" s="120"/>
      <c r="X1032" s="117"/>
      <c r="Y1032" s="72"/>
    </row>
    <row r="1033" spans="8:25" ht="20.100000000000001" customHeight="1" x14ac:dyDescent="0.2">
      <c r="H1033" s="68"/>
      <c r="I1033" s="61"/>
      <c r="J1033" s="62"/>
      <c r="K1033" s="61"/>
      <c r="L1033" s="61"/>
      <c r="M1033" s="80"/>
      <c r="N1033" s="61"/>
      <c r="O1033" s="111"/>
      <c r="P1033" s="117"/>
      <c r="Q1033" s="120"/>
      <c r="R1033" s="117"/>
      <c r="S1033" s="120"/>
      <c r="T1033" s="117"/>
      <c r="U1033" s="120"/>
      <c r="V1033" s="117"/>
      <c r="W1033" s="120"/>
      <c r="X1033" s="117"/>
      <c r="Y1033" s="72"/>
    </row>
    <row r="1034" spans="8:25" ht="20.100000000000001" customHeight="1" x14ac:dyDescent="0.2">
      <c r="H1034" s="68"/>
      <c r="I1034" s="61"/>
      <c r="J1034" s="62"/>
      <c r="K1034" s="61"/>
      <c r="L1034" s="61"/>
      <c r="M1034" s="80"/>
      <c r="N1034" s="61"/>
      <c r="O1034" s="111"/>
      <c r="P1034" s="117"/>
      <c r="Q1034" s="120"/>
      <c r="R1034" s="117"/>
      <c r="S1034" s="120"/>
      <c r="T1034" s="117"/>
      <c r="U1034" s="120"/>
      <c r="V1034" s="117"/>
      <c r="W1034" s="120"/>
      <c r="X1034" s="117"/>
      <c r="Y1034" s="72"/>
    </row>
    <row r="1035" spans="8:25" ht="20.100000000000001" customHeight="1" x14ac:dyDescent="0.2">
      <c r="H1035" s="68"/>
      <c r="I1035" s="61"/>
      <c r="J1035" s="62"/>
      <c r="K1035" s="61"/>
      <c r="L1035" s="61"/>
      <c r="M1035" s="80"/>
      <c r="N1035" s="61"/>
      <c r="O1035" s="111"/>
      <c r="P1035" s="117"/>
      <c r="Q1035" s="120"/>
      <c r="R1035" s="117"/>
      <c r="S1035" s="120"/>
      <c r="T1035" s="117"/>
      <c r="U1035" s="120"/>
      <c r="V1035" s="117"/>
      <c r="W1035" s="120"/>
      <c r="X1035" s="117"/>
      <c r="Y1035" s="72"/>
    </row>
    <row r="1036" spans="8:25" ht="20.100000000000001" customHeight="1" x14ac:dyDescent="0.2">
      <c r="H1036" s="68"/>
      <c r="I1036" s="61"/>
      <c r="J1036" s="62"/>
      <c r="K1036" s="61"/>
      <c r="L1036" s="61"/>
      <c r="M1036" s="80"/>
      <c r="N1036" s="61"/>
      <c r="O1036" s="111"/>
      <c r="P1036" s="117"/>
      <c r="Q1036" s="120"/>
      <c r="R1036" s="117"/>
      <c r="S1036" s="120"/>
      <c r="T1036" s="117"/>
      <c r="U1036" s="120"/>
      <c r="V1036" s="117"/>
      <c r="W1036" s="120"/>
      <c r="X1036" s="117"/>
      <c r="Y1036" s="72"/>
    </row>
    <row r="1037" spans="8:25" ht="20.100000000000001" customHeight="1" x14ac:dyDescent="0.2">
      <c r="H1037" s="68"/>
      <c r="I1037" s="61"/>
      <c r="J1037" s="62"/>
      <c r="K1037" s="61"/>
      <c r="L1037" s="61"/>
      <c r="M1037" s="80"/>
      <c r="N1037" s="61"/>
      <c r="O1037" s="111"/>
      <c r="P1037" s="117"/>
      <c r="Q1037" s="120"/>
      <c r="R1037" s="117"/>
      <c r="S1037" s="120"/>
      <c r="T1037" s="117"/>
      <c r="U1037" s="120"/>
      <c r="V1037" s="117"/>
      <c r="W1037" s="120"/>
      <c r="X1037" s="117"/>
      <c r="Y1037" s="72"/>
    </row>
    <row r="1038" spans="8:25" ht="20.100000000000001" customHeight="1" x14ac:dyDescent="0.2">
      <c r="H1038" s="68"/>
      <c r="I1038" s="61"/>
      <c r="J1038" s="62"/>
      <c r="K1038" s="61"/>
      <c r="L1038" s="61"/>
      <c r="M1038" s="80"/>
      <c r="N1038" s="61"/>
      <c r="O1038" s="111"/>
      <c r="P1038" s="117"/>
      <c r="Q1038" s="120"/>
      <c r="R1038" s="117"/>
      <c r="S1038" s="120"/>
      <c r="T1038" s="117"/>
      <c r="U1038" s="120"/>
      <c r="V1038" s="117"/>
      <c r="W1038" s="120"/>
      <c r="X1038" s="117"/>
      <c r="Y1038" s="72"/>
    </row>
    <row r="1039" spans="8:25" ht="20.100000000000001" customHeight="1" x14ac:dyDescent="0.2">
      <c r="H1039" s="68"/>
      <c r="I1039" s="61"/>
      <c r="J1039" s="62"/>
      <c r="K1039" s="61"/>
      <c r="L1039" s="61"/>
      <c r="M1039" s="80"/>
      <c r="N1039" s="61"/>
      <c r="O1039" s="111"/>
      <c r="P1039" s="117"/>
      <c r="Q1039" s="120"/>
      <c r="R1039" s="117"/>
      <c r="S1039" s="120"/>
      <c r="T1039" s="117"/>
      <c r="U1039" s="120"/>
      <c r="V1039" s="117"/>
      <c r="W1039" s="120"/>
      <c r="X1039" s="117"/>
      <c r="Y1039" s="72"/>
    </row>
    <row r="1040" spans="8:25" ht="20.100000000000001" customHeight="1" x14ac:dyDescent="0.2">
      <c r="H1040" s="68"/>
      <c r="I1040" s="61"/>
      <c r="J1040" s="62"/>
      <c r="K1040" s="61"/>
      <c r="L1040" s="61"/>
      <c r="M1040" s="80"/>
      <c r="N1040" s="61"/>
      <c r="O1040" s="111"/>
      <c r="P1040" s="117"/>
      <c r="Q1040" s="120"/>
      <c r="R1040" s="117"/>
      <c r="S1040" s="120"/>
      <c r="T1040" s="117"/>
      <c r="U1040" s="120"/>
      <c r="V1040" s="117"/>
      <c r="W1040" s="120"/>
      <c r="X1040" s="117"/>
      <c r="Y1040" s="72"/>
    </row>
    <row r="1041" spans="8:25" ht="20.100000000000001" customHeight="1" x14ac:dyDescent="0.2">
      <c r="H1041" s="68"/>
      <c r="I1041" s="61"/>
      <c r="J1041" s="62"/>
      <c r="K1041" s="61"/>
      <c r="L1041" s="61"/>
      <c r="M1041" s="80"/>
      <c r="N1041" s="61"/>
      <c r="O1041" s="111"/>
      <c r="P1041" s="117"/>
      <c r="Q1041" s="120"/>
      <c r="R1041" s="117"/>
      <c r="S1041" s="120"/>
      <c r="T1041" s="117"/>
      <c r="U1041" s="120"/>
      <c r="V1041" s="117"/>
      <c r="W1041" s="120"/>
      <c r="X1041" s="117"/>
      <c r="Y1041" s="72"/>
    </row>
    <row r="1042" spans="8:25" ht="20.100000000000001" customHeight="1" x14ac:dyDescent="0.2">
      <c r="H1042" s="68"/>
      <c r="I1042" s="61"/>
      <c r="J1042" s="62"/>
      <c r="K1042" s="61"/>
      <c r="L1042" s="61"/>
      <c r="M1042" s="80"/>
      <c r="N1042" s="61"/>
      <c r="O1042" s="111"/>
      <c r="P1042" s="117"/>
      <c r="Q1042" s="120"/>
      <c r="R1042" s="117"/>
      <c r="S1042" s="120"/>
      <c r="T1042" s="117"/>
      <c r="U1042" s="120"/>
      <c r="V1042" s="117"/>
      <c r="W1042" s="120"/>
      <c r="X1042" s="117"/>
      <c r="Y1042" s="72"/>
    </row>
    <row r="1043" spans="8:25" ht="20.100000000000001" customHeight="1" x14ac:dyDescent="0.2">
      <c r="H1043" s="68"/>
      <c r="I1043" s="61"/>
      <c r="J1043" s="62"/>
      <c r="K1043" s="61"/>
      <c r="L1043" s="61"/>
      <c r="M1043" s="80"/>
      <c r="N1043" s="61"/>
      <c r="O1043" s="111"/>
      <c r="P1043" s="117"/>
      <c r="Q1043" s="120"/>
      <c r="R1043" s="117"/>
      <c r="S1043" s="120"/>
      <c r="T1043" s="117"/>
      <c r="U1043" s="120"/>
      <c r="V1043" s="117"/>
      <c r="W1043" s="120"/>
      <c r="X1043" s="117"/>
      <c r="Y1043" s="72"/>
    </row>
    <row r="1044" spans="8:25" ht="20.100000000000001" customHeight="1" x14ac:dyDescent="0.2">
      <c r="H1044" s="68"/>
      <c r="I1044" s="61"/>
      <c r="J1044" s="62"/>
      <c r="K1044" s="61"/>
      <c r="L1044" s="61"/>
      <c r="M1044" s="80"/>
      <c r="N1044" s="61"/>
      <c r="O1044" s="111"/>
      <c r="P1044" s="117"/>
      <c r="Q1044" s="120"/>
      <c r="R1044" s="117"/>
      <c r="S1044" s="120"/>
      <c r="T1044" s="117"/>
      <c r="U1044" s="120"/>
      <c r="V1044" s="117"/>
      <c r="W1044" s="120"/>
      <c r="X1044" s="117"/>
      <c r="Y1044" s="72"/>
    </row>
    <row r="1045" spans="8:25" ht="20.100000000000001" customHeight="1" x14ac:dyDescent="0.2">
      <c r="H1045" s="68"/>
      <c r="I1045" s="61"/>
      <c r="J1045" s="62"/>
      <c r="K1045" s="61"/>
      <c r="L1045" s="61"/>
      <c r="M1045" s="80"/>
      <c r="N1045" s="61"/>
      <c r="O1045" s="111"/>
      <c r="P1045" s="117"/>
      <c r="Q1045" s="120"/>
      <c r="R1045" s="117"/>
      <c r="S1045" s="120"/>
      <c r="T1045" s="117"/>
      <c r="U1045" s="120"/>
      <c r="V1045" s="117"/>
      <c r="W1045" s="120"/>
      <c r="X1045" s="117"/>
      <c r="Y1045" s="72"/>
    </row>
    <row r="1046" spans="8:25" ht="20.100000000000001" customHeight="1" x14ac:dyDescent="0.2">
      <c r="H1046" s="68"/>
      <c r="I1046" s="61"/>
      <c r="J1046" s="62"/>
      <c r="K1046" s="61"/>
      <c r="L1046" s="61"/>
      <c r="M1046" s="80"/>
      <c r="N1046" s="61"/>
      <c r="O1046" s="111"/>
      <c r="P1046" s="117"/>
      <c r="Q1046" s="120"/>
      <c r="R1046" s="117"/>
      <c r="S1046" s="120"/>
      <c r="T1046" s="117"/>
      <c r="U1046" s="120"/>
      <c r="V1046" s="117"/>
      <c r="W1046" s="120"/>
      <c r="X1046" s="117"/>
      <c r="Y1046" s="72"/>
    </row>
    <row r="1047" spans="8:25" ht="20.100000000000001" customHeight="1" x14ac:dyDescent="0.2">
      <c r="H1047" s="68"/>
      <c r="I1047" s="61"/>
      <c r="J1047" s="62"/>
      <c r="K1047" s="61"/>
      <c r="L1047" s="61"/>
      <c r="M1047" s="80"/>
      <c r="N1047" s="61"/>
      <c r="O1047" s="111"/>
      <c r="P1047" s="117"/>
      <c r="Q1047" s="120"/>
      <c r="R1047" s="117"/>
      <c r="S1047" s="120"/>
      <c r="T1047" s="117"/>
      <c r="U1047" s="120"/>
      <c r="V1047" s="117"/>
      <c r="W1047" s="120"/>
      <c r="X1047" s="117"/>
      <c r="Y1047" s="72"/>
    </row>
    <row r="1048" spans="8:25" ht="20.100000000000001" customHeight="1" x14ac:dyDescent="0.2">
      <c r="H1048" s="68"/>
      <c r="I1048" s="61"/>
      <c r="J1048" s="62"/>
      <c r="K1048" s="61"/>
      <c r="L1048" s="61"/>
      <c r="M1048" s="80"/>
      <c r="N1048" s="61"/>
      <c r="O1048" s="111"/>
      <c r="P1048" s="117"/>
      <c r="Q1048" s="120"/>
      <c r="R1048" s="117"/>
      <c r="S1048" s="120"/>
      <c r="T1048" s="117"/>
      <c r="U1048" s="120"/>
      <c r="V1048" s="117"/>
      <c r="W1048" s="120"/>
      <c r="X1048" s="117"/>
      <c r="Y1048" s="72"/>
    </row>
    <row r="1049" spans="8:25" ht="20.100000000000001" customHeight="1" x14ac:dyDescent="0.2">
      <c r="H1049" s="68"/>
      <c r="I1049" s="61"/>
      <c r="J1049" s="62"/>
      <c r="K1049" s="61"/>
      <c r="L1049" s="61"/>
      <c r="M1049" s="80"/>
      <c r="N1049" s="61"/>
      <c r="O1049" s="111"/>
      <c r="P1049" s="117"/>
      <c r="Q1049" s="120"/>
      <c r="R1049" s="117"/>
      <c r="S1049" s="120"/>
      <c r="T1049" s="117"/>
      <c r="U1049" s="120"/>
      <c r="V1049" s="117"/>
      <c r="W1049" s="120"/>
      <c r="X1049" s="117"/>
      <c r="Y1049" s="72"/>
    </row>
    <row r="1050" spans="8:25" ht="20.100000000000001" customHeight="1" x14ac:dyDescent="0.2">
      <c r="H1050" s="68"/>
      <c r="I1050" s="61"/>
      <c r="J1050" s="62"/>
      <c r="K1050" s="61"/>
      <c r="L1050" s="61"/>
      <c r="M1050" s="80"/>
      <c r="N1050" s="61"/>
      <c r="O1050" s="111"/>
      <c r="P1050" s="117"/>
      <c r="Q1050" s="120"/>
      <c r="R1050" s="117"/>
      <c r="S1050" s="120"/>
      <c r="T1050" s="117"/>
      <c r="U1050" s="120"/>
      <c r="V1050" s="117"/>
      <c r="W1050" s="120"/>
      <c r="X1050" s="117"/>
      <c r="Y1050" s="72"/>
    </row>
    <row r="1051" spans="8:25" ht="20.100000000000001" customHeight="1" x14ac:dyDescent="0.2">
      <c r="H1051" s="68"/>
      <c r="I1051" s="61"/>
      <c r="J1051" s="62"/>
      <c r="K1051" s="61"/>
      <c r="L1051" s="61"/>
      <c r="M1051" s="80"/>
      <c r="N1051" s="61"/>
      <c r="O1051" s="111"/>
      <c r="P1051" s="117"/>
      <c r="Q1051" s="120"/>
      <c r="R1051" s="117"/>
      <c r="S1051" s="120"/>
      <c r="T1051" s="117"/>
      <c r="U1051" s="120"/>
      <c r="V1051" s="117"/>
      <c r="W1051" s="120"/>
      <c r="X1051" s="117"/>
      <c r="Y1051" s="72"/>
    </row>
    <row r="1052" spans="8:25" ht="20.100000000000001" customHeight="1" x14ac:dyDescent="0.2">
      <c r="H1052" s="68"/>
      <c r="I1052" s="61"/>
      <c r="J1052" s="62"/>
      <c r="K1052" s="61"/>
      <c r="L1052" s="61"/>
      <c r="M1052" s="80"/>
      <c r="N1052" s="61"/>
      <c r="O1052" s="111"/>
      <c r="P1052" s="117"/>
      <c r="Q1052" s="120"/>
      <c r="R1052" s="117"/>
      <c r="S1052" s="120"/>
      <c r="T1052" s="117"/>
      <c r="U1052" s="120"/>
      <c r="V1052" s="117"/>
      <c r="W1052" s="120"/>
      <c r="X1052" s="117"/>
      <c r="Y1052" s="72"/>
    </row>
    <row r="1053" spans="8:25" ht="20.100000000000001" customHeight="1" x14ac:dyDescent="0.2">
      <c r="H1053" s="68"/>
      <c r="I1053" s="61"/>
      <c r="J1053" s="62"/>
      <c r="K1053" s="61"/>
      <c r="L1053" s="61"/>
      <c r="M1053" s="80"/>
      <c r="N1053" s="61"/>
      <c r="O1053" s="111"/>
      <c r="P1053" s="117"/>
      <c r="Q1053" s="120"/>
      <c r="R1053" s="117"/>
      <c r="S1053" s="120"/>
      <c r="T1053" s="117"/>
      <c r="U1053" s="120"/>
      <c r="V1053" s="117"/>
      <c r="W1053" s="120"/>
      <c r="X1053" s="117"/>
      <c r="Y1053" s="72"/>
    </row>
    <row r="1054" spans="8:25" ht="20.100000000000001" customHeight="1" x14ac:dyDescent="0.2">
      <c r="H1054" s="68"/>
      <c r="I1054" s="61"/>
      <c r="J1054" s="62"/>
      <c r="K1054" s="61"/>
      <c r="L1054" s="61"/>
      <c r="M1054" s="80"/>
      <c r="N1054" s="61"/>
      <c r="O1054" s="111"/>
      <c r="P1054" s="117"/>
      <c r="Q1054" s="120"/>
      <c r="R1054" s="117"/>
      <c r="S1054" s="120"/>
      <c r="T1054" s="117"/>
      <c r="U1054" s="120"/>
      <c r="V1054" s="117"/>
      <c r="W1054" s="120"/>
      <c r="X1054" s="117"/>
      <c r="Y1054" s="72"/>
    </row>
    <row r="1055" spans="8:25" ht="20.100000000000001" customHeight="1" x14ac:dyDescent="0.2">
      <c r="H1055" s="68"/>
      <c r="I1055" s="61"/>
      <c r="J1055" s="62"/>
      <c r="K1055" s="61"/>
      <c r="L1055" s="61"/>
      <c r="M1055" s="80"/>
      <c r="N1055" s="61"/>
      <c r="O1055" s="111"/>
      <c r="P1055" s="117"/>
      <c r="Q1055" s="120"/>
      <c r="R1055" s="117"/>
      <c r="S1055" s="120"/>
      <c r="T1055" s="117"/>
      <c r="U1055" s="120"/>
      <c r="V1055" s="117"/>
      <c r="W1055" s="120"/>
      <c r="X1055" s="117"/>
      <c r="Y1055" s="72"/>
    </row>
    <row r="1056" spans="8:25" ht="20.100000000000001" customHeight="1" x14ac:dyDescent="0.2">
      <c r="H1056" s="68"/>
      <c r="I1056" s="61"/>
      <c r="J1056" s="62"/>
      <c r="K1056" s="61"/>
      <c r="L1056" s="61"/>
      <c r="M1056" s="80"/>
      <c r="N1056" s="61"/>
      <c r="O1056" s="111"/>
      <c r="P1056" s="117"/>
      <c r="Q1056" s="120"/>
      <c r="R1056" s="117"/>
      <c r="S1056" s="120"/>
      <c r="T1056" s="117"/>
      <c r="U1056" s="120"/>
      <c r="V1056" s="117"/>
      <c r="W1056" s="120"/>
      <c r="X1056" s="117"/>
      <c r="Y1056" s="72"/>
    </row>
    <row r="1057" spans="8:25" ht="20.100000000000001" customHeight="1" x14ac:dyDescent="0.2">
      <c r="H1057" s="68"/>
      <c r="I1057" s="61"/>
      <c r="J1057" s="62"/>
      <c r="K1057" s="61"/>
      <c r="L1057" s="61"/>
      <c r="M1057" s="80"/>
      <c r="N1057" s="61"/>
      <c r="O1057" s="111"/>
      <c r="P1057" s="117"/>
      <c r="Q1057" s="120"/>
      <c r="R1057" s="117"/>
      <c r="S1057" s="120"/>
      <c r="T1057" s="117"/>
      <c r="U1057" s="120"/>
      <c r="V1057" s="117"/>
      <c r="W1057" s="120"/>
      <c r="X1057" s="117"/>
      <c r="Y1057" s="72"/>
    </row>
    <row r="1058" spans="8:25" ht="20.100000000000001" customHeight="1" x14ac:dyDescent="0.2">
      <c r="H1058" s="68"/>
      <c r="I1058" s="61"/>
      <c r="J1058" s="62"/>
      <c r="K1058" s="61"/>
      <c r="L1058" s="61"/>
      <c r="M1058" s="80"/>
      <c r="N1058" s="61"/>
      <c r="O1058" s="111"/>
      <c r="P1058" s="117"/>
      <c r="Q1058" s="120"/>
      <c r="R1058" s="117"/>
      <c r="S1058" s="120"/>
      <c r="T1058" s="117"/>
      <c r="U1058" s="120"/>
      <c r="V1058" s="117"/>
      <c r="W1058" s="120"/>
      <c r="X1058" s="117"/>
      <c r="Y1058" s="72"/>
    </row>
    <row r="1059" spans="8:25" ht="20.100000000000001" customHeight="1" x14ac:dyDescent="0.2">
      <c r="H1059" s="68"/>
      <c r="I1059" s="61"/>
      <c r="J1059" s="62"/>
      <c r="K1059" s="61"/>
      <c r="L1059" s="61"/>
      <c r="M1059" s="80"/>
      <c r="N1059" s="61"/>
      <c r="O1059" s="111"/>
      <c r="P1059" s="117"/>
      <c r="Q1059" s="120"/>
      <c r="R1059" s="117"/>
      <c r="S1059" s="120"/>
      <c r="T1059" s="117"/>
      <c r="U1059" s="120"/>
      <c r="V1059" s="117"/>
      <c r="W1059" s="120"/>
      <c r="X1059" s="117"/>
      <c r="Y1059" s="72"/>
    </row>
    <row r="1060" spans="8:25" ht="20.100000000000001" customHeight="1" x14ac:dyDescent="0.2">
      <c r="H1060" s="68"/>
      <c r="I1060" s="61"/>
      <c r="J1060" s="62"/>
      <c r="K1060" s="61"/>
      <c r="L1060" s="61"/>
      <c r="M1060" s="80"/>
      <c r="N1060" s="61"/>
      <c r="O1060" s="111"/>
      <c r="P1060" s="117"/>
      <c r="Q1060" s="120"/>
      <c r="R1060" s="117"/>
      <c r="S1060" s="120"/>
      <c r="T1060" s="117"/>
      <c r="U1060" s="120"/>
      <c r="V1060" s="117"/>
      <c r="W1060" s="120"/>
      <c r="X1060" s="117"/>
      <c r="Y1060" s="72"/>
    </row>
    <row r="1061" spans="8:25" ht="20.100000000000001" customHeight="1" x14ac:dyDescent="0.2">
      <c r="H1061" s="68"/>
      <c r="I1061" s="61"/>
      <c r="J1061" s="62"/>
      <c r="K1061" s="61"/>
      <c r="L1061" s="61"/>
      <c r="M1061" s="80"/>
      <c r="N1061" s="61"/>
      <c r="O1061" s="111"/>
      <c r="P1061" s="117"/>
      <c r="Q1061" s="120"/>
      <c r="R1061" s="117"/>
      <c r="S1061" s="120"/>
      <c r="T1061" s="117"/>
      <c r="U1061" s="120"/>
      <c r="V1061" s="117"/>
      <c r="W1061" s="120"/>
      <c r="X1061" s="117"/>
      <c r="Y1061" s="72"/>
    </row>
    <row r="1062" spans="8:25" ht="20.100000000000001" customHeight="1" x14ac:dyDescent="0.2">
      <c r="H1062" s="68"/>
      <c r="I1062" s="61"/>
      <c r="J1062" s="62"/>
      <c r="K1062" s="61"/>
      <c r="L1062" s="61"/>
      <c r="M1062" s="80"/>
      <c r="N1062" s="61"/>
      <c r="O1062" s="111"/>
      <c r="P1062" s="117"/>
      <c r="Q1062" s="120"/>
      <c r="R1062" s="117"/>
      <c r="S1062" s="120"/>
      <c r="T1062" s="117"/>
      <c r="U1062" s="120"/>
      <c r="V1062" s="117"/>
      <c r="W1062" s="120"/>
      <c r="X1062" s="117"/>
      <c r="Y1062" s="72"/>
    </row>
    <row r="1063" spans="8:25" ht="20.100000000000001" customHeight="1" x14ac:dyDescent="0.2">
      <c r="H1063" s="68"/>
      <c r="I1063" s="61"/>
      <c r="J1063" s="62"/>
      <c r="K1063" s="61"/>
      <c r="L1063" s="61"/>
      <c r="M1063" s="80"/>
      <c r="N1063" s="61"/>
      <c r="O1063" s="111"/>
      <c r="P1063" s="117"/>
      <c r="Q1063" s="120"/>
      <c r="R1063" s="117"/>
      <c r="S1063" s="120"/>
      <c r="T1063" s="117"/>
      <c r="U1063" s="120"/>
      <c r="V1063" s="117"/>
      <c r="W1063" s="120"/>
      <c r="X1063" s="117"/>
      <c r="Y1063" s="72"/>
    </row>
    <row r="1064" spans="8:25" ht="20.100000000000001" customHeight="1" x14ac:dyDescent="0.2">
      <c r="H1064" s="68"/>
      <c r="I1064" s="61"/>
      <c r="J1064" s="62"/>
      <c r="K1064" s="61"/>
      <c r="L1064" s="61"/>
      <c r="M1064" s="80"/>
      <c r="N1064" s="61"/>
      <c r="O1064" s="111"/>
      <c r="P1064" s="117"/>
      <c r="Q1064" s="120"/>
      <c r="R1064" s="117"/>
      <c r="S1064" s="120"/>
      <c r="T1064" s="117"/>
      <c r="U1064" s="120"/>
      <c r="V1064" s="117"/>
      <c r="W1064" s="120"/>
      <c r="X1064" s="117"/>
      <c r="Y1064" s="72"/>
    </row>
    <row r="1065" spans="8:25" ht="20.100000000000001" customHeight="1" x14ac:dyDescent="0.2">
      <c r="H1065" s="68"/>
      <c r="I1065" s="61"/>
      <c r="J1065" s="62"/>
      <c r="K1065" s="61"/>
      <c r="L1065" s="61"/>
      <c r="M1065" s="80"/>
      <c r="N1065" s="61"/>
      <c r="O1065" s="111"/>
      <c r="P1065" s="117"/>
      <c r="Q1065" s="120"/>
      <c r="R1065" s="117"/>
      <c r="S1065" s="120"/>
      <c r="T1065" s="117"/>
      <c r="U1065" s="120"/>
      <c r="V1065" s="117"/>
      <c r="W1065" s="120"/>
      <c r="X1065" s="117"/>
      <c r="Y1065" s="72"/>
    </row>
    <row r="1066" spans="8:25" ht="20.100000000000001" customHeight="1" x14ac:dyDescent="0.2">
      <c r="H1066" s="68"/>
      <c r="I1066" s="61"/>
      <c r="J1066" s="62"/>
      <c r="K1066" s="61"/>
      <c r="L1066" s="61"/>
      <c r="M1066" s="80"/>
      <c r="N1066" s="61"/>
      <c r="O1066" s="111"/>
      <c r="P1066" s="117"/>
      <c r="Q1066" s="120"/>
      <c r="R1066" s="117"/>
      <c r="S1066" s="120"/>
      <c r="T1066" s="117"/>
      <c r="U1066" s="120"/>
      <c r="V1066" s="117"/>
      <c r="W1066" s="120"/>
      <c r="X1066" s="117"/>
      <c r="Y1066" s="72"/>
    </row>
    <row r="1067" spans="8:25" ht="20.100000000000001" customHeight="1" x14ac:dyDescent="0.2">
      <c r="H1067" s="68"/>
      <c r="I1067" s="61"/>
      <c r="J1067" s="62"/>
      <c r="K1067" s="61"/>
      <c r="L1067" s="61"/>
      <c r="M1067" s="80"/>
      <c r="N1067" s="61"/>
      <c r="O1067" s="111"/>
      <c r="P1067" s="117"/>
      <c r="Q1067" s="120"/>
      <c r="R1067" s="117"/>
      <c r="S1067" s="120"/>
      <c r="T1067" s="117"/>
      <c r="U1067" s="120"/>
      <c r="V1067" s="117"/>
      <c r="W1067" s="120"/>
      <c r="X1067" s="117"/>
      <c r="Y1067" s="72"/>
    </row>
    <row r="1068" spans="8:25" ht="20.100000000000001" customHeight="1" x14ac:dyDescent="0.2">
      <c r="H1068" s="68"/>
      <c r="I1068" s="61"/>
      <c r="J1068" s="62"/>
      <c r="K1068" s="61"/>
      <c r="L1068" s="61"/>
      <c r="M1068" s="80"/>
      <c r="N1068" s="61"/>
      <c r="O1068" s="111"/>
      <c r="P1068" s="117"/>
      <c r="Q1068" s="120"/>
      <c r="R1068" s="117"/>
      <c r="S1068" s="120"/>
      <c r="T1068" s="117"/>
      <c r="U1068" s="120"/>
      <c r="V1068" s="117"/>
      <c r="W1068" s="120"/>
      <c r="X1068" s="117"/>
      <c r="Y1068" s="72"/>
    </row>
    <row r="1069" spans="8:25" ht="20.100000000000001" customHeight="1" x14ac:dyDescent="0.2">
      <c r="H1069" s="68"/>
      <c r="I1069" s="61"/>
      <c r="J1069" s="62"/>
      <c r="K1069" s="61"/>
      <c r="L1069" s="61"/>
      <c r="M1069" s="80"/>
      <c r="N1069" s="61"/>
      <c r="O1069" s="111"/>
      <c r="P1069" s="117"/>
      <c r="Q1069" s="120"/>
      <c r="R1069" s="117"/>
      <c r="S1069" s="120"/>
      <c r="T1069" s="117"/>
      <c r="U1069" s="120"/>
      <c r="V1069" s="117"/>
      <c r="W1069" s="120"/>
      <c r="X1069" s="117"/>
      <c r="Y1069" s="72"/>
    </row>
    <row r="1070" spans="8:25" ht="20.100000000000001" customHeight="1" x14ac:dyDescent="0.2">
      <c r="H1070" s="68"/>
      <c r="I1070" s="61"/>
      <c r="J1070" s="62"/>
      <c r="K1070" s="61"/>
      <c r="L1070" s="61"/>
      <c r="M1070" s="80"/>
      <c r="N1070" s="61"/>
      <c r="O1070" s="111"/>
      <c r="P1070" s="117"/>
      <c r="Q1070" s="120"/>
      <c r="R1070" s="117"/>
      <c r="S1070" s="120"/>
      <c r="T1070" s="117"/>
      <c r="U1070" s="120"/>
      <c r="V1070" s="117"/>
      <c r="W1070" s="120"/>
      <c r="X1070" s="117"/>
      <c r="Y1070" s="72"/>
    </row>
    <row r="1071" spans="8:25" ht="20.100000000000001" customHeight="1" x14ac:dyDescent="0.2">
      <c r="H1071" s="68"/>
      <c r="I1071" s="61"/>
      <c r="J1071" s="62"/>
      <c r="K1071" s="61"/>
      <c r="L1071" s="61"/>
      <c r="M1071" s="80"/>
      <c r="N1071" s="61"/>
      <c r="O1071" s="111"/>
      <c r="P1071" s="117"/>
      <c r="Q1071" s="120"/>
      <c r="R1071" s="117"/>
      <c r="S1071" s="120"/>
      <c r="T1071" s="117"/>
      <c r="U1071" s="120"/>
      <c r="V1071" s="117"/>
      <c r="W1071" s="120"/>
      <c r="X1071" s="117"/>
      <c r="Y1071" s="72"/>
    </row>
    <row r="1072" spans="8:25" ht="20.100000000000001" customHeight="1" x14ac:dyDescent="0.2">
      <c r="H1072" s="68"/>
      <c r="I1072" s="61"/>
      <c r="J1072" s="62"/>
      <c r="K1072" s="61"/>
      <c r="L1072" s="61"/>
      <c r="M1072" s="80"/>
      <c r="N1072" s="61"/>
      <c r="O1072" s="111"/>
      <c r="P1072" s="117"/>
      <c r="Q1072" s="120"/>
      <c r="R1072" s="117"/>
      <c r="S1072" s="120"/>
      <c r="T1072" s="117"/>
      <c r="U1072" s="120"/>
      <c r="V1072" s="117"/>
      <c r="W1072" s="120"/>
      <c r="X1072" s="117"/>
      <c r="Y1072" s="72"/>
    </row>
    <row r="1073" spans="8:25" ht="20.100000000000001" customHeight="1" x14ac:dyDescent="0.2">
      <c r="H1073" s="68"/>
      <c r="I1073" s="61"/>
      <c r="J1073" s="62"/>
      <c r="K1073" s="61"/>
      <c r="L1073" s="61"/>
      <c r="M1073" s="80"/>
      <c r="N1073" s="61"/>
      <c r="O1073" s="111"/>
      <c r="P1073" s="117"/>
      <c r="Q1073" s="120"/>
      <c r="R1073" s="117"/>
      <c r="S1073" s="120"/>
      <c r="T1073" s="117"/>
      <c r="U1073" s="120"/>
      <c r="V1073" s="117"/>
      <c r="W1073" s="120"/>
      <c r="X1073" s="117"/>
      <c r="Y1073" s="72"/>
    </row>
    <row r="1074" spans="8:25" ht="20.100000000000001" customHeight="1" x14ac:dyDescent="0.2">
      <c r="H1074" s="68"/>
      <c r="I1074" s="61"/>
      <c r="J1074" s="62"/>
      <c r="K1074" s="61"/>
      <c r="L1074" s="61"/>
      <c r="M1074" s="80"/>
      <c r="N1074" s="61"/>
      <c r="O1074" s="111"/>
      <c r="P1074" s="117"/>
      <c r="Q1074" s="120"/>
      <c r="R1074" s="117"/>
      <c r="S1074" s="120"/>
      <c r="T1074" s="117"/>
      <c r="U1074" s="120"/>
      <c r="V1074" s="117"/>
      <c r="W1074" s="120"/>
      <c r="X1074" s="117"/>
      <c r="Y1074" s="72"/>
    </row>
    <row r="1075" spans="8:25" ht="20.100000000000001" customHeight="1" x14ac:dyDescent="0.2">
      <c r="H1075" s="68"/>
      <c r="I1075" s="61"/>
      <c r="J1075" s="62"/>
      <c r="K1075" s="61"/>
      <c r="L1075" s="61"/>
      <c r="M1075" s="80"/>
      <c r="N1075" s="61"/>
      <c r="O1075" s="111"/>
      <c r="P1075" s="117"/>
      <c r="Q1075" s="120"/>
      <c r="R1075" s="117"/>
      <c r="S1075" s="120"/>
      <c r="T1075" s="117"/>
      <c r="U1075" s="120"/>
      <c r="V1075" s="117"/>
      <c r="W1075" s="120"/>
      <c r="X1075" s="117"/>
      <c r="Y1075" s="72"/>
    </row>
    <row r="1076" spans="8:25" ht="20.100000000000001" customHeight="1" x14ac:dyDescent="0.2">
      <c r="H1076" s="68"/>
      <c r="I1076" s="61"/>
      <c r="J1076" s="62"/>
      <c r="K1076" s="61"/>
      <c r="L1076" s="61"/>
      <c r="M1076" s="80"/>
      <c r="N1076" s="61"/>
      <c r="O1076" s="111"/>
      <c r="P1076" s="117"/>
      <c r="Q1076" s="120"/>
      <c r="R1076" s="117"/>
      <c r="S1076" s="120"/>
      <c r="T1076" s="117"/>
      <c r="U1076" s="120"/>
      <c r="V1076" s="117"/>
      <c r="W1076" s="120"/>
      <c r="X1076" s="117"/>
      <c r="Y1076" s="72"/>
    </row>
    <row r="1077" spans="8:25" ht="20.100000000000001" customHeight="1" x14ac:dyDescent="0.2">
      <c r="H1077" s="68"/>
      <c r="I1077" s="61"/>
      <c r="J1077" s="62"/>
      <c r="K1077" s="61"/>
      <c r="L1077" s="61"/>
      <c r="M1077" s="80"/>
      <c r="N1077" s="61"/>
      <c r="O1077" s="111"/>
      <c r="P1077" s="117"/>
      <c r="Q1077" s="120"/>
      <c r="R1077" s="117"/>
      <c r="S1077" s="120"/>
      <c r="T1077" s="117"/>
      <c r="U1077" s="120"/>
      <c r="V1077" s="117"/>
      <c r="W1077" s="120"/>
      <c r="X1077" s="117"/>
      <c r="Y1077" s="72"/>
    </row>
    <row r="1078" spans="8:25" ht="20.100000000000001" customHeight="1" x14ac:dyDescent="0.2">
      <c r="H1078" s="68"/>
      <c r="I1078" s="61"/>
      <c r="J1078" s="62"/>
      <c r="K1078" s="61"/>
      <c r="L1078" s="61"/>
      <c r="M1078" s="80"/>
      <c r="N1078" s="61"/>
      <c r="O1078" s="111"/>
      <c r="P1078" s="117"/>
      <c r="Q1078" s="120"/>
      <c r="R1078" s="117"/>
      <c r="S1078" s="120"/>
      <c r="T1078" s="117"/>
      <c r="U1078" s="120"/>
      <c r="V1078" s="117"/>
      <c r="W1078" s="120"/>
      <c r="X1078" s="117"/>
      <c r="Y1078" s="72"/>
    </row>
    <row r="1079" spans="8:25" ht="20.100000000000001" customHeight="1" x14ac:dyDescent="0.2">
      <c r="H1079" s="68"/>
      <c r="I1079" s="61"/>
      <c r="J1079" s="62"/>
      <c r="K1079" s="61"/>
      <c r="L1079" s="61"/>
      <c r="M1079" s="80"/>
      <c r="N1079" s="61"/>
      <c r="O1079" s="111"/>
      <c r="P1079" s="117"/>
      <c r="Q1079" s="120"/>
      <c r="R1079" s="117"/>
      <c r="S1079" s="120"/>
      <c r="T1079" s="117"/>
      <c r="U1079" s="120"/>
      <c r="V1079" s="117"/>
      <c r="W1079" s="120"/>
      <c r="X1079" s="117"/>
      <c r="Y1079" s="72"/>
    </row>
    <row r="1080" spans="8:25" ht="20.100000000000001" customHeight="1" x14ac:dyDescent="0.2">
      <c r="H1080" s="68"/>
      <c r="I1080" s="61"/>
      <c r="J1080" s="62"/>
      <c r="K1080" s="61"/>
      <c r="L1080" s="61"/>
      <c r="M1080" s="80"/>
      <c r="N1080" s="61"/>
      <c r="O1080" s="111"/>
      <c r="P1080" s="117"/>
      <c r="Q1080" s="120"/>
      <c r="R1080" s="117"/>
      <c r="S1080" s="120"/>
      <c r="T1080" s="117"/>
      <c r="U1080" s="120"/>
      <c r="V1080" s="117"/>
      <c r="W1080" s="120"/>
      <c r="X1080" s="117"/>
      <c r="Y1080" s="72"/>
    </row>
    <row r="1081" spans="8:25" ht="20.100000000000001" customHeight="1" x14ac:dyDescent="0.2">
      <c r="H1081" s="68"/>
      <c r="I1081" s="61"/>
      <c r="J1081" s="62"/>
      <c r="K1081" s="61"/>
      <c r="L1081" s="61"/>
      <c r="M1081" s="80"/>
      <c r="N1081" s="61"/>
      <c r="O1081" s="111"/>
      <c r="P1081" s="117"/>
      <c r="Q1081" s="120"/>
      <c r="R1081" s="117"/>
      <c r="S1081" s="120"/>
      <c r="T1081" s="117"/>
      <c r="U1081" s="120"/>
      <c r="V1081" s="117"/>
      <c r="W1081" s="120"/>
      <c r="X1081" s="117"/>
      <c r="Y1081" s="72"/>
    </row>
    <row r="1082" spans="8:25" ht="20.100000000000001" customHeight="1" x14ac:dyDescent="0.2">
      <c r="H1082" s="68"/>
      <c r="I1082" s="61"/>
      <c r="J1082" s="62"/>
      <c r="K1082" s="61"/>
      <c r="L1082" s="61"/>
      <c r="M1082" s="80"/>
      <c r="N1082" s="61"/>
      <c r="O1082" s="111"/>
      <c r="P1082" s="117"/>
      <c r="Q1082" s="120"/>
      <c r="R1082" s="117"/>
      <c r="S1082" s="120"/>
      <c r="T1082" s="117"/>
      <c r="U1082" s="120"/>
      <c r="V1082" s="117"/>
      <c r="W1082" s="120"/>
      <c r="X1082" s="117"/>
      <c r="Y1082" s="72"/>
    </row>
    <row r="1083" spans="8:25" ht="20.100000000000001" customHeight="1" x14ac:dyDescent="0.2">
      <c r="H1083" s="68"/>
      <c r="I1083" s="61"/>
      <c r="J1083" s="62"/>
      <c r="K1083" s="61"/>
      <c r="L1083" s="61"/>
      <c r="M1083" s="80"/>
      <c r="N1083" s="61"/>
      <c r="O1083" s="111"/>
      <c r="P1083" s="117"/>
      <c r="Q1083" s="120"/>
      <c r="R1083" s="117"/>
      <c r="S1083" s="120"/>
      <c r="T1083" s="117"/>
      <c r="U1083" s="120"/>
      <c r="V1083" s="117"/>
      <c r="W1083" s="120"/>
      <c r="X1083" s="117"/>
      <c r="Y1083" s="72"/>
    </row>
    <row r="1084" spans="8:25" ht="20.100000000000001" customHeight="1" x14ac:dyDescent="0.2">
      <c r="H1084" s="68"/>
      <c r="I1084" s="61"/>
      <c r="J1084" s="62"/>
      <c r="K1084" s="61"/>
      <c r="L1084" s="61"/>
      <c r="M1084" s="80"/>
      <c r="N1084" s="61"/>
      <c r="O1084" s="111"/>
      <c r="P1084" s="117"/>
      <c r="Q1084" s="120"/>
      <c r="R1084" s="117"/>
      <c r="S1084" s="120"/>
      <c r="T1084" s="117"/>
      <c r="U1084" s="120"/>
      <c r="V1084" s="117"/>
      <c r="W1084" s="120"/>
      <c r="X1084" s="117"/>
      <c r="Y1084" s="72"/>
    </row>
    <row r="1085" spans="8:25" ht="20.100000000000001" customHeight="1" x14ac:dyDescent="0.2">
      <c r="H1085" s="68"/>
      <c r="I1085" s="61"/>
      <c r="J1085" s="62"/>
      <c r="K1085" s="61"/>
      <c r="L1085" s="61"/>
      <c r="M1085" s="80"/>
      <c r="N1085" s="61"/>
      <c r="O1085" s="111"/>
      <c r="P1085" s="117"/>
      <c r="Q1085" s="120"/>
      <c r="R1085" s="117"/>
      <c r="S1085" s="120"/>
      <c r="T1085" s="117"/>
      <c r="U1085" s="120"/>
      <c r="V1085" s="117"/>
      <c r="W1085" s="120"/>
      <c r="X1085" s="117"/>
      <c r="Y1085" s="72"/>
    </row>
    <row r="1086" spans="8:25" ht="20.100000000000001" customHeight="1" x14ac:dyDescent="0.2">
      <c r="H1086" s="68"/>
      <c r="I1086" s="61"/>
      <c r="J1086" s="62"/>
      <c r="K1086" s="61"/>
      <c r="L1086" s="61"/>
      <c r="M1086" s="80"/>
      <c r="N1086" s="61"/>
      <c r="O1086" s="111"/>
      <c r="P1086" s="117"/>
      <c r="Q1086" s="120"/>
      <c r="R1086" s="117"/>
      <c r="S1086" s="120"/>
      <c r="T1086" s="117"/>
      <c r="U1086" s="120"/>
      <c r="V1086" s="117"/>
      <c r="W1086" s="120"/>
      <c r="X1086" s="117"/>
      <c r="Y1086" s="72"/>
    </row>
    <row r="1087" spans="8:25" ht="20.100000000000001" customHeight="1" x14ac:dyDescent="0.2">
      <c r="H1087" s="68"/>
      <c r="I1087" s="61"/>
      <c r="J1087" s="62"/>
      <c r="K1087" s="61"/>
      <c r="L1087" s="61"/>
      <c r="M1087" s="80"/>
      <c r="N1087" s="61"/>
      <c r="O1087" s="111"/>
      <c r="P1087" s="117"/>
      <c r="Q1087" s="120"/>
      <c r="R1087" s="117"/>
      <c r="S1087" s="120"/>
      <c r="T1087" s="117"/>
      <c r="U1087" s="120"/>
      <c r="V1087" s="117"/>
      <c r="W1087" s="120"/>
      <c r="X1087" s="117"/>
      <c r="Y1087" s="72"/>
    </row>
    <row r="1088" spans="8:25" ht="20.100000000000001" customHeight="1" x14ac:dyDescent="0.2">
      <c r="H1088" s="68"/>
      <c r="I1088" s="61"/>
      <c r="J1088" s="62"/>
      <c r="K1088" s="61"/>
      <c r="L1088" s="61"/>
      <c r="M1088" s="80"/>
      <c r="N1088" s="61"/>
      <c r="O1088" s="111"/>
      <c r="P1088" s="117"/>
      <c r="Q1088" s="120"/>
      <c r="R1088" s="117"/>
      <c r="S1088" s="120"/>
      <c r="T1088" s="117"/>
      <c r="U1088" s="120"/>
      <c r="V1088" s="117"/>
      <c r="W1088" s="120"/>
      <c r="X1088" s="117"/>
      <c r="Y1088" s="72"/>
    </row>
    <row r="1089" spans="8:25" ht="20.100000000000001" customHeight="1" x14ac:dyDescent="0.2">
      <c r="H1089" s="68"/>
      <c r="I1089" s="61"/>
      <c r="J1089" s="62"/>
      <c r="K1089" s="61"/>
      <c r="L1089" s="61"/>
      <c r="M1089" s="80"/>
      <c r="N1089" s="61"/>
      <c r="O1089" s="111"/>
      <c r="P1089" s="117"/>
      <c r="Q1089" s="120"/>
      <c r="R1089" s="117"/>
      <c r="S1089" s="120"/>
      <c r="T1089" s="117"/>
      <c r="U1089" s="120"/>
      <c r="V1089" s="117"/>
      <c r="W1089" s="120"/>
      <c r="X1089" s="117"/>
      <c r="Y1089" s="72"/>
    </row>
    <row r="1090" spans="8:25" ht="20.100000000000001" customHeight="1" x14ac:dyDescent="0.2">
      <c r="H1090" s="68"/>
      <c r="I1090" s="61"/>
      <c r="J1090" s="62"/>
      <c r="K1090" s="61"/>
      <c r="L1090" s="61"/>
      <c r="M1090" s="80"/>
      <c r="N1090" s="61"/>
      <c r="O1090" s="111"/>
      <c r="P1090" s="117"/>
      <c r="Q1090" s="120"/>
      <c r="R1090" s="117"/>
      <c r="S1090" s="120"/>
      <c r="T1090" s="117"/>
      <c r="U1090" s="120"/>
      <c r="V1090" s="117"/>
      <c r="W1090" s="120"/>
      <c r="X1090" s="117"/>
      <c r="Y1090" s="72"/>
    </row>
    <row r="1091" spans="8:25" ht="20.100000000000001" customHeight="1" x14ac:dyDescent="0.2">
      <c r="H1091" s="68"/>
      <c r="I1091" s="61"/>
      <c r="J1091" s="62"/>
      <c r="K1091" s="61"/>
      <c r="L1091" s="61"/>
      <c r="M1091" s="80"/>
      <c r="N1091" s="61"/>
      <c r="O1091" s="111"/>
      <c r="P1091" s="117"/>
      <c r="Q1091" s="120"/>
      <c r="R1091" s="117"/>
      <c r="S1091" s="120"/>
      <c r="T1091" s="117"/>
      <c r="U1091" s="120"/>
      <c r="V1091" s="117"/>
      <c r="W1091" s="120"/>
      <c r="X1091" s="117"/>
      <c r="Y1091" s="72"/>
    </row>
    <row r="1092" spans="8:25" ht="20.100000000000001" customHeight="1" x14ac:dyDescent="0.2">
      <c r="H1092" s="68"/>
      <c r="I1092" s="61"/>
      <c r="J1092" s="62"/>
      <c r="K1092" s="61"/>
      <c r="L1092" s="61"/>
      <c r="M1092" s="80"/>
      <c r="N1092" s="61"/>
      <c r="O1092" s="111"/>
      <c r="P1092" s="117"/>
      <c r="Q1092" s="120"/>
      <c r="R1092" s="117"/>
      <c r="S1092" s="120"/>
      <c r="T1092" s="117"/>
      <c r="U1092" s="120"/>
      <c r="V1092" s="117"/>
      <c r="W1092" s="120"/>
      <c r="X1092" s="117"/>
      <c r="Y1092" s="72"/>
    </row>
    <row r="1093" spans="8:25" ht="20.100000000000001" customHeight="1" x14ac:dyDescent="0.2">
      <c r="H1093" s="68"/>
      <c r="I1093" s="61"/>
      <c r="J1093" s="62"/>
      <c r="K1093" s="61"/>
      <c r="L1093" s="61"/>
      <c r="M1093" s="80"/>
      <c r="N1093" s="61"/>
      <c r="O1093" s="111"/>
      <c r="P1093" s="117"/>
      <c r="Q1093" s="120"/>
      <c r="R1093" s="117"/>
      <c r="S1093" s="120"/>
      <c r="T1093" s="117"/>
      <c r="U1093" s="120"/>
      <c r="V1093" s="117"/>
      <c r="W1093" s="120"/>
      <c r="X1093" s="117"/>
      <c r="Y1093" s="72"/>
    </row>
    <row r="1094" spans="8:25" ht="20.100000000000001" customHeight="1" x14ac:dyDescent="0.2">
      <c r="H1094" s="68"/>
      <c r="I1094" s="61"/>
      <c r="J1094" s="62"/>
      <c r="K1094" s="61"/>
      <c r="L1094" s="61"/>
      <c r="M1094" s="80"/>
      <c r="N1094" s="61"/>
      <c r="O1094" s="111"/>
      <c r="P1094" s="117"/>
      <c r="Q1094" s="120"/>
      <c r="R1094" s="117"/>
      <c r="S1094" s="120"/>
      <c r="T1094" s="117"/>
      <c r="U1094" s="120"/>
      <c r="V1094" s="117"/>
      <c r="W1094" s="120"/>
      <c r="X1094" s="117"/>
      <c r="Y1094" s="72"/>
    </row>
    <row r="1095" spans="8:25" ht="20.100000000000001" customHeight="1" x14ac:dyDescent="0.2">
      <c r="H1095" s="68"/>
      <c r="I1095" s="61"/>
      <c r="J1095" s="62"/>
      <c r="K1095" s="61"/>
      <c r="L1095" s="61"/>
      <c r="M1095" s="80"/>
      <c r="N1095" s="61"/>
      <c r="O1095" s="111"/>
      <c r="P1095" s="117"/>
      <c r="Q1095" s="120"/>
      <c r="R1095" s="117"/>
      <c r="S1095" s="120"/>
      <c r="T1095" s="117"/>
      <c r="U1095" s="120"/>
      <c r="V1095" s="117"/>
      <c r="W1095" s="120"/>
      <c r="X1095" s="117"/>
      <c r="Y1095" s="72"/>
    </row>
    <row r="1096" spans="8:25" ht="20.100000000000001" customHeight="1" x14ac:dyDescent="0.2">
      <c r="H1096" s="68"/>
      <c r="I1096" s="61"/>
      <c r="J1096" s="62"/>
      <c r="K1096" s="61"/>
      <c r="L1096" s="61"/>
      <c r="M1096" s="80"/>
      <c r="N1096" s="61"/>
      <c r="O1096" s="111"/>
      <c r="P1096" s="117"/>
      <c r="Q1096" s="120"/>
      <c r="R1096" s="117"/>
      <c r="S1096" s="120"/>
      <c r="T1096" s="117"/>
      <c r="U1096" s="120"/>
      <c r="V1096" s="117"/>
      <c r="W1096" s="120"/>
      <c r="X1096" s="117"/>
      <c r="Y1096" s="72"/>
    </row>
    <row r="1097" spans="8:25" ht="20.100000000000001" customHeight="1" x14ac:dyDescent="0.2">
      <c r="H1097" s="68"/>
      <c r="I1097" s="61"/>
      <c r="J1097" s="62"/>
      <c r="K1097" s="61"/>
      <c r="L1097" s="61"/>
      <c r="M1097" s="80"/>
      <c r="N1097" s="61"/>
      <c r="O1097" s="111"/>
      <c r="P1097" s="117"/>
      <c r="Q1097" s="120"/>
      <c r="R1097" s="117"/>
      <c r="S1097" s="120"/>
      <c r="T1097" s="117"/>
      <c r="U1097" s="120"/>
      <c r="V1097" s="117"/>
      <c r="W1097" s="120"/>
      <c r="X1097" s="117"/>
      <c r="Y1097" s="72"/>
    </row>
    <row r="1098" spans="8:25" ht="20.100000000000001" customHeight="1" x14ac:dyDescent="0.2">
      <c r="H1098" s="68"/>
      <c r="I1098" s="61"/>
      <c r="J1098" s="62"/>
      <c r="K1098" s="61"/>
      <c r="L1098" s="61"/>
      <c r="M1098" s="80"/>
      <c r="N1098" s="61"/>
      <c r="O1098" s="111"/>
      <c r="P1098" s="117"/>
      <c r="Q1098" s="120"/>
      <c r="R1098" s="117"/>
      <c r="S1098" s="120"/>
      <c r="T1098" s="117"/>
      <c r="U1098" s="120"/>
      <c r="V1098" s="117"/>
      <c r="W1098" s="120"/>
      <c r="X1098" s="117"/>
      <c r="Y1098" s="72"/>
    </row>
    <row r="1099" spans="8:25" ht="20.100000000000001" customHeight="1" x14ac:dyDescent="0.2">
      <c r="H1099" s="68"/>
      <c r="I1099" s="61"/>
      <c r="J1099" s="62"/>
      <c r="K1099" s="61"/>
      <c r="L1099" s="61"/>
      <c r="M1099" s="80"/>
      <c r="N1099" s="61"/>
      <c r="O1099" s="111"/>
      <c r="P1099" s="117"/>
      <c r="Q1099" s="120"/>
      <c r="R1099" s="117"/>
      <c r="S1099" s="120"/>
      <c r="T1099" s="117"/>
      <c r="U1099" s="120"/>
      <c r="V1099" s="117"/>
      <c r="W1099" s="120"/>
      <c r="X1099" s="117"/>
      <c r="Y1099" s="72"/>
    </row>
    <row r="1100" spans="8:25" ht="20.100000000000001" customHeight="1" x14ac:dyDescent="0.2">
      <c r="H1100" s="68"/>
      <c r="I1100" s="61"/>
      <c r="J1100" s="62"/>
      <c r="K1100" s="61"/>
      <c r="L1100" s="61"/>
      <c r="M1100" s="80"/>
      <c r="N1100" s="61"/>
      <c r="O1100" s="111"/>
      <c r="P1100" s="117"/>
      <c r="Q1100" s="120"/>
      <c r="R1100" s="117"/>
      <c r="S1100" s="120"/>
      <c r="T1100" s="117"/>
      <c r="U1100" s="120"/>
      <c r="V1100" s="117"/>
      <c r="W1100" s="120"/>
      <c r="X1100" s="117"/>
      <c r="Y1100" s="72"/>
    </row>
    <row r="1101" spans="8:25" ht="20.100000000000001" customHeight="1" x14ac:dyDescent="0.2">
      <c r="H1101" s="68"/>
      <c r="I1101" s="61"/>
      <c r="J1101" s="62"/>
      <c r="K1101" s="61"/>
      <c r="L1101" s="61"/>
      <c r="M1101" s="80"/>
      <c r="N1101" s="61"/>
      <c r="O1101" s="111"/>
      <c r="P1101" s="117"/>
      <c r="Q1101" s="120"/>
      <c r="R1101" s="117"/>
      <c r="S1101" s="120"/>
      <c r="T1101" s="117"/>
      <c r="U1101" s="120"/>
      <c r="V1101" s="117"/>
      <c r="W1101" s="120"/>
      <c r="X1101" s="117"/>
      <c r="Y1101" s="72"/>
    </row>
    <row r="1102" spans="8:25" ht="20.100000000000001" customHeight="1" x14ac:dyDescent="0.2">
      <c r="H1102" s="68"/>
      <c r="I1102" s="61"/>
      <c r="J1102" s="62"/>
      <c r="K1102" s="61"/>
      <c r="L1102" s="61"/>
      <c r="M1102" s="80"/>
      <c r="N1102" s="61"/>
      <c r="O1102" s="111"/>
      <c r="P1102" s="117"/>
      <c r="Q1102" s="120"/>
      <c r="R1102" s="117"/>
      <c r="S1102" s="120"/>
      <c r="T1102" s="117"/>
      <c r="U1102" s="120"/>
      <c r="V1102" s="117"/>
      <c r="W1102" s="120"/>
      <c r="X1102" s="117"/>
      <c r="Y1102" s="72"/>
    </row>
    <row r="1103" spans="8:25" ht="20.100000000000001" customHeight="1" x14ac:dyDescent="0.2">
      <c r="H1103" s="68"/>
      <c r="I1103" s="61"/>
      <c r="J1103" s="62"/>
      <c r="K1103" s="61"/>
      <c r="L1103" s="61"/>
      <c r="M1103" s="80"/>
      <c r="N1103" s="61"/>
      <c r="O1103" s="111"/>
      <c r="P1103" s="117"/>
      <c r="Q1103" s="120"/>
      <c r="R1103" s="117"/>
      <c r="S1103" s="120"/>
      <c r="T1103" s="117"/>
      <c r="U1103" s="120"/>
      <c r="V1103" s="117"/>
      <c r="W1103" s="120"/>
      <c r="X1103" s="117"/>
      <c r="Y1103" s="72"/>
    </row>
    <row r="1104" spans="8:25" ht="20.100000000000001" customHeight="1" x14ac:dyDescent="0.2">
      <c r="H1104" s="68"/>
      <c r="I1104" s="61"/>
      <c r="J1104" s="62"/>
      <c r="K1104" s="61"/>
      <c r="L1104" s="61"/>
      <c r="M1104" s="80"/>
      <c r="N1104" s="61"/>
      <c r="O1104" s="111"/>
      <c r="P1104" s="117"/>
      <c r="Q1104" s="120"/>
      <c r="R1104" s="117"/>
      <c r="S1104" s="120"/>
      <c r="T1104" s="117"/>
      <c r="U1104" s="120"/>
      <c r="V1104" s="117"/>
      <c r="W1104" s="120"/>
      <c r="X1104" s="117"/>
      <c r="Y1104" s="72"/>
    </row>
    <row r="1105" spans="8:25" ht="20.100000000000001" customHeight="1" x14ac:dyDescent="0.2">
      <c r="H1105" s="68"/>
      <c r="I1105" s="61"/>
      <c r="J1105" s="62"/>
      <c r="K1105" s="61"/>
      <c r="L1105" s="61"/>
      <c r="M1105" s="80"/>
      <c r="N1105" s="61"/>
      <c r="O1105" s="111"/>
      <c r="P1105" s="117"/>
      <c r="Q1105" s="120"/>
      <c r="R1105" s="117"/>
      <c r="S1105" s="120"/>
      <c r="T1105" s="117"/>
      <c r="U1105" s="120"/>
      <c r="V1105" s="117"/>
      <c r="W1105" s="120"/>
      <c r="X1105" s="117"/>
      <c r="Y1105" s="72"/>
    </row>
    <row r="1106" spans="8:25" ht="20.100000000000001" customHeight="1" x14ac:dyDescent="0.2">
      <c r="H1106" s="68"/>
      <c r="I1106" s="61"/>
      <c r="J1106" s="62"/>
      <c r="K1106" s="61"/>
      <c r="L1106" s="61"/>
      <c r="M1106" s="80"/>
      <c r="N1106" s="61"/>
      <c r="O1106" s="111"/>
      <c r="P1106" s="117"/>
      <c r="Q1106" s="120"/>
      <c r="R1106" s="117"/>
      <c r="S1106" s="120"/>
      <c r="T1106" s="117"/>
      <c r="U1106" s="120"/>
      <c r="V1106" s="117"/>
      <c r="W1106" s="120"/>
      <c r="X1106" s="117"/>
      <c r="Y1106" s="72"/>
    </row>
    <row r="1107" spans="8:25" ht="20.100000000000001" customHeight="1" x14ac:dyDescent="0.2">
      <c r="H1107" s="68"/>
      <c r="I1107" s="61"/>
      <c r="J1107" s="62"/>
      <c r="K1107" s="61"/>
      <c r="L1107" s="61"/>
      <c r="M1107" s="80"/>
      <c r="N1107" s="61"/>
      <c r="O1107" s="111"/>
      <c r="P1107" s="117"/>
      <c r="Q1107" s="120"/>
      <c r="R1107" s="117"/>
      <c r="S1107" s="120"/>
      <c r="T1107" s="117"/>
      <c r="U1107" s="120"/>
      <c r="V1107" s="117"/>
      <c r="W1107" s="120"/>
      <c r="X1107" s="117"/>
      <c r="Y1107" s="72"/>
    </row>
    <row r="1108" spans="8:25" ht="20.100000000000001" customHeight="1" x14ac:dyDescent="0.2">
      <c r="H1108" s="68"/>
      <c r="I1108" s="61"/>
      <c r="J1108" s="62"/>
      <c r="K1108" s="61"/>
      <c r="L1108" s="61"/>
      <c r="M1108" s="80"/>
      <c r="N1108" s="61"/>
      <c r="O1108" s="111"/>
      <c r="P1108" s="117"/>
      <c r="Q1108" s="120"/>
      <c r="R1108" s="117"/>
      <c r="S1108" s="120"/>
      <c r="T1108" s="117"/>
      <c r="U1108" s="120"/>
      <c r="V1108" s="117"/>
      <c r="W1108" s="120"/>
      <c r="X1108" s="117"/>
      <c r="Y1108" s="72"/>
    </row>
    <row r="1109" spans="8:25" ht="20.100000000000001" customHeight="1" x14ac:dyDescent="0.2">
      <c r="H1109" s="68"/>
      <c r="I1109" s="61"/>
      <c r="J1109" s="62"/>
      <c r="K1109" s="61"/>
      <c r="L1109" s="61"/>
      <c r="M1109" s="80"/>
      <c r="N1109" s="61"/>
      <c r="O1109" s="111"/>
      <c r="P1109" s="117"/>
      <c r="Q1109" s="120"/>
      <c r="R1109" s="117"/>
      <c r="S1109" s="120"/>
      <c r="T1109" s="117"/>
      <c r="U1109" s="120"/>
      <c r="V1109" s="117"/>
      <c r="W1109" s="120"/>
      <c r="X1109" s="117"/>
      <c r="Y1109" s="72"/>
    </row>
    <row r="1110" spans="8:25" ht="20.100000000000001" customHeight="1" x14ac:dyDescent="0.2">
      <c r="H1110" s="68"/>
      <c r="I1110" s="61"/>
      <c r="J1110" s="62"/>
      <c r="K1110" s="61"/>
      <c r="L1110" s="61"/>
      <c r="M1110" s="80"/>
      <c r="N1110" s="61"/>
      <c r="O1110" s="111"/>
      <c r="P1110" s="117"/>
      <c r="Q1110" s="120"/>
      <c r="R1110" s="117"/>
      <c r="S1110" s="120"/>
      <c r="T1110" s="117"/>
      <c r="U1110" s="120"/>
      <c r="V1110" s="117"/>
      <c r="W1110" s="120"/>
      <c r="X1110" s="117"/>
      <c r="Y1110" s="72"/>
    </row>
    <row r="1111" spans="8:25" ht="20.100000000000001" customHeight="1" x14ac:dyDescent="0.2">
      <c r="H1111" s="68"/>
      <c r="I1111" s="61"/>
      <c r="J1111" s="62"/>
      <c r="K1111" s="61"/>
      <c r="L1111" s="61"/>
      <c r="M1111" s="80"/>
      <c r="N1111" s="61"/>
      <c r="O1111" s="111"/>
      <c r="P1111" s="117"/>
      <c r="Q1111" s="120"/>
      <c r="R1111" s="117"/>
      <c r="S1111" s="120"/>
      <c r="T1111" s="117"/>
      <c r="U1111" s="120"/>
      <c r="V1111" s="117"/>
      <c r="W1111" s="120"/>
      <c r="X1111" s="117"/>
      <c r="Y1111" s="72"/>
    </row>
    <row r="1112" spans="8:25" ht="20.100000000000001" customHeight="1" x14ac:dyDescent="0.2">
      <c r="H1112" s="68"/>
      <c r="I1112" s="61"/>
      <c r="J1112" s="62"/>
      <c r="K1112" s="61"/>
      <c r="L1112" s="61"/>
      <c r="M1112" s="80"/>
      <c r="N1112" s="61"/>
      <c r="O1112" s="111"/>
      <c r="P1112" s="117"/>
      <c r="Q1112" s="120"/>
      <c r="R1112" s="117"/>
      <c r="S1112" s="120"/>
      <c r="T1112" s="117"/>
      <c r="U1112" s="120"/>
      <c r="V1112" s="117"/>
      <c r="W1112" s="120"/>
      <c r="X1112" s="117"/>
      <c r="Y1112" s="72"/>
    </row>
    <row r="1113" spans="8:25" ht="20.100000000000001" customHeight="1" x14ac:dyDescent="0.2">
      <c r="H1113" s="68"/>
      <c r="I1113" s="61"/>
      <c r="J1113" s="62"/>
      <c r="K1113" s="61"/>
      <c r="L1113" s="61"/>
      <c r="M1113" s="80"/>
      <c r="N1113" s="61"/>
      <c r="O1113" s="111"/>
      <c r="P1113" s="117"/>
      <c r="Q1113" s="120"/>
      <c r="R1113" s="117"/>
      <c r="S1113" s="120"/>
      <c r="T1113" s="117"/>
      <c r="U1113" s="120"/>
      <c r="V1113" s="117"/>
      <c r="W1113" s="120"/>
      <c r="X1113" s="117"/>
      <c r="Y1113" s="72"/>
    </row>
    <row r="1114" spans="8:25" ht="20.100000000000001" customHeight="1" x14ac:dyDescent="0.2">
      <c r="H1114" s="68"/>
      <c r="I1114" s="61"/>
      <c r="J1114" s="62"/>
      <c r="K1114" s="61"/>
      <c r="L1114" s="61"/>
      <c r="M1114" s="80"/>
      <c r="N1114" s="61"/>
      <c r="O1114" s="111"/>
      <c r="P1114" s="117"/>
      <c r="Q1114" s="120"/>
      <c r="R1114" s="117"/>
      <c r="S1114" s="120"/>
      <c r="T1114" s="117"/>
      <c r="U1114" s="120"/>
      <c r="V1114" s="117"/>
      <c r="W1114" s="120"/>
      <c r="X1114" s="117"/>
      <c r="Y1114" s="72"/>
    </row>
    <row r="1115" spans="8:25" ht="20.100000000000001" customHeight="1" x14ac:dyDescent="0.2">
      <c r="H1115" s="68"/>
      <c r="I1115" s="61"/>
      <c r="J1115" s="62"/>
      <c r="K1115" s="61"/>
      <c r="L1115" s="61"/>
      <c r="M1115" s="80"/>
      <c r="N1115" s="61"/>
      <c r="O1115" s="111"/>
      <c r="P1115" s="117"/>
      <c r="Q1115" s="120"/>
      <c r="R1115" s="117"/>
      <c r="S1115" s="120"/>
      <c r="T1115" s="117"/>
      <c r="U1115" s="120"/>
      <c r="V1115" s="117"/>
      <c r="W1115" s="120"/>
      <c r="X1115" s="117"/>
      <c r="Y1115" s="72"/>
    </row>
    <row r="1116" spans="8:25" ht="20.100000000000001" customHeight="1" x14ac:dyDescent="0.2">
      <c r="H1116" s="68"/>
      <c r="I1116" s="61"/>
      <c r="J1116" s="62"/>
      <c r="K1116" s="61"/>
      <c r="L1116" s="61"/>
      <c r="M1116" s="80"/>
      <c r="N1116" s="61"/>
      <c r="O1116" s="111"/>
      <c r="P1116" s="117"/>
      <c r="Q1116" s="120"/>
      <c r="R1116" s="117"/>
      <c r="S1116" s="120"/>
      <c r="T1116" s="117"/>
      <c r="U1116" s="120"/>
      <c r="V1116" s="117"/>
      <c r="W1116" s="120"/>
      <c r="X1116" s="117"/>
      <c r="Y1116" s="72"/>
    </row>
    <row r="1117" spans="8:25" ht="20.100000000000001" customHeight="1" x14ac:dyDescent="0.2">
      <c r="H1117" s="68"/>
      <c r="I1117" s="61"/>
      <c r="J1117" s="62"/>
      <c r="K1117" s="61"/>
      <c r="L1117" s="61"/>
      <c r="M1117" s="80"/>
      <c r="N1117" s="61"/>
      <c r="O1117" s="111"/>
      <c r="P1117" s="117"/>
      <c r="Q1117" s="120"/>
      <c r="R1117" s="117"/>
      <c r="S1117" s="120"/>
      <c r="T1117" s="117"/>
      <c r="U1117" s="120"/>
      <c r="V1117" s="117"/>
      <c r="W1117" s="120"/>
      <c r="X1117" s="117"/>
      <c r="Y1117" s="72"/>
    </row>
    <row r="1118" spans="8:25" ht="20.100000000000001" customHeight="1" x14ac:dyDescent="0.2">
      <c r="H1118" s="68"/>
      <c r="I1118" s="61"/>
      <c r="J1118" s="62"/>
      <c r="K1118" s="61"/>
      <c r="L1118" s="61"/>
      <c r="M1118" s="80"/>
      <c r="N1118" s="61"/>
      <c r="O1118" s="111"/>
      <c r="P1118" s="117"/>
      <c r="Q1118" s="120"/>
      <c r="R1118" s="117"/>
      <c r="S1118" s="120"/>
      <c r="T1118" s="117"/>
      <c r="U1118" s="120"/>
      <c r="V1118" s="117"/>
      <c r="W1118" s="120"/>
      <c r="X1118" s="117"/>
      <c r="Y1118" s="72"/>
    </row>
    <row r="1119" spans="8:25" ht="20.100000000000001" customHeight="1" x14ac:dyDescent="0.2">
      <c r="H1119" s="68"/>
      <c r="I1119" s="61"/>
      <c r="J1119" s="62"/>
      <c r="K1119" s="61"/>
      <c r="L1119" s="61"/>
      <c r="M1119" s="80"/>
      <c r="N1119" s="61"/>
      <c r="O1119" s="111"/>
      <c r="P1119" s="117"/>
      <c r="Q1119" s="120"/>
      <c r="R1119" s="117"/>
      <c r="S1119" s="120"/>
      <c r="T1119" s="117"/>
      <c r="U1119" s="120"/>
      <c r="V1119" s="117"/>
      <c r="W1119" s="120"/>
      <c r="X1119" s="117"/>
      <c r="Y1119" s="72"/>
    </row>
    <row r="1120" spans="8:25" ht="20.100000000000001" customHeight="1" x14ac:dyDescent="0.2">
      <c r="H1120" s="68"/>
      <c r="I1120" s="61"/>
      <c r="J1120" s="62"/>
      <c r="K1120" s="61"/>
      <c r="L1120" s="61"/>
      <c r="M1120" s="80"/>
      <c r="N1120" s="61"/>
      <c r="O1120" s="111"/>
      <c r="P1120" s="117"/>
      <c r="Q1120" s="120"/>
      <c r="R1120" s="117"/>
      <c r="S1120" s="120"/>
      <c r="T1120" s="117"/>
      <c r="U1120" s="120"/>
      <c r="V1120" s="117"/>
      <c r="W1120" s="120"/>
      <c r="X1120" s="117"/>
      <c r="Y1120" s="72"/>
    </row>
    <row r="1121" spans="8:25" ht="20.100000000000001" customHeight="1" x14ac:dyDescent="0.2">
      <c r="H1121" s="68"/>
      <c r="I1121" s="61"/>
      <c r="J1121" s="62"/>
      <c r="K1121" s="61"/>
      <c r="L1121" s="61"/>
      <c r="M1121" s="80"/>
      <c r="N1121" s="61"/>
      <c r="O1121" s="111"/>
      <c r="P1121" s="117"/>
      <c r="Q1121" s="120"/>
      <c r="R1121" s="117"/>
      <c r="S1121" s="120"/>
      <c r="T1121" s="117"/>
      <c r="U1121" s="120"/>
      <c r="V1121" s="117"/>
      <c r="W1121" s="120"/>
      <c r="X1121" s="117"/>
      <c r="Y1121" s="72"/>
    </row>
    <row r="1122" spans="8:25" ht="20.100000000000001" customHeight="1" x14ac:dyDescent="0.2">
      <c r="H1122" s="68"/>
      <c r="I1122" s="61"/>
      <c r="J1122" s="62"/>
      <c r="K1122" s="61"/>
      <c r="L1122" s="61"/>
      <c r="M1122" s="80"/>
      <c r="N1122" s="61"/>
      <c r="O1122" s="111"/>
      <c r="P1122" s="117"/>
      <c r="Q1122" s="120"/>
      <c r="R1122" s="117"/>
      <c r="S1122" s="120"/>
      <c r="T1122" s="117"/>
      <c r="U1122" s="120"/>
      <c r="V1122" s="117"/>
      <c r="W1122" s="120"/>
      <c r="X1122" s="117"/>
      <c r="Y1122" s="72"/>
    </row>
    <row r="1123" spans="8:25" ht="20.100000000000001" customHeight="1" x14ac:dyDescent="0.2">
      <c r="H1123" s="68"/>
      <c r="I1123" s="61"/>
      <c r="J1123" s="62"/>
      <c r="K1123" s="61"/>
      <c r="L1123" s="61"/>
      <c r="M1123" s="80"/>
      <c r="N1123" s="61"/>
      <c r="O1123" s="111"/>
      <c r="P1123" s="117"/>
      <c r="Q1123" s="120"/>
      <c r="R1123" s="117"/>
      <c r="S1123" s="120"/>
      <c r="T1123" s="117"/>
      <c r="U1123" s="120"/>
      <c r="V1123" s="117"/>
      <c r="W1123" s="120"/>
      <c r="X1123" s="117"/>
      <c r="Y1123" s="72"/>
    </row>
    <row r="1124" spans="8:25" ht="20.100000000000001" customHeight="1" x14ac:dyDescent="0.2">
      <c r="H1124" s="68"/>
      <c r="I1124" s="61"/>
      <c r="J1124" s="62"/>
      <c r="K1124" s="61"/>
      <c r="L1124" s="61"/>
      <c r="M1124" s="80"/>
      <c r="N1124" s="61"/>
      <c r="O1124" s="111"/>
      <c r="P1124" s="117"/>
      <c r="Q1124" s="120"/>
      <c r="R1124" s="117"/>
      <c r="S1124" s="120"/>
      <c r="T1124" s="117"/>
      <c r="U1124" s="120"/>
      <c r="V1124" s="117"/>
      <c r="W1124" s="120"/>
      <c r="X1124" s="117"/>
      <c r="Y1124" s="72"/>
    </row>
    <row r="1125" spans="8:25" ht="20.100000000000001" customHeight="1" x14ac:dyDescent="0.2">
      <c r="H1125" s="68"/>
      <c r="I1125" s="61"/>
      <c r="J1125" s="62"/>
      <c r="K1125" s="61"/>
      <c r="L1125" s="61"/>
      <c r="M1125" s="80"/>
      <c r="N1125" s="61"/>
      <c r="O1125" s="111"/>
      <c r="P1125" s="117"/>
      <c r="Q1125" s="120"/>
      <c r="R1125" s="117"/>
      <c r="S1125" s="120"/>
      <c r="T1125" s="117"/>
      <c r="U1125" s="120"/>
      <c r="V1125" s="117"/>
      <c r="W1125" s="120"/>
      <c r="X1125" s="117"/>
      <c r="Y1125" s="72"/>
    </row>
    <row r="1126" spans="8:25" ht="20.100000000000001" customHeight="1" x14ac:dyDescent="0.2">
      <c r="H1126" s="68"/>
      <c r="I1126" s="61"/>
      <c r="J1126" s="62"/>
      <c r="K1126" s="61"/>
      <c r="L1126" s="61"/>
      <c r="M1126" s="80"/>
      <c r="N1126" s="61"/>
      <c r="O1126" s="111"/>
      <c r="P1126" s="117"/>
      <c r="Q1126" s="120"/>
      <c r="R1126" s="117"/>
      <c r="S1126" s="120"/>
      <c r="T1126" s="117"/>
      <c r="U1126" s="120"/>
      <c r="V1126" s="117"/>
      <c r="W1126" s="120"/>
      <c r="X1126" s="117"/>
      <c r="Y1126" s="72"/>
    </row>
    <row r="1127" spans="8:25" ht="20.100000000000001" customHeight="1" x14ac:dyDescent="0.2">
      <c r="H1127" s="68"/>
      <c r="I1127" s="61"/>
      <c r="J1127" s="62"/>
      <c r="K1127" s="61"/>
      <c r="L1127" s="61"/>
      <c r="M1127" s="80"/>
      <c r="N1127" s="61"/>
      <c r="O1127" s="111"/>
      <c r="P1127" s="117"/>
      <c r="Q1127" s="120"/>
      <c r="R1127" s="117"/>
      <c r="S1127" s="120"/>
      <c r="T1127" s="117"/>
      <c r="U1127" s="120"/>
      <c r="V1127" s="117"/>
      <c r="W1127" s="120"/>
      <c r="X1127" s="117"/>
      <c r="Y1127" s="72"/>
    </row>
    <row r="1128" spans="8:25" ht="20.100000000000001" customHeight="1" x14ac:dyDescent="0.2">
      <c r="H1128" s="68"/>
      <c r="I1128" s="61"/>
      <c r="J1128" s="62"/>
      <c r="K1128" s="61"/>
      <c r="L1128" s="61"/>
      <c r="M1128" s="80"/>
      <c r="N1128" s="61"/>
      <c r="O1128" s="111"/>
      <c r="P1128" s="117"/>
      <c r="Q1128" s="120"/>
      <c r="R1128" s="117"/>
      <c r="S1128" s="120"/>
      <c r="T1128" s="117"/>
      <c r="U1128" s="120"/>
      <c r="V1128" s="117"/>
      <c r="W1128" s="120"/>
      <c r="X1128" s="117"/>
      <c r="Y1128" s="72"/>
    </row>
    <row r="1129" spans="8:25" ht="20.100000000000001" customHeight="1" x14ac:dyDescent="0.2">
      <c r="H1129" s="68"/>
      <c r="I1129" s="61"/>
      <c r="J1129" s="62"/>
      <c r="K1129" s="61"/>
      <c r="L1129" s="61"/>
      <c r="M1129" s="80"/>
      <c r="N1129" s="61"/>
      <c r="O1129" s="111"/>
      <c r="P1129" s="117"/>
      <c r="Q1129" s="120"/>
      <c r="R1129" s="117"/>
      <c r="S1129" s="120"/>
      <c r="T1129" s="117"/>
      <c r="U1129" s="120"/>
      <c r="V1129" s="117"/>
      <c r="W1129" s="120"/>
      <c r="X1129" s="117"/>
      <c r="Y1129" s="72"/>
    </row>
    <row r="1130" spans="8:25" ht="20.100000000000001" customHeight="1" x14ac:dyDescent="0.2">
      <c r="H1130" s="68"/>
      <c r="I1130" s="61"/>
      <c r="J1130" s="62"/>
      <c r="K1130" s="61"/>
      <c r="L1130" s="61"/>
      <c r="M1130" s="80"/>
      <c r="N1130" s="61"/>
      <c r="O1130" s="111"/>
      <c r="P1130" s="117"/>
      <c r="Q1130" s="120"/>
      <c r="R1130" s="117"/>
      <c r="S1130" s="120"/>
      <c r="T1130" s="117"/>
      <c r="U1130" s="120"/>
      <c r="V1130" s="117"/>
      <c r="W1130" s="120"/>
      <c r="X1130" s="117"/>
      <c r="Y1130" s="72"/>
    </row>
    <row r="1131" spans="8:25" ht="20.100000000000001" customHeight="1" x14ac:dyDescent="0.2">
      <c r="H1131" s="68"/>
      <c r="I1131" s="61"/>
      <c r="J1131" s="62"/>
      <c r="K1131" s="61"/>
      <c r="L1131" s="61"/>
      <c r="M1131" s="80"/>
      <c r="N1131" s="61"/>
      <c r="O1131" s="111"/>
      <c r="P1131" s="117"/>
      <c r="Q1131" s="120"/>
      <c r="R1131" s="117"/>
      <c r="S1131" s="120"/>
      <c r="T1131" s="117"/>
      <c r="U1131" s="120"/>
      <c r="V1131" s="117"/>
      <c r="W1131" s="120"/>
      <c r="X1131" s="117"/>
      <c r="Y1131" s="72"/>
    </row>
    <row r="1132" spans="8:25" ht="20.100000000000001" customHeight="1" x14ac:dyDescent="0.2">
      <c r="H1132" s="68"/>
      <c r="I1132" s="61"/>
      <c r="J1132" s="62"/>
      <c r="K1132" s="61"/>
      <c r="L1132" s="61"/>
      <c r="M1132" s="80"/>
      <c r="N1132" s="61"/>
      <c r="O1132" s="111"/>
      <c r="P1132" s="117"/>
      <c r="Q1132" s="120"/>
      <c r="R1132" s="117"/>
      <c r="S1132" s="120"/>
      <c r="T1132" s="117"/>
      <c r="U1132" s="120"/>
      <c r="V1132" s="117"/>
      <c r="W1132" s="120"/>
      <c r="X1132" s="117"/>
      <c r="Y1132" s="72"/>
    </row>
    <row r="1133" spans="8:25" ht="20.100000000000001" customHeight="1" x14ac:dyDescent="0.2">
      <c r="H1133" s="68"/>
      <c r="I1133" s="61"/>
      <c r="J1133" s="62"/>
      <c r="K1133" s="61"/>
      <c r="L1133" s="61"/>
      <c r="M1133" s="80"/>
      <c r="N1133" s="61"/>
      <c r="O1133" s="111"/>
      <c r="P1133" s="117"/>
      <c r="Q1133" s="120"/>
      <c r="R1133" s="117"/>
      <c r="S1133" s="120"/>
      <c r="T1133" s="117"/>
      <c r="U1133" s="120"/>
      <c r="V1133" s="117"/>
      <c r="W1133" s="120"/>
      <c r="X1133" s="117"/>
      <c r="Y1133" s="72"/>
    </row>
    <row r="1134" spans="8:25" ht="20.100000000000001" customHeight="1" x14ac:dyDescent="0.2">
      <c r="H1134" s="68"/>
      <c r="I1134" s="61"/>
      <c r="J1134" s="62"/>
      <c r="K1134" s="61"/>
      <c r="L1134" s="61"/>
      <c r="M1134" s="80"/>
      <c r="N1134" s="61"/>
      <c r="O1134" s="111"/>
      <c r="P1134" s="117"/>
      <c r="Q1134" s="120"/>
      <c r="R1134" s="117"/>
      <c r="S1134" s="120"/>
      <c r="T1134" s="117"/>
      <c r="U1134" s="120"/>
      <c r="V1134" s="117"/>
      <c r="W1134" s="120"/>
      <c r="X1134" s="117"/>
      <c r="Y1134" s="72"/>
    </row>
    <row r="1135" spans="8:25" ht="20.100000000000001" customHeight="1" x14ac:dyDescent="0.2">
      <c r="H1135" s="68"/>
      <c r="I1135" s="61"/>
      <c r="J1135" s="62"/>
      <c r="K1135" s="61"/>
      <c r="L1135" s="61"/>
      <c r="M1135" s="80"/>
      <c r="N1135" s="61"/>
      <c r="O1135" s="111"/>
      <c r="P1135" s="117"/>
      <c r="Q1135" s="120"/>
      <c r="R1135" s="117"/>
      <c r="S1135" s="120"/>
      <c r="T1135" s="117"/>
      <c r="U1135" s="120"/>
      <c r="V1135" s="117"/>
      <c r="W1135" s="120"/>
      <c r="X1135" s="117"/>
      <c r="Y1135" s="72"/>
    </row>
    <row r="1136" spans="8:25" ht="20.100000000000001" customHeight="1" x14ac:dyDescent="0.2">
      <c r="H1136" s="68"/>
      <c r="I1136" s="61"/>
      <c r="J1136" s="62"/>
      <c r="K1136" s="61"/>
      <c r="L1136" s="61"/>
      <c r="M1136" s="80"/>
      <c r="N1136" s="61"/>
      <c r="O1136" s="111"/>
      <c r="P1136" s="117"/>
      <c r="Q1136" s="120"/>
      <c r="R1136" s="117"/>
      <c r="S1136" s="120"/>
      <c r="T1136" s="117"/>
      <c r="U1136" s="120"/>
      <c r="V1136" s="117"/>
      <c r="W1136" s="120"/>
      <c r="X1136" s="117"/>
      <c r="Y1136" s="72"/>
    </row>
    <row r="1137" spans="8:25" ht="20.100000000000001" customHeight="1" x14ac:dyDescent="0.2">
      <c r="H1137" s="68"/>
      <c r="I1137" s="61"/>
      <c r="J1137" s="62"/>
      <c r="K1137" s="61"/>
      <c r="L1137" s="61"/>
      <c r="M1137" s="80"/>
      <c r="N1137" s="61"/>
      <c r="O1137" s="111"/>
      <c r="P1137" s="117"/>
      <c r="Q1137" s="120"/>
      <c r="R1137" s="117"/>
      <c r="S1137" s="120"/>
      <c r="T1137" s="117"/>
      <c r="U1137" s="120"/>
      <c r="V1137" s="117"/>
      <c r="W1137" s="120"/>
      <c r="X1137" s="117"/>
      <c r="Y1137" s="72"/>
    </row>
    <row r="1138" spans="8:25" ht="20.100000000000001" customHeight="1" x14ac:dyDescent="0.2">
      <c r="H1138" s="68"/>
      <c r="I1138" s="61"/>
      <c r="J1138" s="62"/>
      <c r="K1138" s="61"/>
      <c r="L1138" s="61"/>
      <c r="M1138" s="80"/>
      <c r="N1138" s="61"/>
      <c r="O1138" s="111"/>
      <c r="P1138" s="117"/>
      <c r="Q1138" s="120"/>
      <c r="R1138" s="117"/>
      <c r="S1138" s="120"/>
      <c r="T1138" s="117"/>
      <c r="U1138" s="120"/>
      <c r="V1138" s="117"/>
      <c r="W1138" s="120"/>
      <c r="X1138" s="117"/>
      <c r="Y1138" s="72"/>
    </row>
    <row r="1139" spans="8:25" ht="20.100000000000001" customHeight="1" x14ac:dyDescent="0.2">
      <c r="H1139" s="68"/>
      <c r="I1139" s="61"/>
      <c r="J1139" s="62"/>
      <c r="K1139" s="61"/>
      <c r="L1139" s="61"/>
      <c r="M1139" s="80"/>
      <c r="N1139" s="61"/>
      <c r="O1139" s="111"/>
      <c r="P1139" s="117"/>
      <c r="Q1139" s="120"/>
      <c r="R1139" s="117"/>
      <c r="S1139" s="120"/>
      <c r="T1139" s="117"/>
      <c r="U1139" s="120"/>
      <c r="V1139" s="117"/>
      <c r="W1139" s="120"/>
      <c r="X1139" s="117"/>
      <c r="Y1139" s="72"/>
    </row>
    <row r="1140" spans="8:25" ht="20.100000000000001" customHeight="1" x14ac:dyDescent="0.2">
      <c r="H1140" s="68"/>
      <c r="I1140" s="61"/>
      <c r="J1140" s="62"/>
      <c r="K1140" s="61"/>
      <c r="L1140" s="61"/>
      <c r="M1140" s="80"/>
      <c r="N1140" s="61"/>
      <c r="O1140" s="111"/>
      <c r="P1140" s="117"/>
      <c r="Q1140" s="120"/>
      <c r="R1140" s="117"/>
      <c r="S1140" s="120"/>
      <c r="T1140" s="117"/>
      <c r="U1140" s="120"/>
      <c r="V1140" s="117"/>
      <c r="W1140" s="120"/>
      <c r="X1140" s="117"/>
      <c r="Y1140" s="72"/>
    </row>
    <row r="1141" spans="8:25" ht="20.100000000000001" customHeight="1" x14ac:dyDescent="0.2">
      <c r="H1141" s="68"/>
      <c r="I1141" s="61"/>
      <c r="J1141" s="62"/>
      <c r="K1141" s="61"/>
      <c r="L1141" s="61"/>
      <c r="M1141" s="80"/>
      <c r="N1141" s="61"/>
      <c r="O1141" s="111"/>
      <c r="P1141" s="117"/>
      <c r="Q1141" s="120"/>
      <c r="R1141" s="117"/>
      <c r="S1141" s="120"/>
      <c r="T1141" s="117"/>
      <c r="U1141" s="120"/>
      <c r="V1141" s="117"/>
      <c r="W1141" s="120"/>
      <c r="X1141" s="117"/>
      <c r="Y1141" s="72"/>
    </row>
    <row r="1142" spans="8:25" ht="20.100000000000001" customHeight="1" x14ac:dyDescent="0.2">
      <c r="H1142" s="68"/>
      <c r="I1142" s="61"/>
      <c r="J1142" s="62"/>
      <c r="K1142" s="61"/>
      <c r="L1142" s="61"/>
      <c r="M1142" s="80"/>
      <c r="N1142" s="61"/>
      <c r="O1142" s="111"/>
      <c r="P1142" s="117"/>
      <c r="Q1142" s="120"/>
      <c r="R1142" s="117"/>
      <c r="S1142" s="120"/>
      <c r="T1142" s="117"/>
      <c r="U1142" s="120"/>
      <c r="V1142" s="117"/>
      <c r="W1142" s="120"/>
      <c r="X1142" s="117"/>
      <c r="Y1142" s="72"/>
    </row>
    <row r="1143" spans="8:25" ht="20.100000000000001" customHeight="1" x14ac:dyDescent="0.2">
      <c r="H1143" s="68"/>
      <c r="I1143" s="61"/>
      <c r="J1143" s="62"/>
      <c r="K1143" s="61"/>
      <c r="L1143" s="61"/>
      <c r="M1143" s="80"/>
      <c r="N1143" s="61"/>
      <c r="O1143" s="111"/>
      <c r="P1143" s="117"/>
      <c r="Q1143" s="120"/>
      <c r="R1143" s="117"/>
      <c r="S1143" s="120"/>
      <c r="T1143" s="117"/>
      <c r="U1143" s="120"/>
      <c r="V1143" s="117"/>
      <c r="W1143" s="120"/>
      <c r="X1143" s="117"/>
      <c r="Y1143" s="72"/>
    </row>
    <row r="1144" spans="8:25" ht="20.100000000000001" customHeight="1" x14ac:dyDescent="0.2">
      <c r="H1144" s="68"/>
      <c r="I1144" s="61"/>
      <c r="J1144" s="62"/>
      <c r="K1144" s="61"/>
      <c r="L1144" s="61"/>
      <c r="M1144" s="80"/>
      <c r="N1144" s="61"/>
      <c r="O1144" s="111"/>
      <c r="P1144" s="117"/>
      <c r="Q1144" s="120"/>
      <c r="R1144" s="117"/>
      <c r="S1144" s="120"/>
      <c r="T1144" s="117"/>
      <c r="U1144" s="120"/>
      <c r="V1144" s="117"/>
      <c r="W1144" s="120"/>
      <c r="X1144" s="117"/>
      <c r="Y1144" s="72"/>
    </row>
    <row r="1145" spans="8:25" ht="20.100000000000001" customHeight="1" x14ac:dyDescent="0.2">
      <c r="H1145" s="68"/>
      <c r="I1145" s="61"/>
      <c r="J1145" s="62"/>
      <c r="K1145" s="61"/>
      <c r="L1145" s="61"/>
      <c r="M1145" s="80"/>
      <c r="N1145" s="61"/>
      <c r="O1145" s="111"/>
      <c r="P1145" s="117"/>
      <c r="Q1145" s="120"/>
      <c r="R1145" s="117"/>
      <c r="S1145" s="120"/>
      <c r="T1145" s="117"/>
      <c r="U1145" s="120"/>
      <c r="V1145" s="117"/>
      <c r="W1145" s="120"/>
      <c r="X1145" s="117"/>
      <c r="Y1145" s="72"/>
    </row>
    <row r="1146" spans="8:25" ht="20.100000000000001" customHeight="1" x14ac:dyDescent="0.2">
      <c r="H1146" s="68"/>
      <c r="I1146" s="61"/>
      <c r="J1146" s="62"/>
      <c r="K1146" s="61"/>
      <c r="L1146" s="61"/>
      <c r="M1146" s="80"/>
      <c r="N1146" s="61"/>
      <c r="O1146" s="111"/>
      <c r="P1146" s="117"/>
      <c r="Q1146" s="120"/>
      <c r="R1146" s="117"/>
      <c r="S1146" s="120"/>
      <c r="T1146" s="117"/>
      <c r="U1146" s="120"/>
      <c r="V1146" s="117"/>
      <c r="W1146" s="120"/>
      <c r="X1146" s="117"/>
      <c r="Y1146" s="72"/>
    </row>
    <row r="1147" spans="8:25" ht="20.100000000000001" customHeight="1" x14ac:dyDescent="0.2">
      <c r="H1147" s="68"/>
      <c r="I1147" s="61"/>
      <c r="J1147" s="62"/>
      <c r="K1147" s="61"/>
      <c r="L1147" s="61"/>
      <c r="M1147" s="80"/>
      <c r="N1147" s="61"/>
      <c r="O1147" s="111"/>
      <c r="P1147" s="117"/>
      <c r="Q1147" s="120"/>
      <c r="R1147" s="117"/>
      <c r="S1147" s="120"/>
      <c r="T1147" s="117"/>
      <c r="U1147" s="120"/>
      <c r="V1147" s="117"/>
      <c r="W1147" s="120"/>
      <c r="X1147" s="117"/>
      <c r="Y1147" s="72"/>
    </row>
    <row r="1148" spans="8:25" ht="20.100000000000001" customHeight="1" x14ac:dyDescent="0.2">
      <c r="H1148" s="68"/>
      <c r="I1148" s="61"/>
      <c r="J1148" s="62"/>
      <c r="K1148" s="61"/>
      <c r="L1148" s="61"/>
      <c r="M1148" s="80"/>
      <c r="N1148" s="61"/>
      <c r="O1148" s="111"/>
      <c r="P1148" s="117"/>
      <c r="Q1148" s="120"/>
      <c r="R1148" s="117"/>
      <c r="S1148" s="120"/>
      <c r="T1148" s="117"/>
      <c r="U1148" s="120"/>
      <c r="V1148" s="117"/>
      <c r="W1148" s="120"/>
      <c r="X1148" s="117"/>
      <c r="Y1148" s="72"/>
    </row>
    <row r="1149" spans="8:25" ht="20.100000000000001" customHeight="1" x14ac:dyDescent="0.2">
      <c r="H1149" s="68"/>
      <c r="I1149" s="61"/>
      <c r="J1149" s="62"/>
      <c r="K1149" s="61"/>
      <c r="L1149" s="61"/>
      <c r="M1149" s="80"/>
      <c r="N1149" s="61"/>
      <c r="O1149" s="111"/>
      <c r="P1149" s="117"/>
      <c r="Q1149" s="120"/>
      <c r="R1149" s="117"/>
      <c r="S1149" s="120"/>
      <c r="T1149" s="117"/>
      <c r="U1149" s="120"/>
      <c r="V1149" s="117"/>
      <c r="W1149" s="120"/>
      <c r="X1149" s="117"/>
      <c r="Y1149" s="72"/>
    </row>
    <row r="1150" spans="8:25" ht="20.100000000000001" customHeight="1" x14ac:dyDescent="0.2">
      <c r="H1150" s="68"/>
      <c r="I1150" s="61"/>
      <c r="J1150" s="62"/>
      <c r="K1150" s="61"/>
      <c r="L1150" s="61"/>
      <c r="M1150" s="80"/>
      <c r="N1150" s="61"/>
      <c r="O1150" s="111"/>
      <c r="P1150" s="117"/>
      <c r="Q1150" s="120"/>
      <c r="R1150" s="117"/>
      <c r="S1150" s="120"/>
      <c r="T1150" s="117"/>
      <c r="U1150" s="120"/>
      <c r="V1150" s="117"/>
      <c r="W1150" s="120"/>
      <c r="X1150" s="117"/>
      <c r="Y1150" s="72"/>
    </row>
    <row r="1151" spans="8:25" ht="20.100000000000001" customHeight="1" x14ac:dyDescent="0.2">
      <c r="H1151" s="68"/>
      <c r="I1151" s="61"/>
      <c r="J1151" s="62"/>
      <c r="K1151" s="61"/>
      <c r="L1151" s="61"/>
      <c r="M1151" s="80"/>
      <c r="N1151" s="61"/>
      <c r="O1151" s="111"/>
      <c r="P1151" s="117"/>
      <c r="Q1151" s="120"/>
      <c r="R1151" s="117"/>
      <c r="S1151" s="120"/>
      <c r="T1151" s="117"/>
      <c r="U1151" s="120"/>
      <c r="V1151" s="117"/>
      <c r="W1151" s="120"/>
      <c r="X1151" s="117"/>
      <c r="Y1151" s="72"/>
    </row>
    <row r="1152" spans="8:25" ht="20.100000000000001" customHeight="1" x14ac:dyDescent="0.2">
      <c r="H1152" s="68"/>
      <c r="I1152" s="61"/>
      <c r="J1152" s="62"/>
      <c r="K1152" s="61"/>
      <c r="L1152" s="61"/>
      <c r="M1152" s="80"/>
      <c r="N1152" s="61"/>
      <c r="O1152" s="111"/>
      <c r="P1152" s="117"/>
      <c r="Q1152" s="120"/>
      <c r="R1152" s="117"/>
      <c r="S1152" s="120"/>
      <c r="T1152" s="117"/>
      <c r="U1152" s="120"/>
      <c r="V1152" s="117"/>
      <c r="W1152" s="120"/>
      <c r="X1152" s="117"/>
      <c r="Y1152" s="72"/>
    </row>
    <row r="1153" spans="8:25" ht="20.100000000000001" customHeight="1" x14ac:dyDescent="0.2">
      <c r="H1153" s="68"/>
      <c r="I1153" s="61"/>
      <c r="J1153" s="62"/>
      <c r="K1153" s="61"/>
      <c r="L1153" s="61"/>
      <c r="M1153" s="80"/>
      <c r="N1153" s="61"/>
      <c r="O1153" s="111"/>
      <c r="P1153" s="117"/>
      <c r="Q1153" s="120"/>
      <c r="R1153" s="117"/>
      <c r="S1153" s="120"/>
      <c r="T1153" s="117"/>
      <c r="U1153" s="120"/>
      <c r="V1153" s="117"/>
      <c r="W1153" s="120"/>
      <c r="X1153" s="117"/>
      <c r="Y1153" s="72"/>
    </row>
    <row r="1154" spans="8:25" ht="20.100000000000001" customHeight="1" x14ac:dyDescent="0.2">
      <c r="H1154" s="68"/>
      <c r="I1154" s="61"/>
      <c r="J1154" s="62"/>
      <c r="K1154" s="61"/>
      <c r="L1154" s="61"/>
      <c r="M1154" s="80"/>
      <c r="N1154" s="61"/>
      <c r="O1154" s="111"/>
      <c r="P1154" s="117"/>
      <c r="Q1154" s="120"/>
      <c r="R1154" s="117"/>
      <c r="S1154" s="120"/>
      <c r="T1154" s="117"/>
      <c r="U1154" s="120"/>
      <c r="V1154" s="117"/>
      <c r="W1154" s="120"/>
      <c r="X1154" s="117"/>
      <c r="Y1154" s="72"/>
    </row>
    <row r="1155" spans="8:25" ht="20.100000000000001" customHeight="1" x14ac:dyDescent="0.2">
      <c r="H1155" s="68"/>
      <c r="I1155" s="61"/>
      <c r="J1155" s="62"/>
      <c r="K1155" s="61"/>
      <c r="L1155" s="61"/>
      <c r="M1155" s="80"/>
      <c r="N1155" s="61"/>
      <c r="O1155" s="111"/>
      <c r="P1155" s="117"/>
      <c r="Q1155" s="120"/>
      <c r="R1155" s="117"/>
      <c r="S1155" s="120"/>
      <c r="T1155" s="117"/>
      <c r="U1155" s="120"/>
      <c r="V1155" s="117"/>
      <c r="W1155" s="120"/>
      <c r="X1155" s="117"/>
      <c r="Y1155" s="72"/>
    </row>
    <row r="1156" spans="8:25" ht="20.100000000000001" customHeight="1" x14ac:dyDescent="0.2">
      <c r="H1156" s="68"/>
      <c r="I1156" s="61"/>
      <c r="J1156" s="62"/>
      <c r="K1156" s="61"/>
      <c r="L1156" s="61"/>
      <c r="M1156" s="80"/>
      <c r="N1156" s="61"/>
      <c r="O1156" s="111"/>
      <c r="P1156" s="117"/>
      <c r="Q1156" s="120"/>
      <c r="R1156" s="117"/>
      <c r="S1156" s="120"/>
      <c r="T1156" s="117"/>
      <c r="U1156" s="120"/>
      <c r="V1156" s="117"/>
      <c r="W1156" s="120"/>
      <c r="X1156" s="117"/>
      <c r="Y1156" s="72"/>
    </row>
    <row r="1157" spans="8:25" ht="20.100000000000001" customHeight="1" x14ac:dyDescent="0.2">
      <c r="H1157" s="68"/>
      <c r="I1157" s="61"/>
      <c r="J1157" s="62"/>
      <c r="K1157" s="61"/>
      <c r="L1157" s="61"/>
      <c r="M1157" s="80"/>
      <c r="N1157" s="61"/>
      <c r="O1157" s="111"/>
      <c r="P1157" s="117"/>
      <c r="Q1157" s="120"/>
      <c r="R1157" s="117"/>
      <c r="S1157" s="120"/>
      <c r="T1157" s="117"/>
      <c r="U1157" s="120"/>
      <c r="V1157" s="117"/>
      <c r="W1157" s="120"/>
      <c r="X1157" s="117"/>
      <c r="Y1157" s="72"/>
    </row>
    <row r="1158" spans="8:25" ht="20.100000000000001" customHeight="1" x14ac:dyDescent="0.2">
      <c r="H1158" s="68"/>
      <c r="I1158" s="61"/>
      <c r="J1158" s="62"/>
      <c r="K1158" s="61"/>
      <c r="L1158" s="61"/>
      <c r="M1158" s="80"/>
      <c r="N1158" s="61"/>
      <c r="O1158" s="111"/>
      <c r="P1158" s="117"/>
      <c r="Q1158" s="120"/>
      <c r="R1158" s="117"/>
      <c r="S1158" s="120"/>
      <c r="T1158" s="117"/>
      <c r="U1158" s="120"/>
      <c r="V1158" s="117"/>
      <c r="W1158" s="120"/>
      <c r="X1158" s="117"/>
      <c r="Y1158" s="72"/>
    </row>
    <row r="1159" spans="8:25" ht="20.100000000000001" customHeight="1" x14ac:dyDescent="0.2">
      <c r="H1159" s="68"/>
      <c r="I1159" s="61"/>
      <c r="J1159" s="62"/>
      <c r="K1159" s="61"/>
      <c r="L1159" s="61"/>
      <c r="M1159" s="80"/>
      <c r="N1159" s="61"/>
      <c r="O1159" s="111"/>
      <c r="P1159" s="117"/>
      <c r="Q1159" s="120"/>
      <c r="R1159" s="117"/>
      <c r="S1159" s="120"/>
      <c r="T1159" s="117"/>
      <c r="U1159" s="120"/>
      <c r="V1159" s="117"/>
      <c r="W1159" s="120"/>
      <c r="X1159" s="117"/>
      <c r="Y1159" s="72"/>
    </row>
    <row r="1160" spans="8:25" ht="20.100000000000001" customHeight="1" x14ac:dyDescent="0.2">
      <c r="H1160" s="68"/>
      <c r="I1160" s="61"/>
      <c r="J1160" s="62"/>
      <c r="K1160" s="61"/>
      <c r="L1160" s="61"/>
      <c r="M1160" s="80"/>
      <c r="N1160" s="61"/>
      <c r="O1160" s="111"/>
      <c r="P1160" s="117"/>
      <c r="Q1160" s="120"/>
      <c r="R1160" s="117"/>
      <c r="S1160" s="120"/>
      <c r="T1160" s="117"/>
      <c r="U1160" s="120"/>
      <c r="V1160" s="117"/>
      <c r="W1160" s="120"/>
      <c r="X1160" s="117"/>
      <c r="Y1160" s="72"/>
    </row>
    <row r="1161" spans="8:25" ht="20.100000000000001" customHeight="1" x14ac:dyDescent="0.2">
      <c r="H1161" s="68"/>
      <c r="I1161" s="61"/>
      <c r="J1161" s="62"/>
      <c r="K1161" s="61"/>
      <c r="L1161" s="61"/>
      <c r="M1161" s="80"/>
      <c r="N1161" s="61"/>
      <c r="O1161" s="111"/>
      <c r="P1161" s="117"/>
      <c r="Q1161" s="120"/>
      <c r="R1161" s="117"/>
      <c r="S1161" s="120"/>
      <c r="T1161" s="117"/>
      <c r="U1161" s="120"/>
      <c r="V1161" s="117"/>
      <c r="W1161" s="120"/>
      <c r="X1161" s="117"/>
      <c r="Y1161" s="72"/>
    </row>
    <row r="1162" spans="8:25" ht="20.100000000000001" customHeight="1" x14ac:dyDescent="0.2">
      <c r="H1162" s="68"/>
      <c r="I1162" s="61"/>
      <c r="J1162" s="62"/>
      <c r="K1162" s="61"/>
      <c r="L1162" s="61"/>
      <c r="M1162" s="80"/>
      <c r="N1162" s="61"/>
      <c r="O1162" s="111"/>
      <c r="P1162" s="117"/>
      <c r="Q1162" s="120"/>
      <c r="R1162" s="117"/>
      <c r="S1162" s="120"/>
      <c r="T1162" s="117"/>
      <c r="U1162" s="120"/>
      <c r="V1162" s="117"/>
      <c r="W1162" s="120"/>
      <c r="X1162" s="117"/>
      <c r="Y1162" s="72"/>
    </row>
    <row r="1163" spans="8:25" ht="20.100000000000001" customHeight="1" x14ac:dyDescent="0.2">
      <c r="H1163" s="68"/>
      <c r="I1163" s="61"/>
      <c r="J1163" s="62"/>
      <c r="K1163" s="61"/>
      <c r="L1163" s="61"/>
      <c r="M1163" s="80"/>
      <c r="N1163" s="61"/>
      <c r="O1163" s="111"/>
      <c r="P1163" s="117"/>
      <c r="Q1163" s="120"/>
      <c r="R1163" s="117"/>
      <c r="S1163" s="120"/>
      <c r="T1163" s="117"/>
      <c r="U1163" s="120"/>
      <c r="V1163" s="117"/>
      <c r="W1163" s="120"/>
      <c r="X1163" s="117"/>
      <c r="Y1163" s="72"/>
    </row>
    <row r="1164" spans="8:25" ht="20.100000000000001" customHeight="1" x14ac:dyDescent="0.2">
      <c r="H1164" s="68"/>
      <c r="I1164" s="61"/>
      <c r="J1164" s="62"/>
      <c r="K1164" s="61"/>
      <c r="L1164" s="61"/>
      <c r="M1164" s="80"/>
      <c r="N1164" s="61"/>
      <c r="O1164" s="111"/>
      <c r="P1164" s="117"/>
      <c r="Q1164" s="120"/>
      <c r="R1164" s="117"/>
      <c r="S1164" s="120"/>
      <c r="T1164" s="117"/>
      <c r="U1164" s="120"/>
      <c r="V1164" s="117"/>
      <c r="W1164" s="120"/>
      <c r="X1164" s="117"/>
      <c r="Y1164" s="72"/>
    </row>
    <row r="1165" spans="8:25" ht="20.100000000000001" customHeight="1" x14ac:dyDescent="0.2">
      <c r="H1165" s="68"/>
      <c r="I1165" s="61"/>
      <c r="J1165" s="62"/>
      <c r="K1165" s="61"/>
      <c r="L1165" s="61"/>
      <c r="M1165" s="80"/>
      <c r="N1165" s="61"/>
      <c r="O1165" s="111"/>
      <c r="P1165" s="117"/>
      <c r="Q1165" s="120"/>
      <c r="R1165" s="117"/>
      <c r="S1165" s="120"/>
      <c r="T1165" s="117"/>
      <c r="U1165" s="120"/>
      <c r="V1165" s="117"/>
      <c r="W1165" s="120"/>
      <c r="X1165" s="117"/>
      <c r="Y1165" s="72"/>
    </row>
    <row r="1166" spans="8:25" ht="20.100000000000001" customHeight="1" x14ac:dyDescent="0.2">
      <c r="H1166" s="68"/>
      <c r="I1166" s="61"/>
      <c r="J1166" s="62"/>
      <c r="K1166" s="61"/>
      <c r="L1166" s="61"/>
      <c r="M1166" s="80"/>
      <c r="N1166" s="61"/>
      <c r="O1166" s="111"/>
      <c r="P1166" s="117"/>
      <c r="Q1166" s="120"/>
      <c r="R1166" s="117"/>
      <c r="S1166" s="120"/>
      <c r="T1166" s="117"/>
      <c r="U1166" s="120"/>
      <c r="V1166" s="117"/>
      <c r="W1166" s="120"/>
      <c r="X1166" s="117"/>
      <c r="Y1166" s="72"/>
    </row>
    <row r="1167" spans="8:25" ht="20.100000000000001" customHeight="1" x14ac:dyDescent="0.2">
      <c r="H1167" s="68"/>
      <c r="I1167" s="61"/>
      <c r="J1167" s="62"/>
      <c r="K1167" s="61"/>
      <c r="L1167" s="61"/>
      <c r="M1167" s="80"/>
      <c r="N1167" s="61"/>
      <c r="O1167" s="111"/>
      <c r="P1167" s="117"/>
      <c r="Q1167" s="120"/>
      <c r="R1167" s="117"/>
      <c r="S1167" s="120"/>
      <c r="T1167" s="117"/>
      <c r="U1167" s="120"/>
      <c r="V1167" s="117"/>
      <c r="W1167" s="120"/>
      <c r="X1167" s="117"/>
      <c r="Y1167" s="72"/>
    </row>
    <row r="1168" spans="8:25" ht="20.100000000000001" customHeight="1" x14ac:dyDescent="0.2">
      <c r="H1168" s="68"/>
      <c r="I1168" s="61"/>
      <c r="J1168" s="62"/>
      <c r="K1168" s="61"/>
      <c r="L1168" s="61"/>
      <c r="M1168" s="80"/>
      <c r="N1168" s="61"/>
      <c r="O1168" s="111"/>
      <c r="P1168" s="117"/>
      <c r="Q1168" s="120"/>
      <c r="R1168" s="117"/>
      <c r="S1168" s="120"/>
      <c r="T1168" s="117"/>
      <c r="U1168" s="120"/>
      <c r="V1168" s="117"/>
      <c r="W1168" s="120"/>
      <c r="X1168" s="117"/>
      <c r="Y1168" s="72"/>
    </row>
    <row r="1169" spans="8:25" ht="20.100000000000001" customHeight="1" x14ac:dyDescent="0.2">
      <c r="H1169" s="68"/>
      <c r="I1169" s="61"/>
      <c r="J1169" s="62"/>
      <c r="K1169" s="61"/>
      <c r="L1169" s="61"/>
      <c r="M1169" s="80"/>
      <c r="N1169" s="61"/>
      <c r="O1169" s="111"/>
      <c r="P1169" s="117"/>
      <c r="Q1169" s="120"/>
      <c r="R1169" s="117"/>
      <c r="S1169" s="120"/>
      <c r="T1169" s="117"/>
      <c r="U1169" s="120"/>
      <c r="V1169" s="117"/>
      <c r="W1169" s="120"/>
      <c r="X1169" s="117"/>
      <c r="Y1169" s="72"/>
    </row>
    <row r="1170" spans="8:25" ht="20.100000000000001" customHeight="1" x14ac:dyDescent="0.2">
      <c r="H1170" s="68"/>
      <c r="I1170" s="61"/>
      <c r="J1170" s="62"/>
      <c r="K1170" s="61"/>
      <c r="L1170" s="61"/>
      <c r="M1170" s="80"/>
      <c r="N1170" s="61"/>
      <c r="O1170" s="111"/>
      <c r="P1170" s="117"/>
      <c r="Q1170" s="120"/>
      <c r="R1170" s="117"/>
      <c r="S1170" s="120"/>
      <c r="T1170" s="117"/>
      <c r="U1170" s="120"/>
      <c r="V1170" s="117"/>
      <c r="W1170" s="120"/>
      <c r="X1170" s="117"/>
      <c r="Y1170" s="72"/>
    </row>
    <row r="1171" spans="8:25" ht="20.100000000000001" customHeight="1" x14ac:dyDescent="0.2">
      <c r="H1171" s="68"/>
      <c r="I1171" s="61"/>
      <c r="J1171" s="62"/>
      <c r="K1171" s="61"/>
      <c r="L1171" s="61"/>
      <c r="M1171" s="80"/>
      <c r="N1171" s="61"/>
      <c r="O1171" s="111"/>
      <c r="P1171" s="117"/>
      <c r="Q1171" s="120"/>
      <c r="R1171" s="117"/>
      <c r="S1171" s="120"/>
      <c r="T1171" s="117"/>
      <c r="U1171" s="120"/>
      <c r="V1171" s="117"/>
      <c r="W1171" s="120"/>
      <c r="X1171" s="117"/>
      <c r="Y1171" s="72"/>
    </row>
    <row r="1172" spans="8:25" ht="20.100000000000001" customHeight="1" x14ac:dyDescent="0.2">
      <c r="H1172" s="68"/>
      <c r="I1172" s="61"/>
      <c r="J1172" s="62"/>
      <c r="K1172" s="61"/>
      <c r="L1172" s="61"/>
      <c r="M1172" s="80"/>
      <c r="N1172" s="61"/>
      <c r="O1172" s="111"/>
      <c r="P1172" s="117"/>
      <c r="Q1172" s="120"/>
      <c r="R1172" s="117"/>
      <c r="S1172" s="120"/>
      <c r="T1172" s="117"/>
      <c r="U1172" s="120"/>
      <c r="V1172" s="117"/>
      <c r="W1172" s="120"/>
      <c r="X1172" s="117"/>
      <c r="Y1172" s="72"/>
    </row>
    <row r="1173" spans="8:25" ht="20.100000000000001" customHeight="1" x14ac:dyDescent="0.2">
      <c r="H1173" s="68"/>
      <c r="I1173" s="61"/>
      <c r="J1173" s="62"/>
      <c r="K1173" s="61"/>
      <c r="L1173" s="61"/>
      <c r="M1173" s="80"/>
      <c r="N1173" s="61"/>
      <c r="O1173" s="111"/>
      <c r="P1173" s="117"/>
      <c r="Q1173" s="120"/>
      <c r="R1173" s="117"/>
      <c r="S1173" s="120"/>
      <c r="T1173" s="117"/>
      <c r="U1173" s="120"/>
      <c r="V1173" s="117"/>
      <c r="W1173" s="120"/>
      <c r="X1173" s="117"/>
      <c r="Y1173" s="72"/>
    </row>
    <row r="1174" spans="8:25" ht="20.100000000000001" customHeight="1" x14ac:dyDescent="0.2">
      <c r="H1174" s="68"/>
      <c r="I1174" s="61"/>
      <c r="J1174" s="62"/>
      <c r="K1174" s="61"/>
      <c r="L1174" s="61"/>
      <c r="M1174" s="80"/>
      <c r="N1174" s="61"/>
      <c r="O1174" s="111"/>
      <c r="P1174" s="117"/>
      <c r="Q1174" s="120"/>
      <c r="R1174" s="117"/>
      <c r="S1174" s="120"/>
      <c r="T1174" s="117"/>
      <c r="U1174" s="120"/>
      <c r="V1174" s="117"/>
      <c r="W1174" s="120"/>
      <c r="X1174" s="117"/>
      <c r="Y1174" s="72"/>
    </row>
    <row r="1175" spans="8:25" ht="20.100000000000001" customHeight="1" x14ac:dyDescent="0.2">
      <c r="H1175" s="68"/>
      <c r="I1175" s="61"/>
      <c r="J1175" s="62"/>
      <c r="K1175" s="61"/>
      <c r="L1175" s="61"/>
      <c r="M1175" s="80"/>
      <c r="N1175" s="61"/>
      <c r="O1175" s="111"/>
      <c r="P1175" s="117"/>
      <c r="Q1175" s="120"/>
      <c r="R1175" s="117"/>
      <c r="S1175" s="120"/>
      <c r="T1175" s="117"/>
      <c r="U1175" s="120"/>
      <c r="V1175" s="117"/>
      <c r="W1175" s="120"/>
      <c r="X1175" s="117"/>
      <c r="Y1175" s="72"/>
    </row>
    <row r="1176" spans="8:25" ht="20.100000000000001" customHeight="1" x14ac:dyDescent="0.2">
      <c r="H1176" s="68"/>
      <c r="I1176" s="61"/>
      <c r="J1176" s="62"/>
      <c r="K1176" s="61"/>
      <c r="L1176" s="61"/>
      <c r="M1176" s="80"/>
      <c r="N1176" s="61"/>
      <c r="O1176" s="111"/>
      <c r="P1176" s="117"/>
      <c r="Q1176" s="120"/>
      <c r="R1176" s="117"/>
      <c r="S1176" s="120"/>
      <c r="T1176" s="117"/>
      <c r="U1176" s="120"/>
      <c r="V1176" s="117"/>
      <c r="W1176" s="120"/>
      <c r="X1176" s="117"/>
      <c r="Y1176" s="72"/>
    </row>
    <row r="1177" spans="8:25" ht="20.100000000000001" customHeight="1" x14ac:dyDescent="0.2">
      <c r="H1177" s="68"/>
      <c r="I1177" s="61"/>
      <c r="J1177" s="62"/>
      <c r="K1177" s="61"/>
      <c r="L1177" s="61"/>
      <c r="M1177" s="80"/>
      <c r="N1177" s="61"/>
      <c r="O1177" s="111"/>
      <c r="P1177" s="117"/>
      <c r="Q1177" s="120"/>
      <c r="R1177" s="117"/>
      <c r="S1177" s="120"/>
      <c r="T1177" s="117"/>
      <c r="U1177" s="120"/>
      <c r="V1177" s="117"/>
      <c r="W1177" s="120"/>
      <c r="X1177" s="117"/>
      <c r="Y1177" s="72"/>
    </row>
    <row r="1178" spans="8:25" ht="20.100000000000001" customHeight="1" x14ac:dyDescent="0.2">
      <c r="H1178" s="68"/>
      <c r="I1178" s="61"/>
      <c r="J1178" s="62"/>
      <c r="K1178" s="61"/>
      <c r="L1178" s="61"/>
      <c r="M1178" s="80"/>
      <c r="N1178" s="61"/>
      <c r="O1178" s="111"/>
      <c r="P1178" s="117"/>
      <c r="Q1178" s="120"/>
      <c r="R1178" s="117"/>
      <c r="S1178" s="120"/>
      <c r="T1178" s="117"/>
      <c r="U1178" s="120"/>
      <c r="V1178" s="117"/>
      <c r="W1178" s="120"/>
      <c r="X1178" s="117"/>
      <c r="Y1178" s="72"/>
    </row>
    <row r="1179" spans="8:25" ht="20.100000000000001" customHeight="1" x14ac:dyDescent="0.2">
      <c r="H1179" s="68"/>
      <c r="I1179" s="61"/>
      <c r="J1179" s="62"/>
      <c r="K1179" s="61"/>
      <c r="L1179" s="61"/>
      <c r="M1179" s="80"/>
      <c r="N1179" s="61"/>
      <c r="O1179" s="111"/>
      <c r="P1179" s="117"/>
      <c r="Q1179" s="120"/>
      <c r="R1179" s="117"/>
      <c r="S1179" s="120"/>
      <c r="T1179" s="117"/>
      <c r="U1179" s="120"/>
      <c r="V1179" s="117"/>
      <c r="W1179" s="120"/>
      <c r="X1179" s="117"/>
      <c r="Y1179" s="72"/>
    </row>
    <row r="1180" spans="8:25" ht="20.100000000000001" customHeight="1" x14ac:dyDescent="0.2">
      <c r="H1180" s="68"/>
      <c r="I1180" s="61"/>
      <c r="J1180" s="62"/>
      <c r="K1180" s="61"/>
      <c r="L1180" s="61"/>
      <c r="M1180" s="80"/>
      <c r="N1180" s="61"/>
      <c r="O1180" s="111"/>
      <c r="P1180" s="117"/>
      <c r="Q1180" s="120"/>
      <c r="R1180" s="117"/>
      <c r="S1180" s="120"/>
      <c r="T1180" s="117"/>
      <c r="U1180" s="120"/>
      <c r="V1180" s="117"/>
      <c r="W1180" s="120"/>
      <c r="X1180" s="117"/>
      <c r="Y1180" s="72"/>
    </row>
    <row r="1181" spans="8:25" ht="20.100000000000001" customHeight="1" x14ac:dyDescent="0.2">
      <c r="H1181" s="68"/>
      <c r="I1181" s="61"/>
      <c r="J1181" s="62"/>
      <c r="K1181" s="61"/>
      <c r="L1181" s="61"/>
      <c r="M1181" s="80"/>
      <c r="N1181" s="61"/>
      <c r="O1181" s="111"/>
      <c r="P1181" s="117"/>
      <c r="Q1181" s="120"/>
      <c r="R1181" s="117"/>
      <c r="S1181" s="120"/>
      <c r="T1181" s="117"/>
      <c r="U1181" s="120"/>
      <c r="V1181" s="117"/>
      <c r="W1181" s="120"/>
      <c r="X1181" s="117"/>
      <c r="Y1181" s="72"/>
    </row>
    <row r="1182" spans="8:25" ht="20.100000000000001" customHeight="1" x14ac:dyDescent="0.2">
      <c r="H1182" s="68"/>
      <c r="I1182" s="61"/>
      <c r="J1182" s="62"/>
      <c r="K1182" s="61"/>
      <c r="L1182" s="61"/>
      <c r="M1182" s="80"/>
      <c r="N1182" s="61"/>
      <c r="O1182" s="111"/>
      <c r="P1182" s="117"/>
      <c r="Q1182" s="120"/>
      <c r="R1182" s="117"/>
      <c r="S1182" s="120"/>
      <c r="T1182" s="117"/>
      <c r="U1182" s="120"/>
      <c r="V1182" s="117"/>
      <c r="W1182" s="120"/>
      <c r="X1182" s="117"/>
      <c r="Y1182" s="72"/>
    </row>
    <row r="1183" spans="8:25" ht="20.100000000000001" customHeight="1" x14ac:dyDescent="0.2">
      <c r="H1183" s="68"/>
      <c r="I1183" s="61"/>
      <c r="J1183" s="62"/>
      <c r="K1183" s="61"/>
      <c r="L1183" s="61"/>
      <c r="M1183" s="80"/>
      <c r="N1183" s="61"/>
      <c r="O1183" s="111"/>
      <c r="P1183" s="117"/>
      <c r="Q1183" s="120"/>
      <c r="R1183" s="117"/>
      <c r="S1183" s="120"/>
      <c r="T1183" s="117"/>
      <c r="U1183" s="120"/>
      <c r="V1183" s="117"/>
      <c r="W1183" s="120"/>
      <c r="X1183" s="117"/>
      <c r="Y1183" s="72"/>
    </row>
    <row r="1184" spans="8:25" ht="20.100000000000001" customHeight="1" x14ac:dyDescent="0.2">
      <c r="H1184" s="68"/>
      <c r="I1184" s="61"/>
      <c r="J1184" s="62"/>
      <c r="K1184" s="61"/>
      <c r="L1184" s="61"/>
      <c r="M1184" s="80"/>
      <c r="N1184" s="61"/>
      <c r="O1184" s="111"/>
      <c r="P1184" s="117"/>
      <c r="Q1184" s="120"/>
      <c r="R1184" s="117"/>
      <c r="S1184" s="120"/>
      <c r="T1184" s="117"/>
      <c r="U1184" s="120"/>
      <c r="V1184" s="117"/>
      <c r="W1184" s="120"/>
      <c r="X1184" s="117"/>
      <c r="Y1184" s="72"/>
    </row>
    <row r="1185" spans="8:25" ht="20.100000000000001" customHeight="1" x14ac:dyDescent="0.2">
      <c r="H1185" s="68"/>
      <c r="I1185" s="61"/>
      <c r="J1185" s="62"/>
      <c r="K1185" s="61"/>
      <c r="L1185" s="61"/>
      <c r="M1185" s="80"/>
      <c r="N1185" s="61"/>
      <c r="O1185" s="111"/>
      <c r="P1185" s="117"/>
      <c r="Q1185" s="120"/>
      <c r="R1185" s="117"/>
      <c r="S1185" s="120"/>
      <c r="T1185" s="117"/>
      <c r="U1185" s="120"/>
      <c r="V1185" s="117"/>
      <c r="W1185" s="120"/>
      <c r="X1185" s="117"/>
      <c r="Y1185" s="72"/>
    </row>
    <row r="1186" spans="8:25" ht="20.100000000000001" customHeight="1" x14ac:dyDescent="0.2">
      <c r="H1186" s="68"/>
      <c r="I1186" s="61"/>
      <c r="J1186" s="62"/>
      <c r="K1186" s="61"/>
      <c r="L1186" s="61"/>
      <c r="M1186" s="80"/>
      <c r="N1186" s="61"/>
      <c r="O1186" s="111"/>
      <c r="P1186" s="117"/>
      <c r="Q1186" s="120"/>
      <c r="R1186" s="117"/>
      <c r="S1186" s="120"/>
      <c r="T1186" s="117"/>
      <c r="U1186" s="120"/>
      <c r="V1186" s="117"/>
      <c r="W1186" s="120"/>
      <c r="X1186" s="117"/>
      <c r="Y1186" s="72"/>
    </row>
    <row r="1187" spans="8:25" ht="20.100000000000001" customHeight="1" x14ac:dyDescent="0.2">
      <c r="H1187" s="68"/>
      <c r="I1187" s="61"/>
      <c r="J1187" s="62"/>
      <c r="K1187" s="61"/>
      <c r="L1187" s="61"/>
      <c r="M1187" s="80"/>
      <c r="N1187" s="61"/>
      <c r="O1187" s="111"/>
      <c r="P1187" s="117"/>
      <c r="Q1187" s="120"/>
      <c r="R1187" s="117"/>
      <c r="S1187" s="120"/>
      <c r="T1187" s="117"/>
      <c r="U1187" s="120"/>
      <c r="V1187" s="117"/>
      <c r="W1187" s="120"/>
      <c r="X1187" s="117"/>
      <c r="Y1187" s="72"/>
    </row>
    <row r="1188" spans="8:25" ht="20.100000000000001" customHeight="1" x14ac:dyDescent="0.2">
      <c r="H1188" s="68"/>
      <c r="I1188" s="61"/>
      <c r="J1188" s="62"/>
      <c r="K1188" s="61"/>
      <c r="L1188" s="61"/>
      <c r="M1188" s="80"/>
      <c r="N1188" s="61"/>
      <c r="O1188" s="111"/>
      <c r="P1188" s="117"/>
      <c r="Q1188" s="120"/>
      <c r="R1188" s="117"/>
      <c r="S1188" s="120"/>
      <c r="T1188" s="117"/>
      <c r="U1188" s="120"/>
      <c r="V1188" s="117"/>
      <c r="W1188" s="120"/>
      <c r="X1188" s="117"/>
      <c r="Y1188" s="72"/>
    </row>
    <row r="1189" spans="8:25" ht="20.100000000000001" customHeight="1" x14ac:dyDescent="0.2">
      <c r="H1189" s="68"/>
      <c r="I1189" s="61"/>
      <c r="J1189" s="62"/>
      <c r="K1189" s="61"/>
      <c r="L1189" s="61"/>
      <c r="M1189" s="80"/>
      <c r="N1189" s="61"/>
      <c r="O1189" s="111"/>
      <c r="P1189" s="117"/>
      <c r="Q1189" s="120"/>
      <c r="R1189" s="117"/>
      <c r="S1189" s="120"/>
      <c r="T1189" s="117"/>
      <c r="U1189" s="120"/>
      <c r="V1189" s="117"/>
      <c r="W1189" s="120"/>
      <c r="X1189" s="117"/>
      <c r="Y1189" s="72"/>
    </row>
    <row r="1190" spans="8:25" ht="20.100000000000001" customHeight="1" x14ac:dyDescent="0.2">
      <c r="H1190" s="68"/>
      <c r="I1190" s="61"/>
      <c r="J1190" s="62"/>
      <c r="K1190" s="61"/>
      <c r="L1190" s="61"/>
      <c r="M1190" s="80"/>
      <c r="N1190" s="61"/>
      <c r="O1190" s="111"/>
      <c r="P1190" s="117"/>
      <c r="Q1190" s="120"/>
      <c r="R1190" s="117"/>
      <c r="S1190" s="120"/>
      <c r="T1190" s="117"/>
      <c r="U1190" s="120"/>
      <c r="V1190" s="117"/>
      <c r="W1190" s="120"/>
      <c r="X1190" s="117"/>
      <c r="Y1190" s="72"/>
    </row>
    <row r="1191" spans="8:25" ht="20.100000000000001" customHeight="1" x14ac:dyDescent="0.2">
      <c r="H1191" s="68"/>
      <c r="I1191" s="61"/>
      <c r="J1191" s="62"/>
      <c r="K1191" s="61"/>
      <c r="L1191" s="61"/>
      <c r="M1191" s="80"/>
      <c r="N1191" s="61"/>
      <c r="O1191" s="111"/>
      <c r="P1191" s="117"/>
      <c r="Q1191" s="120"/>
      <c r="R1191" s="117"/>
      <c r="S1191" s="120"/>
      <c r="T1191" s="117"/>
      <c r="U1191" s="120"/>
      <c r="V1191" s="117"/>
      <c r="W1191" s="120"/>
      <c r="X1191" s="117"/>
      <c r="Y1191" s="72"/>
    </row>
    <row r="1192" spans="8:25" ht="20.100000000000001" customHeight="1" x14ac:dyDescent="0.2">
      <c r="H1192" s="68"/>
      <c r="I1192" s="61"/>
      <c r="J1192" s="62"/>
      <c r="K1192" s="61"/>
      <c r="L1192" s="61"/>
      <c r="M1192" s="80"/>
      <c r="N1192" s="61"/>
      <c r="O1192" s="111"/>
      <c r="P1192" s="117"/>
      <c r="Q1192" s="120"/>
      <c r="R1192" s="117"/>
      <c r="S1192" s="120"/>
      <c r="T1192" s="117"/>
      <c r="U1192" s="120"/>
      <c r="V1192" s="117"/>
      <c r="W1192" s="120"/>
      <c r="X1192" s="117"/>
      <c r="Y1192" s="72"/>
    </row>
    <row r="1193" spans="8:25" ht="20.100000000000001" customHeight="1" x14ac:dyDescent="0.2">
      <c r="H1193" s="68"/>
      <c r="I1193" s="61"/>
      <c r="J1193" s="62"/>
      <c r="K1193" s="61"/>
      <c r="L1193" s="61"/>
      <c r="M1193" s="80"/>
      <c r="N1193" s="61"/>
      <c r="O1193" s="111"/>
      <c r="P1193" s="117"/>
      <c r="Q1193" s="120"/>
      <c r="R1193" s="117"/>
      <c r="S1193" s="120"/>
      <c r="T1193" s="117"/>
      <c r="U1193" s="120"/>
      <c r="V1193" s="117"/>
      <c r="W1193" s="120"/>
      <c r="X1193" s="117"/>
      <c r="Y1193" s="72"/>
    </row>
    <row r="1194" spans="8:25" ht="20.100000000000001" customHeight="1" x14ac:dyDescent="0.2">
      <c r="H1194" s="68"/>
      <c r="I1194" s="61"/>
      <c r="J1194" s="62"/>
      <c r="K1194" s="61"/>
      <c r="L1194" s="61"/>
      <c r="M1194" s="80"/>
      <c r="N1194" s="61"/>
      <c r="O1194" s="111"/>
      <c r="P1194" s="117"/>
      <c r="Q1194" s="120"/>
      <c r="R1194" s="117"/>
      <c r="S1194" s="120"/>
      <c r="T1194" s="117"/>
      <c r="U1194" s="120"/>
      <c r="V1194" s="117"/>
      <c r="W1194" s="120"/>
      <c r="X1194" s="117"/>
      <c r="Y1194" s="72"/>
    </row>
    <row r="1195" spans="8:25" ht="20.100000000000001" customHeight="1" x14ac:dyDescent="0.2">
      <c r="H1195" s="68"/>
      <c r="I1195" s="61"/>
      <c r="J1195" s="62"/>
      <c r="K1195" s="61"/>
      <c r="L1195" s="61"/>
      <c r="M1195" s="80"/>
      <c r="N1195" s="61"/>
      <c r="O1195" s="111"/>
      <c r="P1195" s="117"/>
      <c r="Q1195" s="120"/>
      <c r="R1195" s="117"/>
      <c r="S1195" s="120"/>
      <c r="T1195" s="117"/>
      <c r="U1195" s="120"/>
      <c r="V1195" s="117"/>
      <c r="W1195" s="120"/>
      <c r="X1195" s="117"/>
      <c r="Y1195" s="72"/>
    </row>
    <row r="1196" spans="8:25" ht="20.100000000000001" customHeight="1" x14ac:dyDescent="0.2">
      <c r="H1196" s="68"/>
      <c r="I1196" s="61"/>
      <c r="J1196" s="62"/>
      <c r="K1196" s="61"/>
      <c r="L1196" s="61"/>
      <c r="M1196" s="80"/>
      <c r="N1196" s="61"/>
      <c r="O1196" s="111"/>
      <c r="P1196" s="117"/>
      <c r="Q1196" s="120"/>
      <c r="R1196" s="117"/>
      <c r="S1196" s="120"/>
      <c r="T1196" s="117"/>
      <c r="U1196" s="120"/>
      <c r="V1196" s="117"/>
      <c r="W1196" s="120"/>
      <c r="X1196" s="117"/>
      <c r="Y1196" s="72"/>
    </row>
    <row r="1197" spans="8:25" ht="20.100000000000001" customHeight="1" x14ac:dyDescent="0.2">
      <c r="H1197" s="68"/>
      <c r="I1197" s="61"/>
      <c r="J1197" s="62"/>
      <c r="K1197" s="61"/>
      <c r="L1197" s="61"/>
      <c r="M1197" s="80"/>
      <c r="N1197" s="61"/>
      <c r="O1197" s="111"/>
      <c r="P1197" s="117"/>
      <c r="Q1197" s="120"/>
      <c r="R1197" s="117"/>
      <c r="S1197" s="120"/>
      <c r="T1197" s="117"/>
      <c r="U1197" s="120"/>
      <c r="V1197" s="117"/>
      <c r="W1197" s="120"/>
      <c r="X1197" s="117"/>
      <c r="Y1197" s="72"/>
    </row>
    <row r="1198" spans="8:25" ht="20.100000000000001" customHeight="1" x14ac:dyDescent="0.2">
      <c r="H1198" s="68"/>
      <c r="I1198" s="61"/>
      <c r="J1198" s="62"/>
      <c r="K1198" s="61"/>
      <c r="L1198" s="61"/>
      <c r="M1198" s="80"/>
      <c r="N1198" s="61"/>
      <c r="O1198" s="111"/>
      <c r="P1198" s="117"/>
      <c r="Q1198" s="120"/>
      <c r="R1198" s="117"/>
      <c r="S1198" s="120"/>
      <c r="T1198" s="117"/>
      <c r="U1198" s="120"/>
      <c r="V1198" s="117"/>
      <c r="W1198" s="120"/>
      <c r="X1198" s="117"/>
      <c r="Y1198" s="72"/>
    </row>
    <row r="1199" spans="8:25" ht="20.100000000000001" customHeight="1" x14ac:dyDescent="0.2">
      <c r="H1199" s="68"/>
      <c r="I1199" s="61"/>
      <c r="J1199" s="62"/>
      <c r="K1199" s="61"/>
      <c r="L1199" s="61"/>
      <c r="M1199" s="80"/>
      <c r="N1199" s="61"/>
      <c r="O1199" s="111"/>
      <c r="P1199" s="117"/>
      <c r="Q1199" s="120"/>
      <c r="R1199" s="117"/>
      <c r="S1199" s="120"/>
      <c r="T1199" s="117"/>
      <c r="U1199" s="120"/>
      <c r="V1199" s="117"/>
      <c r="W1199" s="120"/>
      <c r="X1199" s="117"/>
      <c r="Y1199" s="72"/>
    </row>
    <row r="1200" spans="8:25" ht="20.100000000000001" customHeight="1" x14ac:dyDescent="0.2">
      <c r="H1200" s="68"/>
      <c r="I1200" s="61"/>
      <c r="J1200" s="62"/>
      <c r="K1200" s="61"/>
      <c r="L1200" s="61"/>
      <c r="M1200" s="80"/>
      <c r="N1200" s="61"/>
      <c r="O1200" s="111"/>
      <c r="P1200" s="117"/>
      <c r="Q1200" s="120"/>
      <c r="R1200" s="117"/>
      <c r="S1200" s="120"/>
      <c r="T1200" s="117"/>
      <c r="U1200" s="120"/>
      <c r="V1200" s="117"/>
      <c r="W1200" s="120"/>
      <c r="X1200" s="117"/>
      <c r="Y1200" s="72"/>
    </row>
    <row r="1201" spans="8:25" ht="20.100000000000001" customHeight="1" x14ac:dyDescent="0.2">
      <c r="H1201" s="68"/>
      <c r="I1201" s="61"/>
      <c r="J1201" s="62"/>
      <c r="K1201" s="61"/>
      <c r="L1201" s="61"/>
      <c r="M1201" s="80"/>
      <c r="N1201" s="61"/>
      <c r="O1201" s="111"/>
      <c r="P1201" s="117"/>
      <c r="Q1201" s="120"/>
      <c r="R1201" s="117"/>
      <c r="S1201" s="120"/>
      <c r="T1201" s="117"/>
      <c r="U1201" s="120"/>
      <c r="V1201" s="117"/>
      <c r="W1201" s="120"/>
      <c r="X1201" s="117"/>
      <c r="Y1201" s="72"/>
    </row>
    <row r="1202" spans="8:25" ht="20.100000000000001" customHeight="1" x14ac:dyDescent="0.2">
      <c r="H1202" s="68"/>
      <c r="I1202" s="61"/>
      <c r="J1202" s="62"/>
      <c r="K1202" s="61"/>
      <c r="L1202" s="61"/>
      <c r="M1202" s="80"/>
      <c r="N1202" s="61"/>
      <c r="O1202" s="111"/>
      <c r="P1202" s="117"/>
      <c r="Q1202" s="120"/>
      <c r="R1202" s="117"/>
      <c r="S1202" s="120"/>
      <c r="T1202" s="117"/>
      <c r="U1202" s="120"/>
      <c r="V1202" s="117"/>
      <c r="W1202" s="120"/>
      <c r="X1202" s="117"/>
      <c r="Y1202" s="72"/>
    </row>
    <row r="1203" spans="8:25" ht="20.100000000000001" customHeight="1" x14ac:dyDescent="0.2">
      <c r="H1203" s="68"/>
      <c r="I1203" s="61"/>
      <c r="J1203" s="62"/>
      <c r="K1203" s="61"/>
      <c r="L1203" s="61"/>
      <c r="M1203" s="80"/>
      <c r="N1203" s="61"/>
      <c r="O1203" s="111"/>
      <c r="P1203" s="117"/>
      <c r="Q1203" s="120"/>
      <c r="R1203" s="117"/>
      <c r="S1203" s="120"/>
      <c r="T1203" s="117"/>
      <c r="U1203" s="120"/>
      <c r="V1203" s="117"/>
      <c r="W1203" s="120"/>
      <c r="X1203" s="117"/>
      <c r="Y1203" s="72"/>
    </row>
    <row r="1204" spans="8:25" ht="20.100000000000001" customHeight="1" x14ac:dyDescent="0.2">
      <c r="H1204" s="68"/>
      <c r="I1204" s="61"/>
      <c r="J1204" s="62"/>
      <c r="K1204" s="61"/>
      <c r="L1204" s="61"/>
      <c r="M1204" s="80"/>
      <c r="N1204" s="61"/>
      <c r="O1204" s="111"/>
      <c r="P1204" s="117"/>
      <c r="Q1204" s="120"/>
      <c r="R1204" s="117"/>
      <c r="S1204" s="120"/>
      <c r="T1204" s="117"/>
      <c r="U1204" s="120"/>
      <c r="V1204" s="117"/>
      <c r="W1204" s="120"/>
      <c r="X1204" s="117"/>
      <c r="Y1204" s="72"/>
    </row>
    <row r="1205" spans="8:25" ht="20.100000000000001" customHeight="1" x14ac:dyDescent="0.2">
      <c r="H1205" s="68"/>
      <c r="I1205" s="61"/>
      <c r="J1205" s="62"/>
      <c r="K1205" s="61"/>
      <c r="L1205" s="61"/>
      <c r="M1205" s="80"/>
      <c r="N1205" s="61"/>
      <c r="O1205" s="111"/>
      <c r="P1205" s="117"/>
      <c r="Q1205" s="120"/>
      <c r="R1205" s="117"/>
      <c r="S1205" s="120"/>
      <c r="T1205" s="117"/>
      <c r="U1205" s="120"/>
      <c r="V1205" s="117"/>
      <c r="W1205" s="120"/>
      <c r="X1205" s="117"/>
      <c r="Y1205" s="72"/>
    </row>
    <row r="1206" spans="8:25" ht="20.100000000000001" customHeight="1" x14ac:dyDescent="0.2">
      <c r="H1206" s="68"/>
      <c r="I1206" s="61"/>
      <c r="J1206" s="62"/>
      <c r="K1206" s="61"/>
      <c r="L1206" s="61"/>
      <c r="M1206" s="80"/>
      <c r="N1206" s="61"/>
      <c r="O1206" s="111"/>
      <c r="P1206" s="117"/>
      <c r="Q1206" s="120"/>
      <c r="R1206" s="117"/>
      <c r="S1206" s="120"/>
      <c r="T1206" s="117"/>
      <c r="U1206" s="120"/>
      <c r="V1206" s="117"/>
      <c r="W1206" s="120"/>
      <c r="X1206" s="117"/>
      <c r="Y1206" s="72"/>
    </row>
    <row r="1207" spans="8:25" ht="20.100000000000001" customHeight="1" x14ac:dyDescent="0.2">
      <c r="H1207" s="68"/>
      <c r="I1207" s="61"/>
      <c r="J1207" s="62"/>
      <c r="K1207" s="61"/>
      <c r="L1207" s="61"/>
      <c r="M1207" s="80"/>
      <c r="N1207" s="61"/>
      <c r="O1207" s="111"/>
      <c r="P1207" s="117"/>
      <c r="Q1207" s="120"/>
      <c r="R1207" s="117"/>
      <c r="S1207" s="120"/>
      <c r="T1207" s="117"/>
      <c r="U1207" s="120"/>
      <c r="V1207" s="117"/>
      <c r="W1207" s="120"/>
      <c r="X1207" s="117"/>
      <c r="Y1207" s="72"/>
    </row>
    <row r="1208" spans="8:25" ht="20.100000000000001" customHeight="1" x14ac:dyDescent="0.2">
      <c r="H1208" s="68"/>
      <c r="I1208" s="61"/>
      <c r="J1208" s="62"/>
      <c r="K1208" s="61"/>
      <c r="L1208" s="61"/>
      <c r="M1208" s="80"/>
      <c r="N1208" s="61"/>
      <c r="O1208" s="111"/>
      <c r="P1208" s="117"/>
      <c r="Q1208" s="120"/>
      <c r="R1208" s="117"/>
      <c r="S1208" s="120"/>
      <c r="T1208" s="117"/>
      <c r="U1208" s="120"/>
      <c r="V1208" s="117"/>
      <c r="W1208" s="120"/>
      <c r="X1208" s="117"/>
      <c r="Y1208" s="72"/>
    </row>
    <row r="1209" spans="8:25" ht="20.100000000000001" customHeight="1" x14ac:dyDescent="0.2">
      <c r="H1209" s="68"/>
      <c r="I1209" s="61"/>
      <c r="J1209" s="62"/>
      <c r="K1209" s="61"/>
      <c r="L1209" s="61"/>
      <c r="M1209" s="80"/>
      <c r="N1209" s="61"/>
      <c r="O1209" s="111"/>
      <c r="P1209" s="117"/>
      <c r="Q1209" s="120"/>
      <c r="R1209" s="117"/>
      <c r="S1209" s="120"/>
      <c r="T1209" s="117"/>
      <c r="U1209" s="120"/>
      <c r="V1209" s="117"/>
      <c r="W1209" s="120"/>
      <c r="X1209" s="117"/>
      <c r="Y1209" s="72"/>
    </row>
    <row r="1210" spans="8:25" ht="20.100000000000001" customHeight="1" x14ac:dyDescent="0.2">
      <c r="H1210" s="68"/>
      <c r="I1210" s="61"/>
      <c r="J1210" s="62"/>
      <c r="K1210" s="61"/>
      <c r="L1210" s="61"/>
      <c r="M1210" s="80"/>
      <c r="N1210" s="61"/>
      <c r="O1210" s="111"/>
      <c r="P1210" s="117"/>
      <c r="Q1210" s="120"/>
      <c r="R1210" s="117"/>
      <c r="S1210" s="120"/>
      <c r="T1210" s="117"/>
      <c r="U1210" s="120"/>
      <c r="V1210" s="117"/>
      <c r="W1210" s="120"/>
      <c r="X1210" s="117"/>
      <c r="Y1210" s="72"/>
    </row>
    <row r="1211" spans="8:25" ht="20.100000000000001" customHeight="1" x14ac:dyDescent="0.2">
      <c r="H1211" s="68"/>
      <c r="I1211" s="61"/>
      <c r="J1211" s="62"/>
      <c r="K1211" s="61"/>
      <c r="L1211" s="61"/>
      <c r="M1211" s="80"/>
      <c r="N1211" s="61"/>
      <c r="O1211" s="111"/>
      <c r="P1211" s="117"/>
      <c r="Q1211" s="120"/>
      <c r="R1211" s="117"/>
      <c r="S1211" s="120"/>
      <c r="T1211" s="117"/>
      <c r="U1211" s="120"/>
      <c r="V1211" s="117"/>
      <c r="W1211" s="120"/>
      <c r="X1211" s="117"/>
      <c r="Y1211" s="72"/>
    </row>
    <row r="1212" spans="8:25" ht="20.100000000000001" customHeight="1" x14ac:dyDescent="0.2">
      <c r="H1212" s="68"/>
      <c r="I1212" s="61"/>
      <c r="J1212" s="62"/>
      <c r="K1212" s="61"/>
      <c r="L1212" s="61"/>
      <c r="M1212" s="80"/>
      <c r="N1212" s="61"/>
      <c r="O1212" s="111"/>
      <c r="P1212" s="117"/>
      <c r="Q1212" s="120"/>
      <c r="R1212" s="117"/>
      <c r="S1212" s="120"/>
      <c r="T1212" s="117"/>
      <c r="U1212" s="120"/>
      <c r="V1212" s="117"/>
      <c r="W1212" s="120"/>
      <c r="X1212" s="117"/>
      <c r="Y1212" s="72"/>
    </row>
    <row r="1213" spans="8:25" ht="20.100000000000001" customHeight="1" x14ac:dyDescent="0.2">
      <c r="H1213" s="68"/>
      <c r="I1213" s="61"/>
      <c r="J1213" s="62"/>
      <c r="K1213" s="61"/>
      <c r="L1213" s="61"/>
      <c r="M1213" s="80"/>
      <c r="N1213" s="61"/>
      <c r="O1213" s="111"/>
      <c r="P1213" s="117"/>
      <c r="Q1213" s="120"/>
      <c r="R1213" s="117"/>
      <c r="S1213" s="120"/>
      <c r="T1213" s="117"/>
      <c r="U1213" s="120"/>
      <c r="V1213" s="117"/>
      <c r="W1213" s="120"/>
      <c r="X1213" s="117"/>
      <c r="Y1213" s="72"/>
    </row>
    <row r="1214" spans="8:25" ht="20.100000000000001" customHeight="1" x14ac:dyDescent="0.2">
      <c r="H1214" s="68"/>
      <c r="I1214" s="61"/>
      <c r="J1214" s="62"/>
      <c r="K1214" s="61"/>
      <c r="L1214" s="61"/>
      <c r="M1214" s="80"/>
      <c r="N1214" s="61"/>
      <c r="O1214" s="111"/>
      <c r="P1214" s="117"/>
      <c r="Q1214" s="120"/>
      <c r="R1214" s="117"/>
      <c r="S1214" s="120"/>
      <c r="T1214" s="117"/>
      <c r="U1214" s="120"/>
      <c r="V1214" s="117"/>
      <c r="W1214" s="120"/>
      <c r="X1214" s="117"/>
      <c r="Y1214" s="72"/>
    </row>
    <row r="1215" spans="8:25" ht="20.100000000000001" customHeight="1" x14ac:dyDescent="0.2">
      <c r="H1215" s="68"/>
      <c r="I1215" s="61"/>
      <c r="J1215" s="62"/>
      <c r="K1215" s="61"/>
      <c r="L1215" s="61"/>
      <c r="M1215" s="80"/>
      <c r="N1215" s="61"/>
      <c r="O1215" s="111"/>
      <c r="P1215" s="117"/>
      <c r="Q1215" s="120"/>
      <c r="R1215" s="117"/>
      <c r="S1215" s="120"/>
      <c r="T1215" s="117"/>
      <c r="U1215" s="120"/>
      <c r="V1215" s="117"/>
      <c r="W1215" s="120"/>
      <c r="X1215" s="117"/>
      <c r="Y1215" s="72"/>
    </row>
    <row r="1216" spans="8:25" ht="20.100000000000001" customHeight="1" x14ac:dyDescent="0.2">
      <c r="H1216" s="68"/>
      <c r="I1216" s="61"/>
      <c r="J1216" s="62"/>
      <c r="K1216" s="61"/>
      <c r="L1216" s="61"/>
      <c r="M1216" s="80"/>
      <c r="N1216" s="61"/>
      <c r="O1216" s="111"/>
      <c r="P1216" s="117"/>
      <c r="Q1216" s="120"/>
      <c r="R1216" s="117"/>
      <c r="S1216" s="120"/>
      <c r="T1216" s="117"/>
      <c r="U1216" s="120"/>
      <c r="V1216" s="117"/>
      <c r="W1216" s="120"/>
      <c r="X1216" s="117"/>
      <c r="Y1216" s="72"/>
    </row>
    <row r="1217" spans="8:25" ht="20.100000000000001" customHeight="1" x14ac:dyDescent="0.2">
      <c r="H1217" s="68"/>
      <c r="I1217" s="61"/>
      <c r="J1217" s="62"/>
      <c r="K1217" s="61"/>
      <c r="L1217" s="61"/>
      <c r="M1217" s="80"/>
      <c r="N1217" s="61"/>
      <c r="O1217" s="111"/>
      <c r="P1217" s="117"/>
      <c r="Q1217" s="120"/>
      <c r="R1217" s="117"/>
      <c r="S1217" s="120"/>
      <c r="T1217" s="117"/>
      <c r="U1217" s="120"/>
      <c r="V1217" s="117"/>
      <c r="W1217" s="120"/>
      <c r="X1217" s="117"/>
      <c r="Y1217" s="72"/>
    </row>
    <row r="1218" spans="8:25" ht="20.100000000000001" customHeight="1" x14ac:dyDescent="0.2">
      <c r="H1218" s="68"/>
      <c r="I1218" s="61"/>
      <c r="J1218" s="62"/>
      <c r="K1218" s="61"/>
      <c r="L1218" s="61"/>
      <c r="M1218" s="80"/>
      <c r="N1218" s="61"/>
      <c r="O1218" s="111"/>
      <c r="P1218" s="117"/>
      <c r="Q1218" s="120"/>
      <c r="R1218" s="117"/>
      <c r="S1218" s="120"/>
      <c r="T1218" s="117"/>
      <c r="U1218" s="120"/>
      <c r="V1218" s="117"/>
      <c r="W1218" s="120"/>
      <c r="X1218" s="117"/>
      <c r="Y1218" s="72"/>
    </row>
    <row r="1219" spans="8:25" ht="20.100000000000001" customHeight="1" x14ac:dyDescent="0.2">
      <c r="H1219" s="68"/>
      <c r="I1219" s="61"/>
      <c r="J1219" s="62"/>
      <c r="K1219" s="61"/>
      <c r="L1219" s="61"/>
      <c r="M1219" s="80"/>
      <c r="N1219" s="61"/>
      <c r="O1219" s="111"/>
      <c r="P1219" s="117"/>
      <c r="Q1219" s="120"/>
      <c r="R1219" s="117"/>
      <c r="S1219" s="120"/>
      <c r="T1219" s="117"/>
      <c r="U1219" s="120"/>
      <c r="V1219" s="117"/>
      <c r="W1219" s="120"/>
      <c r="X1219" s="117"/>
      <c r="Y1219" s="72"/>
    </row>
    <row r="1220" spans="8:25" ht="20.100000000000001" customHeight="1" x14ac:dyDescent="0.2">
      <c r="H1220" s="68"/>
      <c r="I1220" s="61"/>
      <c r="J1220" s="62"/>
      <c r="K1220" s="61"/>
      <c r="L1220" s="61"/>
      <c r="M1220" s="80"/>
      <c r="N1220" s="61"/>
      <c r="O1220" s="111"/>
      <c r="P1220" s="117"/>
      <c r="Q1220" s="120"/>
      <c r="R1220" s="117"/>
      <c r="S1220" s="120"/>
      <c r="T1220" s="117"/>
      <c r="U1220" s="120"/>
      <c r="V1220" s="117"/>
      <c r="W1220" s="120"/>
      <c r="X1220" s="117"/>
      <c r="Y1220" s="72"/>
    </row>
    <row r="1221" spans="8:25" ht="20.100000000000001" customHeight="1" x14ac:dyDescent="0.2">
      <c r="H1221" s="68"/>
      <c r="I1221" s="61"/>
      <c r="J1221" s="62"/>
      <c r="K1221" s="61"/>
      <c r="L1221" s="61"/>
      <c r="M1221" s="80"/>
      <c r="N1221" s="61"/>
      <c r="O1221" s="111"/>
      <c r="P1221" s="117"/>
      <c r="Q1221" s="120"/>
      <c r="R1221" s="117"/>
      <c r="S1221" s="120"/>
      <c r="T1221" s="117"/>
      <c r="U1221" s="120"/>
      <c r="V1221" s="117"/>
      <c r="W1221" s="120"/>
      <c r="X1221" s="117"/>
      <c r="Y1221" s="72"/>
    </row>
    <row r="1222" spans="8:25" ht="20.100000000000001" customHeight="1" x14ac:dyDescent="0.2">
      <c r="H1222" s="68"/>
      <c r="I1222" s="61"/>
      <c r="J1222" s="62"/>
      <c r="K1222" s="61"/>
      <c r="L1222" s="61"/>
      <c r="M1222" s="80"/>
      <c r="N1222" s="61"/>
      <c r="O1222" s="111"/>
      <c r="P1222" s="117"/>
      <c r="Q1222" s="120"/>
      <c r="R1222" s="117"/>
      <c r="S1222" s="120"/>
      <c r="T1222" s="117"/>
      <c r="U1222" s="120"/>
      <c r="V1222" s="117"/>
      <c r="W1222" s="120"/>
      <c r="X1222" s="117"/>
      <c r="Y1222" s="72"/>
    </row>
    <row r="1223" spans="8:25" ht="20.100000000000001" customHeight="1" x14ac:dyDescent="0.2">
      <c r="H1223" s="68"/>
      <c r="I1223" s="61"/>
      <c r="J1223" s="62"/>
      <c r="K1223" s="61"/>
      <c r="L1223" s="61"/>
      <c r="M1223" s="80"/>
      <c r="N1223" s="61"/>
      <c r="O1223" s="111"/>
      <c r="P1223" s="117"/>
      <c r="Q1223" s="120"/>
      <c r="R1223" s="117"/>
      <c r="S1223" s="120"/>
      <c r="T1223" s="117"/>
      <c r="U1223" s="120"/>
      <c r="V1223" s="117"/>
      <c r="W1223" s="120"/>
      <c r="X1223" s="117"/>
      <c r="Y1223" s="72"/>
    </row>
    <row r="1224" spans="8:25" ht="20.100000000000001" customHeight="1" x14ac:dyDescent="0.2">
      <c r="H1224" s="68"/>
      <c r="I1224" s="61"/>
      <c r="J1224" s="62"/>
      <c r="K1224" s="61"/>
      <c r="L1224" s="61"/>
      <c r="M1224" s="80"/>
      <c r="N1224" s="61"/>
      <c r="O1224" s="111"/>
      <c r="P1224" s="117"/>
      <c r="Q1224" s="120"/>
      <c r="R1224" s="117"/>
      <c r="S1224" s="120"/>
      <c r="T1224" s="117"/>
      <c r="U1224" s="120"/>
      <c r="V1224" s="117"/>
      <c r="W1224" s="120"/>
      <c r="X1224" s="117"/>
      <c r="Y1224" s="72"/>
    </row>
    <row r="1225" spans="8:25" ht="20.100000000000001" customHeight="1" x14ac:dyDescent="0.2">
      <c r="H1225" s="68"/>
      <c r="I1225" s="61"/>
      <c r="J1225" s="62"/>
      <c r="K1225" s="61"/>
      <c r="L1225" s="61"/>
      <c r="M1225" s="80"/>
      <c r="N1225" s="61"/>
      <c r="O1225" s="111"/>
      <c r="P1225" s="117"/>
      <c r="Q1225" s="120"/>
      <c r="R1225" s="117"/>
      <c r="S1225" s="120"/>
      <c r="T1225" s="117"/>
      <c r="U1225" s="120"/>
      <c r="V1225" s="117"/>
      <c r="W1225" s="120"/>
      <c r="X1225" s="117"/>
      <c r="Y1225" s="72"/>
    </row>
    <row r="1226" spans="8:25" ht="20.100000000000001" customHeight="1" x14ac:dyDescent="0.2">
      <c r="H1226" s="68"/>
      <c r="I1226" s="61"/>
      <c r="J1226" s="62"/>
      <c r="K1226" s="61"/>
      <c r="L1226" s="61"/>
      <c r="M1226" s="80"/>
      <c r="N1226" s="61"/>
      <c r="O1226" s="111"/>
      <c r="P1226" s="117"/>
      <c r="Q1226" s="120"/>
      <c r="R1226" s="117"/>
      <c r="S1226" s="120"/>
      <c r="T1226" s="117"/>
      <c r="U1226" s="120"/>
      <c r="V1226" s="117"/>
      <c r="W1226" s="120"/>
      <c r="X1226" s="117"/>
      <c r="Y1226" s="72"/>
    </row>
    <row r="1227" spans="8:25" ht="20.100000000000001" customHeight="1" x14ac:dyDescent="0.2">
      <c r="H1227" s="68"/>
      <c r="I1227" s="61"/>
      <c r="J1227" s="62"/>
      <c r="K1227" s="61"/>
      <c r="L1227" s="61"/>
      <c r="M1227" s="80"/>
      <c r="N1227" s="61"/>
      <c r="O1227" s="111"/>
      <c r="P1227" s="117"/>
      <c r="Q1227" s="120"/>
      <c r="R1227" s="117"/>
      <c r="S1227" s="120"/>
      <c r="T1227" s="117"/>
      <c r="U1227" s="120"/>
      <c r="V1227" s="117"/>
      <c r="W1227" s="120"/>
      <c r="X1227" s="117"/>
      <c r="Y1227" s="72"/>
    </row>
    <row r="1228" spans="8:25" ht="20.100000000000001" customHeight="1" x14ac:dyDescent="0.2">
      <c r="H1228" s="68"/>
      <c r="I1228" s="61"/>
      <c r="J1228" s="62"/>
      <c r="K1228" s="61"/>
      <c r="L1228" s="61"/>
      <c r="M1228" s="80"/>
      <c r="N1228" s="61"/>
      <c r="O1228" s="111"/>
      <c r="P1228" s="117"/>
      <c r="Q1228" s="120"/>
      <c r="R1228" s="117"/>
      <c r="S1228" s="120"/>
      <c r="T1228" s="117"/>
      <c r="U1228" s="120"/>
      <c r="V1228" s="117"/>
      <c r="W1228" s="120"/>
      <c r="X1228" s="117"/>
      <c r="Y1228" s="72"/>
    </row>
    <row r="1229" spans="8:25" ht="20.100000000000001" customHeight="1" x14ac:dyDescent="0.2">
      <c r="H1229" s="68"/>
      <c r="I1229" s="61"/>
      <c r="J1229" s="62"/>
      <c r="K1229" s="61"/>
      <c r="L1229" s="61"/>
      <c r="M1229" s="80"/>
      <c r="N1229" s="61"/>
      <c r="O1229" s="111"/>
      <c r="P1229" s="117"/>
      <c r="Q1229" s="120"/>
      <c r="R1229" s="117"/>
      <c r="S1229" s="120"/>
      <c r="T1229" s="117"/>
      <c r="U1229" s="120"/>
      <c r="V1229" s="117"/>
      <c r="W1229" s="120"/>
      <c r="X1229" s="117"/>
      <c r="Y1229" s="72"/>
    </row>
    <row r="1230" spans="8:25" ht="20.100000000000001" customHeight="1" x14ac:dyDescent="0.2">
      <c r="H1230" s="68"/>
      <c r="I1230" s="61"/>
      <c r="J1230" s="62"/>
      <c r="K1230" s="61"/>
      <c r="L1230" s="61"/>
      <c r="M1230" s="80"/>
      <c r="N1230" s="61"/>
      <c r="O1230" s="111"/>
      <c r="P1230" s="117"/>
      <c r="Q1230" s="120"/>
      <c r="R1230" s="117"/>
      <c r="S1230" s="120"/>
      <c r="T1230" s="117"/>
      <c r="U1230" s="120"/>
      <c r="V1230" s="117"/>
      <c r="W1230" s="120"/>
      <c r="X1230" s="117"/>
      <c r="Y1230" s="72"/>
    </row>
    <row r="1231" spans="8:25" ht="20.100000000000001" customHeight="1" x14ac:dyDescent="0.2">
      <c r="H1231" s="68"/>
      <c r="I1231" s="61"/>
      <c r="J1231" s="62"/>
      <c r="K1231" s="61"/>
      <c r="L1231" s="61"/>
      <c r="M1231" s="80"/>
      <c r="N1231" s="61"/>
      <c r="O1231" s="111"/>
      <c r="P1231" s="117"/>
      <c r="Q1231" s="120"/>
      <c r="R1231" s="117"/>
      <c r="S1231" s="120"/>
      <c r="T1231" s="117"/>
      <c r="U1231" s="120"/>
      <c r="V1231" s="117"/>
      <c r="W1231" s="120"/>
      <c r="X1231" s="117"/>
      <c r="Y1231" s="72"/>
    </row>
    <row r="1232" spans="8:25" ht="20.100000000000001" customHeight="1" x14ac:dyDescent="0.2">
      <c r="H1232" s="68"/>
      <c r="I1232" s="61"/>
      <c r="J1232" s="62"/>
      <c r="K1232" s="61"/>
      <c r="L1232" s="61"/>
      <c r="M1232" s="80"/>
      <c r="N1232" s="61"/>
      <c r="O1232" s="111"/>
      <c r="P1232" s="117"/>
      <c r="Q1232" s="120"/>
      <c r="R1232" s="117"/>
      <c r="S1232" s="120"/>
      <c r="T1232" s="117"/>
      <c r="U1232" s="120"/>
      <c r="V1232" s="117"/>
      <c r="W1232" s="120"/>
      <c r="X1232" s="117"/>
      <c r="Y1232" s="72"/>
    </row>
    <row r="1233" spans="8:25" ht="20.100000000000001" customHeight="1" x14ac:dyDescent="0.2">
      <c r="H1233" s="68"/>
      <c r="I1233" s="61"/>
      <c r="J1233" s="62"/>
      <c r="K1233" s="61"/>
      <c r="L1233" s="61"/>
      <c r="M1233" s="80"/>
      <c r="N1233" s="61"/>
      <c r="O1233" s="111"/>
      <c r="P1233" s="117"/>
      <c r="Q1233" s="120"/>
      <c r="R1233" s="117"/>
      <c r="S1233" s="120"/>
      <c r="T1233" s="117"/>
      <c r="U1233" s="120"/>
      <c r="V1233" s="117"/>
      <c r="W1233" s="120"/>
      <c r="X1233" s="117"/>
      <c r="Y1233" s="72"/>
    </row>
    <row r="1234" spans="8:25" ht="20.100000000000001" customHeight="1" x14ac:dyDescent="0.2">
      <c r="H1234" s="68"/>
      <c r="I1234" s="61"/>
      <c r="J1234" s="62"/>
      <c r="K1234" s="61"/>
      <c r="L1234" s="61"/>
      <c r="M1234" s="80"/>
      <c r="N1234" s="61"/>
      <c r="O1234" s="111"/>
      <c r="P1234" s="117"/>
      <c r="Q1234" s="120"/>
      <c r="R1234" s="117"/>
      <c r="S1234" s="120"/>
      <c r="T1234" s="117"/>
      <c r="U1234" s="120"/>
      <c r="V1234" s="117"/>
      <c r="W1234" s="120"/>
      <c r="X1234" s="117"/>
      <c r="Y1234" s="72"/>
    </row>
    <row r="1235" spans="8:25" ht="20.100000000000001" customHeight="1" x14ac:dyDescent="0.2">
      <c r="H1235" s="68"/>
      <c r="I1235" s="61"/>
      <c r="J1235" s="62"/>
      <c r="K1235" s="61"/>
      <c r="L1235" s="61"/>
      <c r="M1235" s="80"/>
      <c r="N1235" s="61"/>
      <c r="O1235" s="111"/>
      <c r="P1235" s="117"/>
      <c r="Q1235" s="120"/>
      <c r="R1235" s="117"/>
      <c r="S1235" s="120"/>
      <c r="T1235" s="117"/>
      <c r="U1235" s="120"/>
      <c r="V1235" s="117"/>
      <c r="W1235" s="120"/>
      <c r="X1235" s="117"/>
      <c r="Y1235" s="72"/>
    </row>
    <row r="1236" spans="8:25" ht="20.100000000000001" customHeight="1" x14ac:dyDescent="0.2">
      <c r="H1236" s="68"/>
      <c r="I1236" s="61"/>
      <c r="J1236" s="62"/>
      <c r="K1236" s="61"/>
      <c r="L1236" s="61"/>
      <c r="M1236" s="80"/>
      <c r="N1236" s="61"/>
      <c r="O1236" s="111"/>
      <c r="P1236" s="117"/>
      <c r="Q1236" s="120"/>
      <c r="R1236" s="117"/>
      <c r="S1236" s="120"/>
      <c r="T1236" s="117"/>
      <c r="U1236" s="120"/>
      <c r="V1236" s="117"/>
      <c r="W1236" s="120"/>
      <c r="X1236" s="117"/>
      <c r="Y1236" s="72"/>
    </row>
    <row r="1237" spans="8:25" ht="20.100000000000001" customHeight="1" x14ac:dyDescent="0.2">
      <c r="H1237" s="68"/>
      <c r="I1237" s="61"/>
      <c r="J1237" s="62"/>
      <c r="K1237" s="61"/>
      <c r="L1237" s="61"/>
      <c r="M1237" s="80"/>
      <c r="N1237" s="61"/>
      <c r="O1237" s="111"/>
      <c r="P1237" s="117"/>
      <c r="Q1237" s="120"/>
      <c r="R1237" s="117"/>
      <c r="S1237" s="120"/>
      <c r="T1237" s="117"/>
      <c r="U1237" s="120"/>
      <c r="V1237" s="117"/>
      <c r="W1237" s="120"/>
      <c r="X1237" s="117"/>
      <c r="Y1237" s="72"/>
    </row>
    <row r="1238" spans="8:25" ht="20.100000000000001" customHeight="1" x14ac:dyDescent="0.2">
      <c r="H1238" s="68"/>
      <c r="I1238" s="61"/>
      <c r="J1238" s="62"/>
      <c r="K1238" s="61"/>
      <c r="L1238" s="61"/>
      <c r="M1238" s="80"/>
      <c r="N1238" s="61"/>
      <c r="O1238" s="111"/>
      <c r="P1238" s="117"/>
      <c r="Q1238" s="120"/>
      <c r="R1238" s="117"/>
      <c r="S1238" s="120"/>
      <c r="T1238" s="117"/>
      <c r="U1238" s="120"/>
      <c r="V1238" s="117"/>
      <c r="W1238" s="120"/>
      <c r="X1238" s="117"/>
      <c r="Y1238" s="72"/>
    </row>
    <row r="1239" spans="8:25" ht="20.100000000000001" customHeight="1" x14ac:dyDescent="0.2">
      <c r="H1239" s="68"/>
      <c r="I1239" s="61"/>
      <c r="J1239" s="62"/>
      <c r="K1239" s="61"/>
      <c r="L1239" s="61"/>
      <c r="M1239" s="80"/>
      <c r="N1239" s="61"/>
      <c r="O1239" s="111"/>
      <c r="P1239" s="117"/>
      <c r="Q1239" s="120"/>
      <c r="R1239" s="117"/>
      <c r="S1239" s="120"/>
      <c r="T1239" s="117"/>
      <c r="U1239" s="120"/>
      <c r="V1239" s="117"/>
      <c r="W1239" s="120"/>
      <c r="X1239" s="117"/>
      <c r="Y1239" s="72"/>
    </row>
    <row r="1240" spans="8:25" ht="20.100000000000001" customHeight="1" x14ac:dyDescent="0.2">
      <c r="H1240" s="68"/>
      <c r="I1240" s="61"/>
      <c r="J1240" s="62"/>
      <c r="K1240" s="61"/>
      <c r="L1240" s="61"/>
      <c r="M1240" s="80"/>
      <c r="N1240" s="61"/>
      <c r="O1240" s="111"/>
      <c r="P1240" s="117"/>
      <c r="Q1240" s="120"/>
      <c r="R1240" s="117"/>
      <c r="S1240" s="120"/>
      <c r="T1240" s="117"/>
      <c r="U1240" s="120"/>
      <c r="V1240" s="117"/>
      <c r="W1240" s="120"/>
      <c r="X1240" s="117"/>
      <c r="Y1240" s="72"/>
    </row>
    <row r="1241" spans="8:25" ht="20.100000000000001" customHeight="1" x14ac:dyDescent="0.2">
      <c r="H1241" s="68"/>
      <c r="I1241" s="61"/>
      <c r="J1241" s="62"/>
      <c r="K1241" s="61"/>
      <c r="L1241" s="61"/>
      <c r="M1241" s="80"/>
      <c r="N1241" s="61"/>
      <c r="O1241" s="111"/>
      <c r="P1241" s="117"/>
      <c r="Q1241" s="120"/>
      <c r="R1241" s="117"/>
      <c r="S1241" s="120"/>
      <c r="T1241" s="117"/>
      <c r="U1241" s="120"/>
      <c r="V1241" s="117"/>
      <c r="W1241" s="120"/>
      <c r="X1241" s="117"/>
      <c r="Y1241" s="72"/>
    </row>
    <row r="1242" spans="8:25" ht="20.100000000000001" customHeight="1" x14ac:dyDescent="0.2">
      <c r="H1242" s="68"/>
      <c r="I1242" s="61"/>
      <c r="J1242" s="62"/>
      <c r="K1242" s="61"/>
      <c r="L1242" s="61"/>
      <c r="M1242" s="80"/>
      <c r="N1242" s="61"/>
      <c r="O1242" s="111"/>
      <c r="P1242" s="117"/>
      <c r="Q1242" s="120"/>
      <c r="R1242" s="117"/>
      <c r="S1242" s="120"/>
      <c r="T1242" s="117"/>
      <c r="U1242" s="120"/>
      <c r="V1242" s="117"/>
      <c r="W1242" s="120"/>
      <c r="X1242" s="117"/>
      <c r="Y1242" s="72"/>
    </row>
    <row r="1243" spans="8:25" ht="20.100000000000001" customHeight="1" x14ac:dyDescent="0.2">
      <c r="H1243" s="68"/>
      <c r="I1243" s="61"/>
      <c r="J1243" s="62"/>
      <c r="K1243" s="61"/>
      <c r="L1243" s="61"/>
      <c r="M1243" s="80"/>
      <c r="N1243" s="61"/>
      <c r="O1243" s="111"/>
      <c r="P1243" s="117"/>
      <c r="Q1243" s="120"/>
      <c r="R1243" s="117"/>
      <c r="S1243" s="120"/>
      <c r="T1243" s="117"/>
      <c r="U1243" s="120"/>
      <c r="V1243" s="117"/>
      <c r="W1243" s="120"/>
      <c r="X1243" s="117"/>
      <c r="Y1243" s="72"/>
    </row>
    <row r="1244" spans="8:25" ht="20.100000000000001" customHeight="1" x14ac:dyDescent="0.2">
      <c r="H1244" s="68"/>
      <c r="I1244" s="61"/>
      <c r="J1244" s="62"/>
      <c r="K1244" s="61"/>
      <c r="L1244" s="61"/>
      <c r="M1244" s="80"/>
      <c r="N1244" s="61"/>
      <c r="O1244" s="111"/>
      <c r="P1244" s="117"/>
      <c r="Q1244" s="120"/>
      <c r="R1244" s="117"/>
      <c r="S1244" s="120"/>
      <c r="T1244" s="117"/>
      <c r="U1244" s="120"/>
      <c r="V1244" s="117"/>
      <c r="W1244" s="120"/>
      <c r="X1244" s="117"/>
      <c r="Y1244" s="72"/>
    </row>
    <row r="1245" spans="8:25" ht="20.100000000000001" customHeight="1" x14ac:dyDescent="0.2">
      <c r="H1245" s="68"/>
      <c r="I1245" s="61"/>
      <c r="J1245" s="62"/>
      <c r="K1245" s="61"/>
      <c r="L1245" s="61"/>
      <c r="M1245" s="80"/>
      <c r="N1245" s="61"/>
      <c r="O1245" s="111"/>
      <c r="P1245" s="117"/>
      <c r="Q1245" s="120"/>
      <c r="R1245" s="117"/>
      <c r="S1245" s="120"/>
      <c r="T1245" s="117"/>
      <c r="U1245" s="120"/>
      <c r="V1245" s="117"/>
      <c r="W1245" s="120"/>
      <c r="X1245" s="117"/>
      <c r="Y1245" s="72"/>
    </row>
    <row r="1246" spans="8:25" ht="20.100000000000001" customHeight="1" x14ac:dyDescent="0.2">
      <c r="H1246" s="68"/>
      <c r="I1246" s="61"/>
      <c r="J1246" s="62"/>
      <c r="K1246" s="61"/>
      <c r="L1246" s="61"/>
      <c r="M1246" s="80"/>
      <c r="N1246" s="61"/>
      <c r="O1246" s="111"/>
      <c r="P1246" s="117"/>
      <c r="Q1246" s="120"/>
      <c r="R1246" s="117"/>
      <c r="S1246" s="120"/>
      <c r="T1246" s="117"/>
      <c r="U1246" s="120"/>
      <c r="V1246" s="117"/>
      <c r="W1246" s="120"/>
      <c r="X1246" s="117"/>
      <c r="Y1246" s="72"/>
    </row>
    <row r="1247" spans="8:25" ht="20.100000000000001" customHeight="1" x14ac:dyDescent="0.2">
      <c r="H1247" s="68"/>
      <c r="I1247" s="61"/>
      <c r="J1247" s="62"/>
      <c r="K1247" s="61"/>
      <c r="L1247" s="61"/>
      <c r="M1247" s="80"/>
      <c r="N1247" s="61"/>
      <c r="O1247" s="111"/>
      <c r="P1247" s="117"/>
      <c r="Q1247" s="120"/>
      <c r="R1247" s="117"/>
      <c r="S1247" s="120"/>
      <c r="T1247" s="117"/>
      <c r="U1247" s="120"/>
      <c r="V1247" s="117"/>
      <c r="W1247" s="120"/>
      <c r="X1247" s="117"/>
      <c r="Y1247" s="72"/>
    </row>
    <row r="1248" spans="8:25" ht="20.100000000000001" customHeight="1" x14ac:dyDescent="0.2">
      <c r="H1248" s="68"/>
      <c r="I1248" s="61"/>
      <c r="J1248" s="62"/>
      <c r="K1248" s="61"/>
      <c r="L1248" s="61"/>
      <c r="M1248" s="80"/>
      <c r="N1248" s="61"/>
      <c r="O1248" s="111"/>
      <c r="P1248" s="117"/>
      <c r="Q1248" s="120"/>
      <c r="R1248" s="117"/>
      <c r="S1248" s="120"/>
      <c r="T1248" s="117"/>
      <c r="U1248" s="120"/>
      <c r="V1248" s="117"/>
      <c r="W1248" s="120"/>
      <c r="X1248" s="117"/>
      <c r="Y1248" s="72"/>
    </row>
    <row r="1249" spans="8:25" ht="20.100000000000001" customHeight="1" x14ac:dyDescent="0.2">
      <c r="H1249" s="68"/>
      <c r="I1249" s="61"/>
      <c r="J1249" s="62"/>
      <c r="K1249" s="61"/>
      <c r="L1249" s="61"/>
      <c r="M1249" s="80"/>
      <c r="N1249" s="61"/>
      <c r="O1249" s="111"/>
      <c r="P1249" s="117"/>
      <c r="Q1249" s="120"/>
      <c r="R1249" s="117"/>
      <c r="S1249" s="120"/>
      <c r="T1249" s="117"/>
      <c r="U1249" s="120"/>
      <c r="V1249" s="117"/>
      <c r="W1249" s="120"/>
      <c r="X1249" s="117"/>
      <c r="Y1249" s="72"/>
    </row>
    <row r="1250" spans="8:25" ht="20.100000000000001" customHeight="1" x14ac:dyDescent="0.2">
      <c r="H1250" s="68"/>
      <c r="I1250" s="61"/>
      <c r="J1250" s="62"/>
      <c r="K1250" s="61"/>
      <c r="L1250" s="61"/>
      <c r="M1250" s="80"/>
      <c r="N1250" s="61"/>
      <c r="O1250" s="111"/>
      <c r="P1250" s="117"/>
      <c r="Q1250" s="120"/>
      <c r="R1250" s="117"/>
      <c r="S1250" s="120"/>
      <c r="T1250" s="117"/>
      <c r="U1250" s="120"/>
      <c r="V1250" s="117"/>
      <c r="W1250" s="120"/>
      <c r="X1250" s="117"/>
      <c r="Y1250" s="72"/>
    </row>
    <row r="1251" spans="8:25" ht="20.100000000000001" customHeight="1" x14ac:dyDescent="0.2">
      <c r="H1251" s="68"/>
      <c r="I1251" s="61"/>
      <c r="J1251" s="62"/>
      <c r="K1251" s="61"/>
      <c r="L1251" s="61"/>
      <c r="M1251" s="80"/>
      <c r="N1251" s="61"/>
      <c r="O1251" s="111"/>
      <c r="P1251" s="117"/>
      <c r="Q1251" s="120"/>
      <c r="R1251" s="117"/>
      <c r="S1251" s="120"/>
      <c r="T1251" s="117"/>
      <c r="U1251" s="120"/>
      <c r="V1251" s="117"/>
      <c r="W1251" s="120"/>
      <c r="X1251" s="117"/>
      <c r="Y1251" s="72"/>
    </row>
    <row r="1252" spans="8:25" ht="20.100000000000001" customHeight="1" x14ac:dyDescent="0.2">
      <c r="H1252" s="68"/>
      <c r="I1252" s="61"/>
      <c r="J1252" s="62"/>
      <c r="K1252" s="61"/>
      <c r="L1252" s="61"/>
      <c r="M1252" s="80"/>
      <c r="N1252" s="61"/>
      <c r="O1252" s="111"/>
      <c r="P1252" s="117"/>
      <c r="Q1252" s="120"/>
      <c r="R1252" s="117"/>
      <c r="S1252" s="120"/>
      <c r="T1252" s="117"/>
      <c r="U1252" s="120"/>
      <c r="V1252" s="117"/>
      <c r="W1252" s="120"/>
      <c r="X1252" s="117"/>
      <c r="Y1252" s="72"/>
    </row>
    <row r="1253" spans="8:25" ht="20.100000000000001" customHeight="1" x14ac:dyDescent="0.2">
      <c r="H1253" s="68"/>
      <c r="I1253" s="61"/>
      <c r="J1253" s="62"/>
      <c r="K1253" s="61"/>
      <c r="L1253" s="61"/>
      <c r="M1253" s="80"/>
      <c r="N1253" s="61"/>
      <c r="O1253" s="111"/>
      <c r="P1253" s="117"/>
      <c r="Q1253" s="120"/>
      <c r="R1253" s="117"/>
      <c r="S1253" s="120"/>
      <c r="T1253" s="117"/>
      <c r="U1253" s="120"/>
      <c r="V1253" s="117"/>
      <c r="W1253" s="120"/>
      <c r="X1253" s="117"/>
      <c r="Y1253" s="72"/>
    </row>
    <row r="1254" spans="8:25" ht="20.100000000000001" customHeight="1" x14ac:dyDescent="0.2">
      <c r="H1254" s="68"/>
      <c r="I1254" s="61"/>
      <c r="J1254" s="62"/>
      <c r="K1254" s="61"/>
      <c r="L1254" s="61"/>
      <c r="M1254" s="80"/>
      <c r="N1254" s="61"/>
      <c r="O1254" s="111"/>
      <c r="P1254" s="117"/>
      <c r="Q1254" s="120"/>
      <c r="R1254" s="117"/>
      <c r="S1254" s="120"/>
      <c r="T1254" s="117"/>
      <c r="U1254" s="120"/>
      <c r="V1254" s="117"/>
      <c r="W1254" s="120"/>
      <c r="X1254" s="117"/>
      <c r="Y1254" s="72"/>
    </row>
    <row r="1255" spans="8:25" ht="20.100000000000001" customHeight="1" x14ac:dyDescent="0.2">
      <c r="H1255" s="68"/>
      <c r="I1255" s="61"/>
      <c r="J1255" s="62"/>
      <c r="K1255" s="61"/>
      <c r="L1255" s="61"/>
      <c r="M1255" s="80"/>
      <c r="N1255" s="61"/>
      <c r="O1255" s="111"/>
      <c r="P1255" s="117"/>
      <c r="Q1255" s="120"/>
      <c r="R1255" s="117"/>
      <c r="S1255" s="120"/>
      <c r="T1255" s="117"/>
      <c r="U1255" s="120"/>
      <c r="V1255" s="117"/>
      <c r="W1255" s="120"/>
      <c r="X1255" s="117"/>
      <c r="Y1255" s="72"/>
    </row>
    <row r="1256" spans="8:25" ht="20.100000000000001" customHeight="1" x14ac:dyDescent="0.2">
      <c r="H1256" s="68"/>
      <c r="I1256" s="61"/>
      <c r="J1256" s="62"/>
      <c r="K1256" s="61"/>
      <c r="L1256" s="61"/>
      <c r="M1256" s="80"/>
      <c r="N1256" s="61"/>
      <c r="O1256" s="111"/>
      <c r="P1256" s="117"/>
      <c r="Q1256" s="120"/>
      <c r="R1256" s="117"/>
      <c r="S1256" s="120"/>
      <c r="T1256" s="117"/>
      <c r="U1256" s="120"/>
      <c r="V1256" s="117"/>
      <c r="W1256" s="120"/>
      <c r="X1256" s="117"/>
      <c r="Y1256" s="72"/>
    </row>
    <row r="1257" spans="8:25" ht="20.100000000000001" customHeight="1" x14ac:dyDescent="0.2">
      <c r="H1257" s="68"/>
      <c r="I1257" s="61"/>
      <c r="J1257" s="62"/>
      <c r="K1257" s="61"/>
      <c r="L1257" s="61"/>
      <c r="M1257" s="80"/>
      <c r="N1257" s="61"/>
      <c r="O1257" s="111"/>
      <c r="P1257" s="117"/>
      <c r="Q1257" s="120"/>
      <c r="R1257" s="117"/>
      <c r="S1257" s="120"/>
      <c r="T1257" s="117"/>
      <c r="U1257" s="120"/>
      <c r="V1257" s="117"/>
      <c r="W1257" s="120"/>
      <c r="X1257" s="117"/>
      <c r="Y1257" s="72"/>
    </row>
    <row r="1258" spans="8:25" ht="20.100000000000001" customHeight="1" x14ac:dyDescent="0.2">
      <c r="H1258" s="68"/>
      <c r="I1258" s="61"/>
      <c r="J1258" s="62"/>
      <c r="K1258" s="61"/>
      <c r="L1258" s="61"/>
      <c r="M1258" s="80"/>
      <c r="N1258" s="61"/>
      <c r="O1258" s="111"/>
      <c r="P1258" s="117"/>
      <c r="Q1258" s="120"/>
      <c r="R1258" s="117"/>
      <c r="S1258" s="120"/>
      <c r="T1258" s="117"/>
      <c r="U1258" s="120"/>
      <c r="V1258" s="117"/>
      <c r="W1258" s="120"/>
      <c r="X1258" s="117"/>
      <c r="Y1258" s="72"/>
    </row>
    <row r="1259" spans="8:25" ht="20.100000000000001" customHeight="1" x14ac:dyDescent="0.2">
      <c r="H1259" s="68"/>
      <c r="I1259" s="61"/>
      <c r="J1259" s="62"/>
      <c r="K1259" s="61"/>
      <c r="L1259" s="61"/>
      <c r="M1259" s="80"/>
      <c r="N1259" s="61"/>
      <c r="O1259" s="111"/>
      <c r="P1259" s="117"/>
      <c r="Q1259" s="120"/>
      <c r="R1259" s="117"/>
      <c r="S1259" s="120"/>
      <c r="T1259" s="117"/>
      <c r="U1259" s="120"/>
      <c r="V1259" s="117"/>
      <c r="W1259" s="120"/>
      <c r="X1259" s="117"/>
      <c r="Y1259" s="72"/>
    </row>
    <row r="1260" spans="8:25" ht="20.100000000000001" customHeight="1" x14ac:dyDescent="0.2">
      <c r="H1260" s="68"/>
      <c r="I1260" s="61"/>
      <c r="J1260" s="62"/>
      <c r="K1260" s="61"/>
      <c r="L1260" s="61"/>
      <c r="M1260" s="80"/>
      <c r="N1260" s="61"/>
      <c r="O1260" s="111"/>
      <c r="P1260" s="117"/>
      <c r="Q1260" s="120"/>
      <c r="R1260" s="117"/>
      <c r="S1260" s="120"/>
      <c r="T1260" s="117"/>
      <c r="U1260" s="120"/>
      <c r="V1260" s="117"/>
      <c r="W1260" s="120"/>
      <c r="X1260" s="117"/>
      <c r="Y1260" s="72"/>
    </row>
    <row r="1261" spans="8:25" ht="20.100000000000001" customHeight="1" x14ac:dyDescent="0.2">
      <c r="H1261" s="68"/>
      <c r="I1261" s="61"/>
      <c r="J1261" s="62"/>
      <c r="K1261" s="61"/>
      <c r="L1261" s="61"/>
      <c r="M1261" s="80"/>
      <c r="N1261" s="61"/>
      <c r="O1261" s="111"/>
      <c r="P1261" s="117"/>
      <c r="Q1261" s="120"/>
      <c r="R1261" s="117"/>
      <c r="S1261" s="120"/>
      <c r="T1261" s="117"/>
      <c r="U1261" s="120"/>
      <c r="V1261" s="117"/>
      <c r="W1261" s="120"/>
      <c r="X1261" s="117"/>
      <c r="Y1261" s="72"/>
    </row>
    <row r="1262" spans="8:25" ht="20.100000000000001" customHeight="1" x14ac:dyDescent="0.2">
      <c r="H1262" s="68"/>
      <c r="I1262" s="61"/>
      <c r="J1262" s="62"/>
      <c r="K1262" s="61"/>
      <c r="L1262" s="61"/>
      <c r="M1262" s="80"/>
      <c r="N1262" s="61"/>
      <c r="O1262" s="111"/>
      <c r="P1262" s="117"/>
      <c r="Q1262" s="120"/>
      <c r="R1262" s="117"/>
      <c r="S1262" s="120"/>
      <c r="T1262" s="117"/>
      <c r="U1262" s="120"/>
      <c r="V1262" s="117"/>
      <c r="W1262" s="120"/>
      <c r="X1262" s="117"/>
      <c r="Y1262" s="72"/>
    </row>
    <row r="1263" spans="8:25" ht="20.100000000000001" customHeight="1" x14ac:dyDescent="0.2">
      <c r="H1263" s="68"/>
      <c r="I1263" s="61"/>
      <c r="J1263" s="62"/>
      <c r="K1263" s="61"/>
      <c r="L1263" s="61"/>
      <c r="M1263" s="80"/>
      <c r="N1263" s="61"/>
      <c r="O1263" s="111"/>
      <c r="P1263" s="117"/>
      <c r="Q1263" s="120"/>
      <c r="R1263" s="117"/>
      <c r="S1263" s="120"/>
      <c r="T1263" s="117"/>
      <c r="U1263" s="120"/>
      <c r="V1263" s="117"/>
      <c r="W1263" s="120"/>
      <c r="X1263" s="117"/>
      <c r="Y1263" s="72"/>
    </row>
    <row r="1264" spans="8:25" ht="20.100000000000001" customHeight="1" x14ac:dyDescent="0.2">
      <c r="H1264" s="68"/>
      <c r="I1264" s="61"/>
      <c r="J1264" s="62"/>
      <c r="K1264" s="61"/>
      <c r="L1264" s="61"/>
      <c r="M1264" s="80"/>
      <c r="N1264" s="61"/>
      <c r="O1264" s="111"/>
      <c r="P1264" s="117"/>
      <c r="Q1264" s="120"/>
      <c r="R1264" s="117"/>
      <c r="S1264" s="120"/>
      <c r="T1264" s="117"/>
      <c r="U1264" s="120"/>
      <c r="V1264" s="117"/>
      <c r="W1264" s="120"/>
      <c r="X1264" s="117"/>
      <c r="Y1264" s="72"/>
    </row>
    <row r="1265" spans="8:25" ht="20.100000000000001" customHeight="1" x14ac:dyDescent="0.2">
      <c r="H1265" s="68"/>
      <c r="I1265" s="61"/>
      <c r="J1265" s="62"/>
      <c r="K1265" s="61"/>
      <c r="L1265" s="61"/>
      <c r="M1265" s="80"/>
      <c r="N1265" s="61"/>
      <c r="O1265" s="111"/>
      <c r="P1265" s="117"/>
      <c r="Q1265" s="120"/>
      <c r="R1265" s="117"/>
      <c r="S1265" s="120"/>
      <c r="T1265" s="117"/>
      <c r="U1265" s="120"/>
      <c r="V1265" s="117"/>
      <c r="W1265" s="120"/>
      <c r="X1265" s="117"/>
      <c r="Y1265" s="72"/>
    </row>
    <row r="1266" spans="8:25" ht="20.100000000000001" customHeight="1" x14ac:dyDescent="0.2">
      <c r="H1266" s="68"/>
      <c r="I1266" s="61"/>
      <c r="J1266" s="62"/>
      <c r="K1266" s="61"/>
      <c r="L1266" s="61"/>
      <c r="M1266" s="80"/>
      <c r="N1266" s="61"/>
      <c r="O1266" s="111"/>
      <c r="P1266" s="117"/>
      <c r="Q1266" s="120"/>
      <c r="R1266" s="117"/>
      <c r="S1266" s="120"/>
      <c r="T1266" s="117"/>
      <c r="U1266" s="120"/>
      <c r="V1266" s="117"/>
      <c r="W1266" s="120"/>
      <c r="X1266" s="117"/>
      <c r="Y1266" s="72"/>
    </row>
    <row r="1267" spans="8:25" ht="20.100000000000001" customHeight="1" x14ac:dyDescent="0.2">
      <c r="H1267" s="68"/>
      <c r="I1267" s="61"/>
      <c r="J1267" s="62"/>
      <c r="K1267" s="61"/>
      <c r="L1267" s="61"/>
      <c r="M1267" s="80"/>
      <c r="N1267" s="61"/>
      <c r="O1267" s="111"/>
      <c r="P1267" s="117"/>
      <c r="Q1267" s="120"/>
      <c r="R1267" s="117"/>
      <c r="S1267" s="120"/>
      <c r="T1267" s="117"/>
      <c r="U1267" s="120"/>
      <c r="V1267" s="117"/>
      <c r="W1267" s="120"/>
      <c r="X1267" s="117"/>
      <c r="Y1267" s="72"/>
    </row>
    <row r="1268" spans="8:25" ht="20.100000000000001" customHeight="1" x14ac:dyDescent="0.2">
      <c r="H1268" s="68"/>
      <c r="I1268" s="61"/>
      <c r="J1268" s="62"/>
      <c r="K1268" s="61"/>
      <c r="L1268" s="61"/>
      <c r="M1268" s="80"/>
      <c r="N1268" s="61"/>
      <c r="O1268" s="111"/>
      <c r="P1268" s="117"/>
      <c r="Q1268" s="120"/>
      <c r="R1268" s="117"/>
      <c r="S1268" s="120"/>
      <c r="T1268" s="117"/>
      <c r="U1268" s="120"/>
      <c r="V1268" s="117"/>
      <c r="W1268" s="120"/>
      <c r="X1268" s="117"/>
      <c r="Y1268" s="72"/>
    </row>
    <row r="1269" spans="8:25" ht="20.100000000000001" customHeight="1" x14ac:dyDescent="0.2">
      <c r="H1269" s="68"/>
      <c r="I1269" s="61"/>
      <c r="J1269" s="62"/>
      <c r="K1269" s="61"/>
      <c r="L1269" s="61"/>
      <c r="M1269" s="80"/>
      <c r="N1269" s="61"/>
      <c r="O1269" s="111"/>
      <c r="P1269" s="117"/>
      <c r="Q1269" s="120"/>
      <c r="R1269" s="117"/>
      <c r="S1269" s="120"/>
      <c r="T1269" s="117"/>
      <c r="U1269" s="120"/>
      <c r="V1269" s="117"/>
      <c r="W1269" s="120"/>
      <c r="X1269" s="117"/>
      <c r="Y1269" s="72"/>
    </row>
    <row r="1270" spans="8:25" ht="20.100000000000001" customHeight="1" x14ac:dyDescent="0.2">
      <c r="H1270" s="68"/>
      <c r="I1270" s="61"/>
      <c r="J1270" s="62"/>
      <c r="K1270" s="61"/>
      <c r="L1270" s="61"/>
      <c r="M1270" s="80"/>
      <c r="N1270" s="61"/>
      <c r="O1270" s="111"/>
      <c r="P1270" s="117"/>
      <c r="Q1270" s="120"/>
      <c r="R1270" s="117"/>
      <c r="S1270" s="120"/>
      <c r="T1270" s="117"/>
      <c r="U1270" s="120"/>
      <c r="V1270" s="117"/>
      <c r="W1270" s="120"/>
      <c r="X1270" s="117"/>
      <c r="Y1270" s="72"/>
    </row>
    <row r="1271" spans="8:25" ht="20.100000000000001" customHeight="1" x14ac:dyDescent="0.2">
      <c r="H1271" s="68"/>
      <c r="I1271" s="61"/>
      <c r="J1271" s="62"/>
      <c r="K1271" s="61"/>
      <c r="L1271" s="61"/>
      <c r="M1271" s="80"/>
      <c r="N1271" s="61"/>
      <c r="O1271" s="111"/>
      <c r="P1271" s="117"/>
      <c r="Q1271" s="120"/>
      <c r="R1271" s="117"/>
      <c r="S1271" s="120"/>
      <c r="T1271" s="117"/>
      <c r="U1271" s="120"/>
      <c r="V1271" s="117"/>
      <c r="W1271" s="120"/>
      <c r="X1271" s="117"/>
      <c r="Y1271" s="72"/>
    </row>
    <row r="1272" spans="8:25" ht="20.100000000000001" customHeight="1" x14ac:dyDescent="0.2">
      <c r="H1272" s="68"/>
      <c r="I1272" s="61"/>
      <c r="J1272" s="62"/>
      <c r="K1272" s="61"/>
      <c r="L1272" s="61"/>
      <c r="M1272" s="80"/>
      <c r="N1272" s="61"/>
      <c r="O1272" s="111"/>
      <c r="P1272" s="117"/>
      <c r="Q1272" s="120"/>
      <c r="R1272" s="117"/>
      <c r="S1272" s="120"/>
      <c r="T1272" s="117"/>
      <c r="U1272" s="120"/>
      <c r="V1272" s="117"/>
      <c r="W1272" s="120"/>
      <c r="X1272" s="117"/>
      <c r="Y1272" s="72"/>
    </row>
    <row r="1273" spans="8:25" ht="20.100000000000001" customHeight="1" x14ac:dyDescent="0.2">
      <c r="H1273" s="68"/>
      <c r="I1273" s="61"/>
      <c r="J1273" s="62"/>
      <c r="K1273" s="61"/>
      <c r="L1273" s="61"/>
      <c r="M1273" s="80"/>
      <c r="N1273" s="61"/>
      <c r="O1273" s="111"/>
      <c r="P1273" s="117"/>
      <c r="Q1273" s="120"/>
      <c r="R1273" s="117"/>
      <c r="S1273" s="120"/>
      <c r="T1273" s="117"/>
      <c r="U1273" s="120"/>
      <c r="V1273" s="117"/>
      <c r="W1273" s="120"/>
      <c r="X1273" s="117"/>
      <c r="Y1273" s="72"/>
    </row>
    <row r="1274" spans="8:25" ht="20.100000000000001" customHeight="1" x14ac:dyDescent="0.2">
      <c r="H1274" s="68"/>
      <c r="I1274" s="61"/>
      <c r="J1274" s="62"/>
      <c r="K1274" s="61"/>
      <c r="L1274" s="61"/>
      <c r="M1274" s="80"/>
      <c r="N1274" s="61"/>
      <c r="O1274" s="111"/>
      <c r="P1274" s="117"/>
      <c r="Q1274" s="120"/>
      <c r="R1274" s="117"/>
      <c r="S1274" s="120"/>
      <c r="T1274" s="117"/>
      <c r="U1274" s="120"/>
      <c r="V1274" s="117"/>
      <c r="W1274" s="120"/>
      <c r="X1274" s="117"/>
      <c r="Y1274" s="72"/>
    </row>
    <row r="1275" spans="8:25" ht="20.100000000000001" customHeight="1" x14ac:dyDescent="0.2">
      <c r="H1275" s="68"/>
      <c r="I1275" s="61"/>
      <c r="J1275" s="62"/>
      <c r="K1275" s="61"/>
      <c r="L1275" s="61"/>
      <c r="M1275" s="80"/>
      <c r="N1275" s="61"/>
      <c r="O1275" s="111"/>
      <c r="P1275" s="117"/>
      <c r="Q1275" s="120"/>
      <c r="R1275" s="117"/>
      <c r="S1275" s="120"/>
      <c r="T1275" s="117"/>
      <c r="U1275" s="120"/>
      <c r="V1275" s="117"/>
      <c r="W1275" s="120"/>
      <c r="X1275" s="117"/>
      <c r="Y1275" s="72"/>
    </row>
    <row r="1276" spans="8:25" ht="20.100000000000001" customHeight="1" x14ac:dyDescent="0.2">
      <c r="H1276" s="68"/>
      <c r="I1276" s="61"/>
      <c r="J1276" s="62"/>
      <c r="K1276" s="61"/>
      <c r="L1276" s="61"/>
      <c r="M1276" s="80"/>
      <c r="N1276" s="61"/>
      <c r="O1276" s="111"/>
      <c r="P1276" s="117"/>
      <c r="Q1276" s="120"/>
      <c r="R1276" s="117"/>
      <c r="S1276" s="120"/>
      <c r="T1276" s="117"/>
      <c r="U1276" s="120"/>
      <c r="V1276" s="117"/>
      <c r="W1276" s="120"/>
      <c r="X1276" s="117"/>
      <c r="Y1276" s="72"/>
    </row>
    <row r="1277" spans="8:25" ht="20.100000000000001" customHeight="1" x14ac:dyDescent="0.2">
      <c r="H1277" s="68"/>
      <c r="I1277" s="61"/>
      <c r="J1277" s="62"/>
      <c r="K1277" s="61"/>
      <c r="L1277" s="61"/>
      <c r="M1277" s="80"/>
      <c r="N1277" s="61"/>
      <c r="O1277" s="111"/>
      <c r="P1277" s="117"/>
      <c r="Q1277" s="120"/>
      <c r="R1277" s="117"/>
      <c r="S1277" s="120"/>
      <c r="T1277" s="117"/>
      <c r="U1277" s="120"/>
      <c r="V1277" s="117"/>
      <c r="W1277" s="120"/>
      <c r="X1277" s="117"/>
      <c r="Y1277" s="72"/>
    </row>
    <row r="1278" spans="8:25" ht="20.100000000000001" customHeight="1" x14ac:dyDescent="0.2">
      <c r="H1278" s="68"/>
      <c r="I1278" s="61"/>
      <c r="J1278" s="62"/>
      <c r="K1278" s="61"/>
      <c r="L1278" s="61"/>
      <c r="M1278" s="80"/>
      <c r="N1278" s="61"/>
      <c r="O1278" s="111"/>
      <c r="P1278" s="117"/>
      <c r="Q1278" s="120"/>
      <c r="R1278" s="117"/>
      <c r="S1278" s="120"/>
      <c r="T1278" s="117"/>
      <c r="U1278" s="120"/>
      <c r="V1278" s="117"/>
      <c r="W1278" s="120"/>
      <c r="X1278" s="117"/>
      <c r="Y1278" s="72"/>
    </row>
    <row r="1279" spans="8:25" ht="20.100000000000001" customHeight="1" x14ac:dyDescent="0.2">
      <c r="H1279" s="68"/>
      <c r="I1279" s="61"/>
      <c r="J1279" s="62"/>
      <c r="K1279" s="61"/>
      <c r="L1279" s="61"/>
      <c r="M1279" s="80"/>
      <c r="N1279" s="61"/>
      <c r="O1279" s="111"/>
      <c r="P1279" s="117"/>
      <c r="Q1279" s="120"/>
      <c r="R1279" s="117"/>
      <c r="S1279" s="120"/>
      <c r="T1279" s="117"/>
      <c r="U1279" s="120"/>
      <c r="V1279" s="117"/>
      <c r="W1279" s="120"/>
      <c r="X1279" s="117"/>
      <c r="Y1279" s="72"/>
    </row>
    <row r="1280" spans="8:25" ht="20.100000000000001" customHeight="1" x14ac:dyDescent="0.2">
      <c r="H1280" s="68"/>
      <c r="I1280" s="61"/>
      <c r="J1280" s="62"/>
      <c r="K1280" s="61"/>
      <c r="L1280" s="61"/>
      <c r="M1280" s="80"/>
      <c r="N1280" s="61"/>
      <c r="O1280" s="111"/>
      <c r="P1280" s="117"/>
      <c r="Q1280" s="120"/>
      <c r="R1280" s="117"/>
      <c r="S1280" s="120"/>
      <c r="T1280" s="117"/>
      <c r="U1280" s="120"/>
      <c r="V1280" s="117"/>
      <c r="W1280" s="120"/>
      <c r="X1280" s="117"/>
      <c r="Y1280" s="72"/>
    </row>
    <row r="1281" spans="8:25" ht="20.100000000000001" customHeight="1" x14ac:dyDescent="0.2">
      <c r="H1281" s="68"/>
      <c r="I1281" s="61"/>
      <c r="J1281" s="62"/>
      <c r="K1281" s="61"/>
      <c r="L1281" s="61"/>
      <c r="M1281" s="80"/>
      <c r="N1281" s="61"/>
      <c r="O1281" s="111"/>
      <c r="P1281" s="117"/>
      <c r="Q1281" s="120"/>
      <c r="R1281" s="117"/>
      <c r="S1281" s="120"/>
      <c r="T1281" s="117"/>
      <c r="U1281" s="120"/>
      <c r="V1281" s="117"/>
      <c r="W1281" s="120"/>
      <c r="X1281" s="117"/>
      <c r="Y1281" s="72"/>
    </row>
    <row r="1282" spans="8:25" ht="20.100000000000001" customHeight="1" x14ac:dyDescent="0.2">
      <c r="H1282" s="68"/>
      <c r="I1282" s="61"/>
      <c r="J1282" s="62"/>
      <c r="K1282" s="61"/>
      <c r="L1282" s="61"/>
      <c r="M1282" s="80"/>
      <c r="N1282" s="61"/>
      <c r="O1282" s="111"/>
      <c r="P1282" s="117"/>
      <c r="Q1282" s="120"/>
      <c r="R1282" s="117"/>
      <c r="S1282" s="120"/>
      <c r="T1282" s="117"/>
      <c r="U1282" s="120"/>
      <c r="V1282" s="117"/>
      <c r="W1282" s="120"/>
      <c r="X1282" s="117"/>
      <c r="Y1282" s="72"/>
    </row>
    <row r="1283" spans="8:25" ht="20.100000000000001" customHeight="1" x14ac:dyDescent="0.2">
      <c r="H1283" s="68"/>
      <c r="I1283" s="61"/>
      <c r="J1283" s="62"/>
      <c r="K1283" s="61"/>
      <c r="L1283" s="61"/>
      <c r="M1283" s="80"/>
      <c r="N1283" s="61"/>
      <c r="O1283" s="111"/>
      <c r="P1283" s="117"/>
      <c r="Q1283" s="120"/>
      <c r="R1283" s="117"/>
      <c r="S1283" s="120"/>
      <c r="T1283" s="117"/>
      <c r="U1283" s="120"/>
      <c r="V1283" s="117"/>
      <c r="W1283" s="120"/>
      <c r="X1283" s="117"/>
      <c r="Y1283" s="72"/>
    </row>
    <row r="1284" spans="8:25" ht="20.100000000000001" customHeight="1" x14ac:dyDescent="0.2">
      <c r="H1284" s="68"/>
      <c r="I1284" s="61"/>
      <c r="J1284" s="62"/>
      <c r="K1284" s="61"/>
      <c r="L1284" s="61"/>
      <c r="M1284" s="80"/>
      <c r="N1284" s="61"/>
      <c r="O1284" s="111"/>
      <c r="P1284" s="117"/>
      <c r="Q1284" s="120"/>
      <c r="R1284" s="117"/>
      <c r="S1284" s="120"/>
      <c r="T1284" s="117"/>
      <c r="U1284" s="120"/>
      <c r="V1284" s="117"/>
      <c r="W1284" s="120"/>
      <c r="X1284" s="117"/>
      <c r="Y1284" s="72"/>
    </row>
    <row r="1285" spans="8:25" ht="20.100000000000001" customHeight="1" x14ac:dyDescent="0.2">
      <c r="H1285" s="68"/>
      <c r="I1285" s="61"/>
      <c r="J1285" s="62"/>
      <c r="K1285" s="61"/>
      <c r="L1285" s="61"/>
      <c r="M1285" s="80"/>
      <c r="N1285" s="61"/>
      <c r="O1285" s="111"/>
      <c r="P1285" s="117"/>
      <c r="Q1285" s="120"/>
      <c r="R1285" s="117"/>
      <c r="S1285" s="120"/>
      <c r="T1285" s="117"/>
      <c r="U1285" s="120"/>
      <c r="V1285" s="117"/>
      <c r="W1285" s="120"/>
      <c r="X1285" s="117"/>
      <c r="Y1285" s="72"/>
    </row>
    <row r="1286" spans="8:25" ht="20.100000000000001" customHeight="1" x14ac:dyDescent="0.2">
      <c r="H1286" s="68"/>
      <c r="I1286" s="61"/>
      <c r="J1286" s="62"/>
      <c r="K1286" s="61"/>
      <c r="L1286" s="61"/>
      <c r="M1286" s="80"/>
      <c r="N1286" s="61"/>
      <c r="O1286" s="111"/>
      <c r="P1286" s="117"/>
      <c r="Q1286" s="120"/>
      <c r="R1286" s="117"/>
      <c r="S1286" s="120"/>
      <c r="T1286" s="117"/>
      <c r="U1286" s="120"/>
      <c r="V1286" s="117"/>
      <c r="W1286" s="120"/>
      <c r="X1286" s="117"/>
      <c r="Y1286" s="72"/>
    </row>
    <row r="1287" spans="8:25" ht="20.100000000000001" customHeight="1" x14ac:dyDescent="0.2">
      <c r="H1287" s="68"/>
      <c r="I1287" s="61"/>
      <c r="J1287" s="62"/>
      <c r="K1287" s="61"/>
      <c r="L1287" s="61"/>
      <c r="M1287" s="80"/>
      <c r="N1287" s="61"/>
      <c r="O1287" s="111"/>
      <c r="P1287" s="117"/>
      <c r="Q1287" s="120"/>
      <c r="R1287" s="117"/>
      <c r="S1287" s="120"/>
      <c r="T1287" s="117"/>
      <c r="U1287" s="120"/>
      <c r="V1287" s="117"/>
      <c r="W1287" s="120"/>
      <c r="X1287" s="117"/>
      <c r="Y1287" s="72"/>
    </row>
    <row r="1288" spans="8:25" ht="20.100000000000001" customHeight="1" x14ac:dyDescent="0.2">
      <c r="H1288" s="68"/>
      <c r="I1288" s="61"/>
      <c r="J1288" s="62"/>
      <c r="K1288" s="61"/>
      <c r="L1288" s="61"/>
      <c r="M1288" s="80"/>
      <c r="N1288" s="61"/>
      <c r="O1288" s="111"/>
      <c r="P1288" s="117"/>
      <c r="Q1288" s="120"/>
      <c r="R1288" s="117"/>
      <c r="S1288" s="120"/>
      <c r="T1288" s="117"/>
      <c r="U1288" s="120"/>
      <c r="V1288" s="117"/>
      <c r="W1288" s="120"/>
      <c r="X1288" s="117"/>
      <c r="Y1288" s="72"/>
    </row>
    <row r="1289" spans="8:25" ht="20.100000000000001" customHeight="1" x14ac:dyDescent="0.2">
      <c r="H1289" s="68"/>
      <c r="I1289" s="61"/>
      <c r="J1289" s="62"/>
      <c r="K1289" s="61"/>
      <c r="L1289" s="61"/>
      <c r="M1289" s="80"/>
      <c r="N1289" s="61"/>
      <c r="O1289" s="111"/>
      <c r="P1289" s="117"/>
      <c r="Q1289" s="120"/>
      <c r="R1289" s="117"/>
      <c r="S1289" s="120"/>
      <c r="T1289" s="117"/>
      <c r="U1289" s="120"/>
      <c r="V1289" s="117"/>
      <c r="W1289" s="120"/>
      <c r="X1289" s="117"/>
      <c r="Y1289" s="72"/>
    </row>
    <row r="1290" spans="8:25" ht="20.100000000000001" customHeight="1" x14ac:dyDescent="0.2">
      <c r="H1290" s="68"/>
      <c r="I1290" s="61"/>
      <c r="J1290" s="62"/>
      <c r="K1290" s="61"/>
      <c r="L1290" s="61"/>
      <c r="M1290" s="80"/>
      <c r="N1290" s="61"/>
      <c r="O1290" s="111"/>
      <c r="P1290" s="117"/>
      <c r="Q1290" s="120"/>
      <c r="R1290" s="117"/>
      <c r="S1290" s="120"/>
      <c r="T1290" s="117"/>
      <c r="U1290" s="120"/>
      <c r="V1290" s="117"/>
      <c r="W1290" s="120"/>
      <c r="X1290" s="117"/>
      <c r="Y1290" s="72"/>
    </row>
    <row r="1291" spans="8:25" ht="20.100000000000001" customHeight="1" x14ac:dyDescent="0.2">
      <c r="H1291" s="68"/>
      <c r="I1291" s="61"/>
      <c r="J1291" s="62"/>
      <c r="K1291" s="61"/>
      <c r="L1291" s="61"/>
      <c r="M1291" s="80"/>
      <c r="N1291" s="61"/>
      <c r="O1291" s="111"/>
      <c r="P1291" s="117"/>
      <c r="Q1291" s="120"/>
      <c r="R1291" s="117"/>
      <c r="S1291" s="120"/>
      <c r="T1291" s="117"/>
      <c r="U1291" s="120"/>
      <c r="V1291" s="117"/>
      <c r="W1291" s="120"/>
      <c r="X1291" s="117"/>
      <c r="Y1291" s="72"/>
    </row>
    <row r="1292" spans="8:25" ht="20.100000000000001" customHeight="1" x14ac:dyDescent="0.2">
      <c r="H1292" s="68"/>
      <c r="I1292" s="61"/>
      <c r="J1292" s="62"/>
      <c r="K1292" s="61"/>
      <c r="L1292" s="61"/>
      <c r="M1292" s="80"/>
      <c r="N1292" s="61"/>
      <c r="O1292" s="111"/>
      <c r="P1292" s="117"/>
      <c r="Q1292" s="120"/>
      <c r="R1292" s="117"/>
      <c r="S1292" s="120"/>
      <c r="T1292" s="117"/>
      <c r="U1292" s="120"/>
      <c r="V1292" s="117"/>
      <c r="W1292" s="120"/>
      <c r="X1292" s="117"/>
      <c r="Y1292" s="72"/>
    </row>
    <row r="1293" spans="8:25" ht="20.100000000000001" customHeight="1" x14ac:dyDescent="0.2">
      <c r="H1293" s="68"/>
      <c r="I1293" s="61"/>
      <c r="J1293" s="62"/>
      <c r="K1293" s="61"/>
      <c r="L1293" s="61"/>
      <c r="M1293" s="80"/>
      <c r="N1293" s="61"/>
      <c r="O1293" s="111"/>
      <c r="P1293" s="117"/>
      <c r="Q1293" s="120"/>
      <c r="R1293" s="117"/>
      <c r="S1293" s="120"/>
      <c r="T1293" s="117"/>
      <c r="U1293" s="120"/>
      <c r="V1293" s="117"/>
      <c r="W1293" s="120"/>
      <c r="X1293" s="117"/>
      <c r="Y1293" s="72"/>
    </row>
    <row r="1294" spans="8:25" ht="20.100000000000001" customHeight="1" x14ac:dyDescent="0.2">
      <c r="H1294" s="68"/>
      <c r="I1294" s="61"/>
      <c r="J1294" s="62"/>
      <c r="K1294" s="61"/>
      <c r="L1294" s="61"/>
      <c r="M1294" s="80"/>
      <c r="N1294" s="61"/>
      <c r="O1294" s="111"/>
      <c r="P1294" s="117"/>
      <c r="Q1294" s="120"/>
      <c r="R1294" s="117"/>
      <c r="S1294" s="120"/>
      <c r="T1294" s="117"/>
      <c r="U1294" s="120"/>
      <c r="V1294" s="117"/>
      <c r="W1294" s="120"/>
      <c r="X1294" s="117"/>
      <c r="Y1294" s="72"/>
    </row>
    <row r="1295" spans="8:25" ht="20.100000000000001" customHeight="1" x14ac:dyDescent="0.2">
      <c r="H1295" s="68"/>
      <c r="I1295" s="61"/>
      <c r="J1295" s="62"/>
      <c r="K1295" s="61"/>
      <c r="L1295" s="61"/>
      <c r="M1295" s="80"/>
      <c r="N1295" s="61"/>
      <c r="O1295" s="111"/>
      <c r="P1295" s="117"/>
      <c r="Q1295" s="120"/>
      <c r="R1295" s="117"/>
      <c r="S1295" s="120"/>
      <c r="T1295" s="117"/>
      <c r="U1295" s="120"/>
      <c r="V1295" s="117"/>
      <c r="W1295" s="120"/>
      <c r="X1295" s="117"/>
      <c r="Y1295" s="72"/>
    </row>
    <row r="1296" spans="8:25" ht="20.100000000000001" customHeight="1" x14ac:dyDescent="0.2">
      <c r="H1296" s="68"/>
      <c r="I1296" s="61"/>
      <c r="J1296" s="62"/>
      <c r="K1296" s="61"/>
      <c r="L1296" s="61"/>
      <c r="M1296" s="80"/>
      <c r="N1296" s="61"/>
      <c r="O1296" s="111"/>
      <c r="P1296" s="117"/>
      <c r="Q1296" s="120"/>
      <c r="R1296" s="117"/>
      <c r="S1296" s="120"/>
      <c r="T1296" s="117"/>
      <c r="U1296" s="120"/>
      <c r="V1296" s="117"/>
      <c r="W1296" s="120"/>
      <c r="X1296" s="117"/>
      <c r="Y1296" s="72"/>
    </row>
    <row r="1297" spans="8:25" ht="20.100000000000001" customHeight="1" x14ac:dyDescent="0.2">
      <c r="H1297" s="68"/>
      <c r="I1297" s="61"/>
      <c r="J1297" s="62"/>
      <c r="K1297" s="61"/>
      <c r="L1297" s="61"/>
      <c r="M1297" s="80"/>
      <c r="N1297" s="61"/>
      <c r="O1297" s="111"/>
      <c r="P1297" s="117"/>
      <c r="Q1297" s="120"/>
      <c r="R1297" s="117"/>
      <c r="S1297" s="120"/>
      <c r="T1297" s="117"/>
      <c r="U1297" s="120"/>
      <c r="V1297" s="117"/>
      <c r="W1297" s="120"/>
      <c r="X1297" s="117"/>
      <c r="Y1297" s="72"/>
    </row>
    <row r="1298" spans="8:25" ht="20.100000000000001" customHeight="1" x14ac:dyDescent="0.2">
      <c r="H1298" s="68"/>
      <c r="I1298" s="61"/>
      <c r="J1298" s="62"/>
      <c r="K1298" s="61"/>
      <c r="L1298" s="61"/>
      <c r="M1298" s="80"/>
      <c r="N1298" s="61"/>
      <c r="O1298" s="111"/>
      <c r="P1298" s="117"/>
      <c r="Q1298" s="120"/>
      <c r="R1298" s="117"/>
      <c r="S1298" s="120"/>
      <c r="T1298" s="117"/>
      <c r="U1298" s="120"/>
      <c r="V1298" s="117"/>
      <c r="W1298" s="120"/>
      <c r="X1298" s="117"/>
      <c r="Y1298" s="72"/>
    </row>
    <row r="1299" spans="8:25" ht="20.100000000000001" customHeight="1" x14ac:dyDescent="0.2">
      <c r="H1299" s="68"/>
      <c r="I1299" s="61"/>
      <c r="J1299" s="62"/>
      <c r="K1299" s="61"/>
      <c r="L1299" s="61"/>
      <c r="M1299" s="80"/>
      <c r="N1299" s="61"/>
      <c r="O1299" s="111"/>
      <c r="P1299" s="117"/>
      <c r="Q1299" s="120"/>
      <c r="R1299" s="117"/>
      <c r="S1299" s="120"/>
      <c r="T1299" s="117"/>
      <c r="U1299" s="120"/>
      <c r="V1299" s="117"/>
      <c r="W1299" s="120"/>
      <c r="X1299" s="117"/>
      <c r="Y1299" s="72"/>
    </row>
    <row r="1300" spans="8:25" ht="20.100000000000001" customHeight="1" x14ac:dyDescent="0.2">
      <c r="H1300" s="68"/>
      <c r="I1300" s="61"/>
      <c r="J1300" s="62"/>
      <c r="K1300" s="61"/>
      <c r="L1300" s="61"/>
      <c r="M1300" s="80"/>
      <c r="N1300" s="61"/>
      <c r="O1300" s="111"/>
      <c r="P1300" s="117"/>
      <c r="Q1300" s="120"/>
      <c r="R1300" s="117"/>
      <c r="S1300" s="120"/>
      <c r="T1300" s="117"/>
      <c r="U1300" s="120"/>
      <c r="V1300" s="117"/>
      <c r="W1300" s="120"/>
      <c r="X1300" s="117"/>
      <c r="Y1300" s="72"/>
    </row>
    <row r="1301" spans="8:25" ht="20.100000000000001" customHeight="1" x14ac:dyDescent="0.2">
      <c r="H1301" s="68"/>
      <c r="I1301" s="61"/>
      <c r="J1301" s="62"/>
      <c r="K1301" s="61"/>
      <c r="L1301" s="61"/>
      <c r="M1301" s="80"/>
      <c r="N1301" s="61"/>
      <c r="O1301" s="111"/>
      <c r="P1301" s="117"/>
      <c r="Q1301" s="120"/>
      <c r="R1301" s="117"/>
      <c r="S1301" s="120"/>
      <c r="T1301" s="117"/>
      <c r="U1301" s="120"/>
      <c r="V1301" s="117"/>
      <c r="W1301" s="120"/>
      <c r="X1301" s="117"/>
      <c r="Y1301" s="72"/>
    </row>
    <row r="1302" spans="8:25" ht="20.100000000000001" customHeight="1" x14ac:dyDescent="0.2">
      <c r="H1302" s="68"/>
      <c r="I1302" s="61"/>
      <c r="J1302" s="62"/>
      <c r="K1302" s="61"/>
      <c r="L1302" s="61"/>
      <c r="M1302" s="80"/>
      <c r="N1302" s="61"/>
      <c r="O1302" s="111"/>
      <c r="P1302" s="117"/>
      <c r="Q1302" s="120"/>
      <c r="R1302" s="117"/>
      <c r="S1302" s="120"/>
      <c r="T1302" s="117"/>
      <c r="U1302" s="120"/>
      <c r="V1302" s="117"/>
      <c r="W1302" s="120"/>
      <c r="X1302" s="117"/>
      <c r="Y1302" s="72"/>
    </row>
    <row r="1303" spans="8:25" ht="20.100000000000001" customHeight="1" x14ac:dyDescent="0.2">
      <c r="H1303" s="68"/>
      <c r="I1303" s="61"/>
      <c r="J1303" s="62"/>
      <c r="K1303" s="61"/>
      <c r="L1303" s="61"/>
      <c r="M1303" s="80"/>
      <c r="N1303" s="61"/>
      <c r="O1303" s="111"/>
      <c r="P1303" s="117"/>
      <c r="Q1303" s="120"/>
      <c r="R1303" s="117"/>
      <c r="S1303" s="120"/>
      <c r="T1303" s="117"/>
      <c r="U1303" s="120"/>
      <c r="V1303" s="117"/>
      <c r="W1303" s="120"/>
      <c r="X1303" s="117"/>
      <c r="Y1303" s="72"/>
    </row>
    <row r="1304" spans="8:25" ht="20.100000000000001" customHeight="1" x14ac:dyDescent="0.2">
      <c r="H1304" s="68"/>
      <c r="I1304" s="61"/>
      <c r="J1304" s="62"/>
      <c r="K1304" s="61"/>
      <c r="L1304" s="61"/>
      <c r="M1304" s="80"/>
      <c r="N1304" s="61"/>
      <c r="O1304" s="111"/>
      <c r="P1304" s="117"/>
      <c r="Q1304" s="120"/>
      <c r="R1304" s="117"/>
      <c r="S1304" s="120"/>
      <c r="T1304" s="117"/>
      <c r="U1304" s="120"/>
      <c r="V1304" s="117"/>
      <c r="W1304" s="120"/>
      <c r="X1304" s="117"/>
      <c r="Y1304" s="72"/>
    </row>
    <row r="1305" spans="8:25" ht="20.100000000000001" customHeight="1" x14ac:dyDescent="0.2">
      <c r="H1305" s="68"/>
      <c r="I1305" s="61"/>
      <c r="J1305" s="62"/>
      <c r="K1305" s="61"/>
      <c r="L1305" s="61"/>
      <c r="M1305" s="80"/>
      <c r="N1305" s="61"/>
      <c r="O1305" s="111"/>
      <c r="P1305" s="117"/>
      <c r="Q1305" s="120"/>
      <c r="R1305" s="117"/>
      <c r="S1305" s="120"/>
      <c r="T1305" s="117"/>
      <c r="U1305" s="120"/>
      <c r="V1305" s="117"/>
      <c r="W1305" s="120"/>
      <c r="X1305" s="117"/>
      <c r="Y1305" s="72"/>
    </row>
    <row r="1306" spans="8:25" ht="20.100000000000001" customHeight="1" x14ac:dyDescent="0.2">
      <c r="H1306" s="68"/>
      <c r="I1306" s="61"/>
      <c r="J1306" s="62"/>
      <c r="K1306" s="61"/>
      <c r="L1306" s="61"/>
      <c r="M1306" s="80"/>
      <c r="N1306" s="61"/>
      <c r="O1306" s="111"/>
      <c r="P1306" s="117"/>
      <c r="Q1306" s="120"/>
      <c r="R1306" s="117"/>
      <c r="S1306" s="120"/>
      <c r="T1306" s="117"/>
      <c r="U1306" s="120"/>
      <c r="V1306" s="117"/>
      <c r="W1306" s="120"/>
      <c r="X1306" s="117"/>
      <c r="Y1306" s="72"/>
    </row>
    <row r="1307" spans="8:25" ht="20.100000000000001" customHeight="1" x14ac:dyDescent="0.2">
      <c r="H1307" s="68"/>
      <c r="I1307" s="61"/>
      <c r="J1307" s="62"/>
      <c r="K1307" s="61"/>
      <c r="L1307" s="61"/>
      <c r="M1307" s="80"/>
      <c r="N1307" s="61"/>
      <c r="O1307" s="111"/>
      <c r="P1307" s="117"/>
      <c r="Q1307" s="120"/>
      <c r="R1307" s="117"/>
      <c r="S1307" s="120"/>
      <c r="T1307" s="117"/>
      <c r="U1307" s="120"/>
      <c r="V1307" s="117"/>
      <c r="W1307" s="120"/>
      <c r="X1307" s="117"/>
      <c r="Y1307" s="72"/>
    </row>
    <row r="1308" spans="8:25" ht="20.100000000000001" customHeight="1" x14ac:dyDescent="0.2">
      <c r="H1308" s="68"/>
      <c r="I1308" s="61"/>
      <c r="J1308" s="62"/>
      <c r="K1308" s="61"/>
      <c r="L1308" s="61"/>
      <c r="M1308" s="80"/>
      <c r="N1308" s="61"/>
      <c r="O1308" s="111"/>
      <c r="P1308" s="117"/>
      <c r="Q1308" s="120"/>
      <c r="R1308" s="117"/>
      <c r="S1308" s="120"/>
      <c r="T1308" s="117"/>
      <c r="U1308" s="120"/>
      <c r="V1308" s="117"/>
      <c r="W1308" s="120"/>
      <c r="X1308" s="117"/>
      <c r="Y1308" s="72"/>
    </row>
    <row r="1309" spans="8:25" ht="20.100000000000001" customHeight="1" x14ac:dyDescent="0.2">
      <c r="H1309" s="68"/>
      <c r="I1309" s="61"/>
      <c r="J1309" s="62"/>
      <c r="K1309" s="61"/>
      <c r="L1309" s="61"/>
      <c r="M1309" s="80"/>
      <c r="N1309" s="61"/>
      <c r="O1309" s="111"/>
      <c r="P1309" s="117"/>
      <c r="Q1309" s="120"/>
      <c r="R1309" s="117"/>
      <c r="S1309" s="120"/>
      <c r="T1309" s="117"/>
      <c r="U1309" s="120"/>
      <c r="V1309" s="117"/>
      <c r="W1309" s="120"/>
      <c r="X1309" s="117"/>
      <c r="Y1309" s="72"/>
    </row>
    <row r="1310" spans="8:25" ht="20.100000000000001" customHeight="1" x14ac:dyDescent="0.2">
      <c r="H1310" s="68"/>
      <c r="I1310" s="61"/>
      <c r="J1310" s="62"/>
      <c r="K1310" s="61"/>
      <c r="L1310" s="61"/>
      <c r="M1310" s="80"/>
      <c r="N1310" s="61"/>
      <c r="O1310" s="111"/>
      <c r="P1310" s="117"/>
      <c r="Q1310" s="120"/>
      <c r="R1310" s="117"/>
      <c r="S1310" s="120"/>
      <c r="T1310" s="117"/>
      <c r="U1310" s="120"/>
      <c r="V1310" s="117"/>
      <c r="W1310" s="120"/>
      <c r="X1310" s="117"/>
      <c r="Y1310" s="72"/>
    </row>
    <row r="1311" spans="8:25" ht="20.100000000000001" customHeight="1" x14ac:dyDescent="0.2">
      <c r="H1311" s="68"/>
      <c r="I1311" s="61"/>
      <c r="J1311" s="62"/>
      <c r="K1311" s="61"/>
      <c r="L1311" s="61"/>
      <c r="M1311" s="80"/>
      <c r="N1311" s="61"/>
      <c r="O1311" s="111"/>
      <c r="P1311" s="117"/>
      <c r="Q1311" s="120"/>
      <c r="R1311" s="117"/>
      <c r="S1311" s="120"/>
      <c r="T1311" s="117"/>
      <c r="U1311" s="120"/>
      <c r="V1311" s="117"/>
      <c r="W1311" s="120"/>
      <c r="X1311" s="117"/>
      <c r="Y1311" s="72"/>
    </row>
    <row r="1312" spans="8:25" ht="20.100000000000001" customHeight="1" x14ac:dyDescent="0.2">
      <c r="H1312" s="68"/>
      <c r="I1312" s="61"/>
      <c r="J1312" s="62"/>
      <c r="K1312" s="61"/>
      <c r="L1312" s="61"/>
      <c r="M1312" s="80"/>
      <c r="N1312" s="61"/>
      <c r="O1312" s="111"/>
      <c r="P1312" s="117"/>
      <c r="Q1312" s="120"/>
      <c r="R1312" s="117"/>
      <c r="S1312" s="120"/>
      <c r="T1312" s="117"/>
      <c r="U1312" s="120"/>
      <c r="V1312" s="117"/>
      <c r="W1312" s="120"/>
      <c r="X1312" s="117"/>
      <c r="Y1312" s="72"/>
    </row>
    <row r="1313" spans="8:25" ht="20.100000000000001" customHeight="1" x14ac:dyDescent="0.2">
      <c r="H1313" s="68"/>
      <c r="I1313" s="61"/>
      <c r="J1313" s="62"/>
      <c r="K1313" s="61"/>
      <c r="L1313" s="61"/>
      <c r="M1313" s="80"/>
      <c r="N1313" s="61"/>
      <c r="O1313" s="111"/>
      <c r="P1313" s="117"/>
      <c r="Q1313" s="120"/>
      <c r="R1313" s="117"/>
      <c r="S1313" s="120"/>
      <c r="T1313" s="117"/>
      <c r="U1313" s="120"/>
      <c r="V1313" s="117"/>
      <c r="W1313" s="120"/>
      <c r="X1313" s="117"/>
      <c r="Y1313" s="72"/>
    </row>
    <row r="1314" spans="8:25" ht="20.100000000000001" customHeight="1" x14ac:dyDescent="0.2">
      <c r="H1314" s="68"/>
      <c r="I1314" s="61"/>
      <c r="J1314" s="62"/>
      <c r="K1314" s="61"/>
      <c r="L1314" s="61"/>
      <c r="M1314" s="80"/>
      <c r="N1314" s="61"/>
      <c r="O1314" s="111"/>
      <c r="P1314" s="117"/>
      <c r="Q1314" s="120"/>
      <c r="R1314" s="117"/>
      <c r="S1314" s="120"/>
      <c r="T1314" s="117"/>
      <c r="U1314" s="120"/>
      <c r="V1314" s="117"/>
      <c r="W1314" s="120"/>
      <c r="X1314" s="117"/>
      <c r="Y1314" s="72"/>
    </row>
    <row r="1315" spans="8:25" ht="20.100000000000001" customHeight="1" x14ac:dyDescent="0.2">
      <c r="H1315" s="68"/>
      <c r="I1315" s="61"/>
      <c r="J1315" s="62"/>
      <c r="K1315" s="61"/>
      <c r="L1315" s="61"/>
      <c r="M1315" s="80"/>
      <c r="N1315" s="61"/>
      <c r="O1315" s="111"/>
      <c r="P1315" s="117"/>
      <c r="Q1315" s="120"/>
      <c r="R1315" s="117"/>
      <c r="S1315" s="120"/>
      <c r="T1315" s="117"/>
      <c r="U1315" s="120"/>
      <c r="V1315" s="117"/>
      <c r="W1315" s="120"/>
      <c r="X1315" s="117"/>
      <c r="Y1315" s="72"/>
    </row>
    <row r="1316" spans="8:25" ht="20.100000000000001" customHeight="1" x14ac:dyDescent="0.2">
      <c r="H1316" s="68"/>
      <c r="I1316" s="61"/>
      <c r="J1316" s="62"/>
      <c r="K1316" s="61"/>
      <c r="L1316" s="61"/>
      <c r="M1316" s="80"/>
      <c r="N1316" s="61"/>
      <c r="O1316" s="111"/>
      <c r="P1316" s="117"/>
      <c r="Q1316" s="120"/>
      <c r="R1316" s="117"/>
      <c r="S1316" s="120"/>
      <c r="T1316" s="117"/>
      <c r="U1316" s="120"/>
      <c r="V1316" s="117"/>
      <c r="W1316" s="120"/>
      <c r="X1316" s="117"/>
      <c r="Y1316" s="72"/>
    </row>
    <row r="1317" spans="8:25" ht="20.100000000000001" customHeight="1" x14ac:dyDescent="0.2">
      <c r="H1317" s="68"/>
      <c r="I1317" s="61"/>
      <c r="J1317" s="62"/>
      <c r="K1317" s="61"/>
      <c r="L1317" s="61"/>
      <c r="M1317" s="80"/>
      <c r="N1317" s="61"/>
      <c r="O1317" s="111"/>
      <c r="P1317" s="117"/>
      <c r="Q1317" s="120"/>
      <c r="R1317" s="117"/>
      <c r="S1317" s="120"/>
      <c r="T1317" s="117"/>
      <c r="U1317" s="120"/>
      <c r="V1317" s="117"/>
      <c r="W1317" s="120"/>
      <c r="X1317" s="117"/>
      <c r="Y1317" s="72"/>
    </row>
    <row r="1318" spans="8:25" ht="20.100000000000001" customHeight="1" x14ac:dyDescent="0.2">
      <c r="H1318" s="68"/>
      <c r="I1318" s="61"/>
      <c r="J1318" s="62"/>
      <c r="K1318" s="61"/>
      <c r="L1318" s="61"/>
      <c r="M1318" s="80"/>
      <c r="N1318" s="61"/>
      <c r="O1318" s="111"/>
      <c r="P1318" s="117"/>
      <c r="Q1318" s="120"/>
      <c r="R1318" s="117"/>
      <c r="S1318" s="120"/>
      <c r="T1318" s="117"/>
      <c r="U1318" s="120"/>
      <c r="V1318" s="117"/>
      <c r="W1318" s="120"/>
      <c r="X1318" s="117"/>
      <c r="Y1318" s="72"/>
    </row>
    <row r="1319" spans="8:25" ht="20.100000000000001" customHeight="1" x14ac:dyDescent="0.2">
      <c r="H1319" s="68"/>
      <c r="I1319" s="61"/>
      <c r="J1319" s="62"/>
      <c r="K1319" s="61"/>
      <c r="L1319" s="61"/>
      <c r="M1319" s="80"/>
      <c r="N1319" s="61"/>
      <c r="O1319" s="111"/>
      <c r="P1319" s="117"/>
      <c r="Q1319" s="120"/>
      <c r="R1319" s="117"/>
      <c r="S1319" s="120"/>
      <c r="T1319" s="117"/>
      <c r="U1319" s="120"/>
      <c r="V1319" s="117"/>
      <c r="W1319" s="120"/>
      <c r="X1319" s="117"/>
      <c r="Y1319" s="72"/>
    </row>
    <row r="1320" spans="8:25" ht="20.100000000000001" customHeight="1" x14ac:dyDescent="0.2">
      <c r="H1320" s="68"/>
      <c r="I1320" s="61"/>
      <c r="J1320" s="62"/>
      <c r="K1320" s="61"/>
      <c r="L1320" s="61"/>
      <c r="M1320" s="80"/>
      <c r="N1320" s="61"/>
      <c r="O1320" s="111"/>
      <c r="P1320" s="117"/>
      <c r="Q1320" s="120"/>
      <c r="R1320" s="117"/>
      <c r="S1320" s="120"/>
      <c r="T1320" s="117"/>
      <c r="U1320" s="120"/>
      <c r="V1320" s="117"/>
      <c r="W1320" s="120"/>
      <c r="X1320" s="117"/>
      <c r="Y1320" s="72"/>
    </row>
    <row r="1321" spans="8:25" ht="20.100000000000001" customHeight="1" x14ac:dyDescent="0.2">
      <c r="H1321" s="68"/>
      <c r="I1321" s="61"/>
      <c r="J1321" s="62"/>
      <c r="K1321" s="61"/>
      <c r="L1321" s="61"/>
      <c r="M1321" s="80"/>
      <c r="N1321" s="61"/>
      <c r="O1321" s="111"/>
      <c r="P1321" s="117"/>
      <c r="Q1321" s="120"/>
      <c r="R1321" s="117"/>
      <c r="S1321" s="120"/>
      <c r="T1321" s="117"/>
      <c r="U1321" s="120"/>
      <c r="V1321" s="117"/>
      <c r="W1321" s="120"/>
      <c r="X1321" s="117"/>
      <c r="Y1321" s="72"/>
    </row>
    <row r="1322" spans="8:25" ht="20.100000000000001" customHeight="1" x14ac:dyDescent="0.2">
      <c r="H1322" s="68"/>
      <c r="I1322" s="61"/>
      <c r="J1322" s="62"/>
      <c r="K1322" s="61"/>
      <c r="L1322" s="61"/>
      <c r="M1322" s="80"/>
      <c r="N1322" s="61"/>
      <c r="O1322" s="111"/>
      <c r="P1322" s="117"/>
      <c r="Q1322" s="120"/>
      <c r="R1322" s="117"/>
      <c r="S1322" s="120"/>
      <c r="T1322" s="117"/>
      <c r="U1322" s="120"/>
      <c r="V1322" s="117"/>
      <c r="W1322" s="120"/>
      <c r="X1322" s="117"/>
      <c r="Y1322" s="72"/>
    </row>
    <row r="1323" spans="8:25" ht="20.100000000000001" customHeight="1" x14ac:dyDescent="0.2">
      <c r="H1323" s="68"/>
      <c r="I1323" s="61"/>
      <c r="J1323" s="62"/>
      <c r="K1323" s="61"/>
      <c r="L1323" s="61"/>
      <c r="M1323" s="80"/>
      <c r="N1323" s="61"/>
      <c r="O1323" s="111"/>
      <c r="P1323" s="117"/>
      <c r="Q1323" s="120"/>
      <c r="R1323" s="117"/>
      <c r="S1323" s="120"/>
      <c r="T1323" s="117"/>
      <c r="U1323" s="120"/>
      <c r="V1323" s="117"/>
      <c r="W1323" s="120"/>
      <c r="X1323" s="117"/>
      <c r="Y1323" s="72"/>
    </row>
    <row r="1324" spans="8:25" ht="20.100000000000001" customHeight="1" x14ac:dyDescent="0.2">
      <c r="H1324" s="68"/>
      <c r="I1324" s="61"/>
      <c r="J1324" s="62"/>
      <c r="K1324" s="61"/>
      <c r="L1324" s="61"/>
      <c r="M1324" s="80"/>
      <c r="N1324" s="61"/>
      <c r="O1324" s="111"/>
      <c r="P1324" s="117"/>
      <c r="Q1324" s="120"/>
      <c r="R1324" s="117"/>
      <c r="S1324" s="120"/>
      <c r="T1324" s="117"/>
      <c r="U1324" s="120"/>
      <c r="V1324" s="117"/>
      <c r="W1324" s="120"/>
      <c r="X1324" s="117"/>
      <c r="Y1324" s="72"/>
    </row>
    <row r="1325" spans="8:25" ht="20.100000000000001" customHeight="1" x14ac:dyDescent="0.2">
      <c r="H1325" s="68"/>
      <c r="I1325" s="61"/>
      <c r="J1325" s="62"/>
      <c r="K1325" s="61"/>
      <c r="L1325" s="61"/>
      <c r="M1325" s="80"/>
      <c r="N1325" s="61"/>
      <c r="O1325" s="111"/>
      <c r="P1325" s="117"/>
      <c r="Q1325" s="120"/>
      <c r="R1325" s="117"/>
      <c r="S1325" s="120"/>
      <c r="T1325" s="117"/>
      <c r="U1325" s="120"/>
      <c r="V1325" s="117"/>
      <c r="W1325" s="120"/>
      <c r="X1325" s="117"/>
      <c r="Y1325" s="72"/>
    </row>
    <row r="1326" spans="8:25" ht="20.100000000000001" customHeight="1" x14ac:dyDescent="0.2">
      <c r="H1326" s="68"/>
      <c r="I1326" s="61"/>
      <c r="J1326" s="62"/>
      <c r="K1326" s="61"/>
      <c r="L1326" s="61"/>
      <c r="M1326" s="80"/>
      <c r="N1326" s="61"/>
      <c r="O1326" s="111"/>
      <c r="P1326" s="117"/>
      <c r="Q1326" s="120"/>
      <c r="R1326" s="117"/>
      <c r="S1326" s="120"/>
      <c r="T1326" s="117"/>
      <c r="U1326" s="120"/>
      <c r="V1326" s="117"/>
      <c r="W1326" s="120"/>
      <c r="X1326" s="117"/>
      <c r="Y1326" s="72"/>
    </row>
    <row r="1327" spans="8:25" ht="20.100000000000001" customHeight="1" x14ac:dyDescent="0.2">
      <c r="H1327" s="68"/>
      <c r="I1327" s="61"/>
      <c r="J1327" s="62"/>
      <c r="K1327" s="61"/>
      <c r="L1327" s="61"/>
      <c r="M1327" s="80"/>
      <c r="N1327" s="61"/>
      <c r="O1327" s="111"/>
      <c r="P1327" s="117"/>
      <c r="Q1327" s="120"/>
      <c r="R1327" s="117"/>
      <c r="S1327" s="120"/>
      <c r="T1327" s="117"/>
      <c r="U1327" s="120"/>
      <c r="V1327" s="117"/>
      <c r="W1327" s="120"/>
      <c r="X1327" s="117"/>
      <c r="Y1327" s="72"/>
    </row>
    <row r="1328" spans="8:25" ht="20.100000000000001" customHeight="1" x14ac:dyDescent="0.2">
      <c r="H1328" s="68"/>
      <c r="I1328" s="61"/>
      <c r="J1328" s="62"/>
      <c r="K1328" s="61"/>
      <c r="L1328" s="61"/>
      <c r="M1328" s="80"/>
      <c r="N1328" s="61"/>
      <c r="O1328" s="111"/>
      <c r="P1328" s="117"/>
      <c r="Q1328" s="120"/>
      <c r="R1328" s="117"/>
      <c r="S1328" s="120"/>
      <c r="T1328" s="117"/>
      <c r="U1328" s="120"/>
      <c r="V1328" s="117"/>
      <c r="W1328" s="120"/>
      <c r="X1328" s="117"/>
      <c r="Y1328" s="72"/>
    </row>
    <row r="1329" spans="8:25" ht="20.100000000000001" customHeight="1" x14ac:dyDescent="0.2">
      <c r="H1329" s="68"/>
      <c r="I1329" s="61"/>
      <c r="J1329" s="62"/>
      <c r="K1329" s="61"/>
      <c r="L1329" s="61"/>
      <c r="M1329" s="80"/>
      <c r="N1329" s="61"/>
      <c r="O1329" s="111"/>
      <c r="P1329" s="117"/>
      <c r="Q1329" s="120"/>
      <c r="R1329" s="117"/>
      <c r="S1329" s="120"/>
      <c r="T1329" s="117"/>
      <c r="U1329" s="120"/>
      <c r="V1329" s="117"/>
      <c r="W1329" s="120"/>
      <c r="X1329" s="117"/>
      <c r="Y1329" s="72"/>
    </row>
    <row r="1330" spans="8:25" ht="20.100000000000001" customHeight="1" x14ac:dyDescent="0.2">
      <c r="H1330" s="68"/>
      <c r="I1330" s="61"/>
      <c r="J1330" s="62"/>
      <c r="K1330" s="61"/>
      <c r="L1330" s="61"/>
      <c r="M1330" s="80"/>
      <c r="N1330" s="61"/>
      <c r="O1330" s="111"/>
      <c r="P1330" s="117"/>
      <c r="Q1330" s="120"/>
      <c r="R1330" s="117"/>
      <c r="S1330" s="120"/>
      <c r="T1330" s="117"/>
      <c r="U1330" s="120"/>
      <c r="V1330" s="117"/>
      <c r="W1330" s="120"/>
      <c r="X1330" s="117"/>
      <c r="Y1330" s="72"/>
    </row>
    <row r="1331" spans="8:25" ht="20.100000000000001" customHeight="1" x14ac:dyDescent="0.2">
      <c r="H1331" s="68"/>
      <c r="I1331" s="61"/>
      <c r="J1331" s="62"/>
      <c r="K1331" s="61"/>
      <c r="L1331" s="61"/>
      <c r="M1331" s="80"/>
      <c r="N1331" s="61"/>
      <c r="O1331" s="111"/>
      <c r="P1331" s="117"/>
      <c r="Q1331" s="120"/>
      <c r="R1331" s="117"/>
      <c r="S1331" s="120"/>
      <c r="T1331" s="117"/>
      <c r="U1331" s="120"/>
      <c r="V1331" s="117"/>
      <c r="W1331" s="120"/>
      <c r="X1331" s="117"/>
      <c r="Y1331" s="72"/>
    </row>
    <row r="1332" spans="8:25" ht="20.100000000000001" customHeight="1" x14ac:dyDescent="0.2">
      <c r="H1332" s="68"/>
      <c r="I1332" s="61"/>
      <c r="J1332" s="62"/>
      <c r="K1332" s="61"/>
      <c r="L1332" s="61"/>
      <c r="M1332" s="80"/>
      <c r="N1332" s="61"/>
      <c r="O1332" s="111"/>
      <c r="P1332" s="117"/>
      <c r="Q1332" s="120"/>
      <c r="R1332" s="117"/>
      <c r="S1332" s="120"/>
      <c r="T1332" s="117"/>
      <c r="U1332" s="120"/>
      <c r="V1332" s="117"/>
      <c r="W1332" s="120"/>
      <c r="X1332" s="117"/>
      <c r="Y1332" s="72"/>
    </row>
    <row r="1333" spans="8:25" ht="20.100000000000001" customHeight="1" x14ac:dyDescent="0.2">
      <c r="H1333" s="68"/>
      <c r="I1333" s="61"/>
      <c r="J1333" s="62"/>
      <c r="K1333" s="61"/>
      <c r="L1333" s="61"/>
      <c r="M1333" s="80"/>
      <c r="N1333" s="61"/>
      <c r="O1333" s="111"/>
      <c r="P1333" s="117"/>
      <c r="Q1333" s="120"/>
      <c r="R1333" s="117"/>
      <c r="S1333" s="120"/>
      <c r="T1333" s="117"/>
      <c r="U1333" s="120"/>
      <c r="V1333" s="117"/>
      <c r="W1333" s="120"/>
      <c r="X1333" s="117"/>
      <c r="Y1333" s="72"/>
    </row>
    <row r="1334" spans="8:25" ht="20.100000000000001" customHeight="1" x14ac:dyDescent="0.2">
      <c r="H1334" s="68"/>
      <c r="I1334" s="61"/>
      <c r="J1334" s="62"/>
      <c r="K1334" s="61"/>
      <c r="L1334" s="61"/>
      <c r="M1334" s="80"/>
      <c r="N1334" s="61"/>
      <c r="O1334" s="111"/>
      <c r="P1334" s="117"/>
      <c r="Q1334" s="120"/>
      <c r="R1334" s="117"/>
      <c r="S1334" s="120"/>
      <c r="T1334" s="117"/>
      <c r="U1334" s="120"/>
      <c r="V1334" s="117"/>
      <c r="W1334" s="120"/>
      <c r="X1334" s="117"/>
      <c r="Y1334" s="72"/>
    </row>
    <row r="1335" spans="8:25" ht="20.100000000000001" customHeight="1" x14ac:dyDescent="0.2">
      <c r="H1335" s="68"/>
      <c r="I1335" s="61"/>
      <c r="J1335" s="62"/>
      <c r="K1335" s="61"/>
      <c r="L1335" s="61"/>
      <c r="M1335" s="80"/>
      <c r="N1335" s="61"/>
      <c r="O1335" s="111"/>
      <c r="P1335" s="117"/>
      <c r="Q1335" s="120"/>
      <c r="R1335" s="117"/>
      <c r="S1335" s="120"/>
      <c r="T1335" s="117"/>
      <c r="U1335" s="120"/>
      <c r="V1335" s="117"/>
      <c r="W1335" s="120"/>
      <c r="X1335" s="117"/>
      <c r="Y1335" s="72"/>
    </row>
    <row r="1336" spans="8:25" ht="20.100000000000001" customHeight="1" x14ac:dyDescent="0.2">
      <c r="H1336" s="68"/>
      <c r="I1336" s="61"/>
      <c r="J1336" s="62"/>
      <c r="K1336" s="61"/>
      <c r="L1336" s="61"/>
      <c r="M1336" s="80"/>
      <c r="N1336" s="61"/>
      <c r="O1336" s="111"/>
      <c r="P1336" s="117"/>
      <c r="Q1336" s="120"/>
      <c r="R1336" s="117"/>
      <c r="S1336" s="120"/>
      <c r="T1336" s="117"/>
      <c r="U1336" s="120"/>
      <c r="V1336" s="117"/>
      <c r="W1336" s="120"/>
      <c r="X1336" s="117"/>
      <c r="Y1336" s="72"/>
    </row>
    <row r="1337" spans="8:25" ht="20.100000000000001" customHeight="1" x14ac:dyDescent="0.2">
      <c r="H1337" s="68"/>
      <c r="I1337" s="61"/>
      <c r="J1337" s="62"/>
      <c r="K1337" s="61"/>
      <c r="L1337" s="61"/>
      <c r="M1337" s="80"/>
      <c r="N1337" s="61"/>
      <c r="O1337" s="111"/>
      <c r="P1337" s="117"/>
      <c r="Q1337" s="120"/>
      <c r="R1337" s="117"/>
      <c r="S1337" s="120"/>
      <c r="T1337" s="117"/>
      <c r="U1337" s="120"/>
      <c r="V1337" s="117"/>
      <c r="W1337" s="120"/>
      <c r="X1337" s="117"/>
      <c r="Y1337" s="72"/>
    </row>
    <row r="1338" spans="8:25" ht="20.100000000000001" customHeight="1" x14ac:dyDescent="0.2">
      <c r="H1338" s="68"/>
      <c r="I1338" s="61"/>
      <c r="J1338" s="62"/>
      <c r="K1338" s="61"/>
      <c r="L1338" s="61"/>
      <c r="M1338" s="80"/>
      <c r="N1338" s="61"/>
      <c r="O1338" s="111"/>
      <c r="P1338" s="117"/>
      <c r="Q1338" s="120"/>
      <c r="R1338" s="117"/>
      <c r="S1338" s="120"/>
      <c r="T1338" s="117"/>
      <c r="U1338" s="120"/>
      <c r="V1338" s="117"/>
      <c r="W1338" s="120"/>
      <c r="X1338" s="117"/>
      <c r="Y1338" s="72"/>
    </row>
    <row r="1339" spans="8:25" ht="20.100000000000001" customHeight="1" x14ac:dyDescent="0.2">
      <c r="H1339" s="68"/>
      <c r="I1339" s="61"/>
      <c r="J1339" s="62"/>
      <c r="K1339" s="61"/>
      <c r="L1339" s="61"/>
      <c r="M1339" s="80"/>
      <c r="N1339" s="61"/>
      <c r="O1339" s="111"/>
      <c r="P1339" s="117"/>
      <c r="Q1339" s="120"/>
      <c r="R1339" s="117"/>
      <c r="S1339" s="120"/>
      <c r="T1339" s="117"/>
      <c r="U1339" s="120"/>
      <c r="V1339" s="117"/>
      <c r="W1339" s="120"/>
      <c r="X1339" s="117"/>
      <c r="Y1339" s="72"/>
    </row>
    <row r="1340" spans="8:25" ht="20.100000000000001" customHeight="1" x14ac:dyDescent="0.2">
      <c r="H1340" s="68"/>
      <c r="I1340" s="61"/>
      <c r="J1340" s="62"/>
      <c r="K1340" s="61"/>
      <c r="L1340" s="61"/>
      <c r="M1340" s="80"/>
      <c r="N1340" s="61"/>
      <c r="O1340" s="111"/>
      <c r="P1340" s="117"/>
      <c r="Q1340" s="120"/>
      <c r="R1340" s="117"/>
      <c r="S1340" s="120"/>
      <c r="T1340" s="117"/>
      <c r="U1340" s="120"/>
      <c r="V1340" s="117"/>
      <c r="W1340" s="120"/>
      <c r="X1340" s="117"/>
      <c r="Y1340" s="72"/>
    </row>
    <row r="1341" spans="8:25" ht="20.100000000000001" customHeight="1" x14ac:dyDescent="0.2">
      <c r="H1341" s="68"/>
      <c r="I1341" s="61"/>
      <c r="J1341" s="62"/>
      <c r="K1341" s="61"/>
      <c r="L1341" s="61"/>
      <c r="M1341" s="80"/>
      <c r="N1341" s="61"/>
      <c r="O1341" s="111"/>
      <c r="P1341" s="117"/>
      <c r="Q1341" s="120"/>
      <c r="R1341" s="117"/>
      <c r="S1341" s="120"/>
      <c r="T1341" s="117"/>
      <c r="U1341" s="120"/>
      <c r="V1341" s="117"/>
      <c r="W1341" s="120"/>
      <c r="X1341" s="117"/>
      <c r="Y1341" s="72"/>
    </row>
    <row r="1342" spans="8:25" ht="20.100000000000001" customHeight="1" x14ac:dyDescent="0.2">
      <c r="H1342" s="68"/>
      <c r="I1342" s="61"/>
      <c r="J1342" s="62"/>
      <c r="K1342" s="61"/>
      <c r="L1342" s="61"/>
      <c r="M1342" s="80"/>
      <c r="N1342" s="61"/>
      <c r="O1342" s="111"/>
      <c r="P1342" s="117"/>
      <c r="Q1342" s="120"/>
      <c r="R1342" s="117"/>
      <c r="S1342" s="120"/>
      <c r="T1342" s="117"/>
      <c r="U1342" s="120"/>
      <c r="V1342" s="117"/>
      <c r="W1342" s="120"/>
      <c r="X1342" s="117"/>
      <c r="Y1342" s="72"/>
    </row>
    <row r="1343" spans="8:25" ht="20.100000000000001" customHeight="1" x14ac:dyDescent="0.2">
      <c r="H1343" s="68"/>
      <c r="I1343" s="61"/>
      <c r="J1343" s="62"/>
      <c r="K1343" s="61"/>
      <c r="L1343" s="61"/>
      <c r="M1343" s="80"/>
      <c r="N1343" s="61"/>
      <c r="O1343" s="111"/>
      <c r="P1343" s="117"/>
      <c r="Q1343" s="120"/>
      <c r="R1343" s="117"/>
      <c r="S1343" s="120"/>
      <c r="T1343" s="117"/>
      <c r="U1343" s="120"/>
      <c r="V1343" s="117"/>
      <c r="W1343" s="120"/>
      <c r="X1343" s="117"/>
      <c r="Y1343" s="72"/>
    </row>
    <row r="1344" spans="8:25" ht="20.100000000000001" customHeight="1" x14ac:dyDescent="0.2">
      <c r="H1344" s="68"/>
      <c r="I1344" s="61"/>
      <c r="J1344" s="62"/>
      <c r="K1344" s="61"/>
      <c r="L1344" s="61"/>
      <c r="M1344" s="80"/>
      <c r="N1344" s="61"/>
      <c r="O1344" s="111"/>
      <c r="P1344" s="117"/>
      <c r="Q1344" s="120"/>
      <c r="R1344" s="117"/>
      <c r="S1344" s="120"/>
      <c r="T1344" s="117"/>
      <c r="U1344" s="120"/>
      <c r="V1344" s="117"/>
      <c r="W1344" s="120"/>
      <c r="X1344" s="117"/>
      <c r="Y1344" s="72"/>
    </row>
    <row r="1345" spans="8:25" ht="20.100000000000001" customHeight="1" x14ac:dyDescent="0.2">
      <c r="H1345" s="68"/>
      <c r="I1345" s="61"/>
      <c r="J1345" s="62"/>
      <c r="K1345" s="61"/>
      <c r="L1345" s="61"/>
      <c r="M1345" s="80"/>
      <c r="N1345" s="61"/>
      <c r="O1345" s="111"/>
      <c r="P1345" s="117"/>
      <c r="Q1345" s="120"/>
      <c r="R1345" s="117"/>
      <c r="S1345" s="120"/>
      <c r="T1345" s="117"/>
      <c r="U1345" s="120"/>
      <c r="V1345" s="117"/>
      <c r="W1345" s="120"/>
      <c r="X1345" s="117"/>
      <c r="Y1345" s="72"/>
    </row>
    <row r="1346" spans="8:25" ht="20.100000000000001" customHeight="1" x14ac:dyDescent="0.2">
      <c r="H1346" s="68"/>
      <c r="I1346" s="61"/>
      <c r="J1346" s="62"/>
      <c r="K1346" s="61"/>
      <c r="L1346" s="61"/>
      <c r="M1346" s="80"/>
      <c r="N1346" s="61"/>
      <c r="O1346" s="111"/>
      <c r="P1346" s="117"/>
      <c r="Q1346" s="120"/>
      <c r="R1346" s="117"/>
      <c r="S1346" s="120"/>
      <c r="T1346" s="117"/>
      <c r="U1346" s="120"/>
      <c r="V1346" s="117"/>
      <c r="W1346" s="120"/>
      <c r="X1346" s="117"/>
      <c r="Y1346" s="72"/>
    </row>
    <row r="1347" spans="8:25" ht="20.100000000000001" customHeight="1" x14ac:dyDescent="0.2">
      <c r="H1347" s="68"/>
      <c r="I1347" s="61"/>
      <c r="J1347" s="62"/>
      <c r="K1347" s="61"/>
      <c r="L1347" s="61"/>
      <c r="M1347" s="80"/>
      <c r="N1347" s="61"/>
      <c r="O1347" s="111"/>
      <c r="P1347" s="117"/>
      <c r="Q1347" s="120"/>
      <c r="R1347" s="117"/>
      <c r="S1347" s="120"/>
      <c r="T1347" s="117"/>
      <c r="U1347" s="120"/>
      <c r="V1347" s="117"/>
      <c r="W1347" s="120"/>
      <c r="X1347" s="117"/>
      <c r="Y1347" s="72"/>
    </row>
    <row r="1348" spans="8:25" ht="20.100000000000001" customHeight="1" x14ac:dyDescent="0.2">
      <c r="H1348" s="68"/>
      <c r="I1348" s="61"/>
      <c r="J1348" s="62"/>
      <c r="K1348" s="61"/>
      <c r="L1348" s="61"/>
      <c r="M1348" s="80"/>
      <c r="N1348" s="61"/>
      <c r="O1348" s="111"/>
      <c r="P1348" s="117"/>
      <c r="Q1348" s="120"/>
      <c r="R1348" s="117"/>
      <c r="S1348" s="120"/>
      <c r="T1348" s="117"/>
      <c r="U1348" s="120"/>
      <c r="V1348" s="117"/>
      <c r="W1348" s="120"/>
      <c r="X1348" s="117"/>
      <c r="Y1348" s="72"/>
    </row>
    <row r="1349" spans="8:25" ht="20.100000000000001" customHeight="1" x14ac:dyDescent="0.2">
      <c r="H1349" s="68"/>
      <c r="I1349" s="61"/>
      <c r="J1349" s="62"/>
      <c r="K1349" s="61"/>
      <c r="L1349" s="61"/>
      <c r="M1349" s="80"/>
      <c r="N1349" s="61"/>
      <c r="O1349" s="111"/>
      <c r="P1349" s="117"/>
      <c r="Q1349" s="120"/>
      <c r="R1349" s="117"/>
      <c r="S1349" s="120"/>
      <c r="T1349" s="117"/>
      <c r="U1349" s="120"/>
      <c r="V1349" s="117"/>
      <c r="W1349" s="120"/>
      <c r="X1349" s="117"/>
      <c r="Y1349" s="72"/>
    </row>
    <row r="1350" spans="8:25" ht="20.100000000000001" customHeight="1" x14ac:dyDescent="0.2">
      <c r="H1350" s="68"/>
      <c r="I1350" s="61"/>
      <c r="J1350" s="62"/>
      <c r="K1350" s="61"/>
      <c r="L1350" s="61"/>
      <c r="M1350" s="80"/>
      <c r="N1350" s="61"/>
      <c r="O1350" s="111"/>
      <c r="P1350" s="117"/>
      <c r="Q1350" s="120"/>
      <c r="R1350" s="117"/>
      <c r="S1350" s="120"/>
      <c r="T1350" s="117"/>
      <c r="U1350" s="120"/>
      <c r="V1350" s="117"/>
      <c r="W1350" s="120"/>
      <c r="X1350" s="117"/>
      <c r="Y1350" s="72"/>
    </row>
    <row r="1351" spans="8:25" ht="20.100000000000001" customHeight="1" x14ac:dyDescent="0.2">
      <c r="H1351" s="68"/>
      <c r="I1351" s="61"/>
      <c r="J1351" s="62"/>
      <c r="K1351" s="61"/>
      <c r="L1351" s="61"/>
      <c r="M1351" s="80"/>
      <c r="N1351" s="61"/>
      <c r="O1351" s="111"/>
      <c r="P1351" s="117"/>
      <c r="Q1351" s="120"/>
      <c r="R1351" s="117"/>
      <c r="S1351" s="120"/>
      <c r="T1351" s="117"/>
      <c r="U1351" s="120"/>
      <c r="V1351" s="117"/>
      <c r="W1351" s="120"/>
      <c r="X1351" s="117"/>
      <c r="Y1351" s="72"/>
    </row>
    <row r="1352" spans="8:25" ht="20.100000000000001" customHeight="1" x14ac:dyDescent="0.2">
      <c r="H1352" s="68"/>
      <c r="I1352" s="61"/>
      <c r="J1352" s="62"/>
      <c r="K1352" s="61"/>
      <c r="L1352" s="61"/>
      <c r="M1352" s="80"/>
      <c r="N1352" s="61"/>
      <c r="O1352" s="111"/>
      <c r="P1352" s="117"/>
      <c r="Q1352" s="120"/>
      <c r="R1352" s="117"/>
      <c r="S1352" s="120"/>
      <c r="T1352" s="117"/>
      <c r="U1352" s="120"/>
      <c r="V1352" s="117"/>
      <c r="W1352" s="120"/>
      <c r="X1352" s="117"/>
      <c r="Y1352" s="72"/>
    </row>
    <row r="1353" spans="8:25" ht="20.100000000000001" customHeight="1" x14ac:dyDescent="0.2">
      <c r="H1353" s="68"/>
      <c r="I1353" s="61"/>
      <c r="J1353" s="62"/>
      <c r="K1353" s="61"/>
      <c r="L1353" s="61"/>
      <c r="M1353" s="80"/>
      <c r="N1353" s="61"/>
      <c r="O1353" s="111"/>
      <c r="P1353" s="117"/>
      <c r="Q1353" s="120"/>
      <c r="R1353" s="117"/>
      <c r="S1353" s="120"/>
      <c r="T1353" s="117"/>
      <c r="U1353" s="120"/>
      <c r="V1353" s="117"/>
      <c r="W1353" s="120"/>
      <c r="X1353" s="117"/>
      <c r="Y1353" s="72"/>
    </row>
    <row r="1354" spans="8:25" ht="20.100000000000001" customHeight="1" x14ac:dyDescent="0.2">
      <c r="H1354" s="68"/>
      <c r="I1354" s="61"/>
      <c r="J1354" s="62"/>
      <c r="K1354" s="61"/>
      <c r="L1354" s="61"/>
      <c r="M1354" s="80"/>
      <c r="N1354" s="61"/>
      <c r="O1354" s="111"/>
      <c r="P1354" s="117"/>
      <c r="Q1354" s="120"/>
      <c r="R1354" s="117"/>
      <c r="S1354" s="120"/>
      <c r="T1354" s="117"/>
      <c r="U1354" s="120"/>
      <c r="V1354" s="117"/>
      <c r="W1354" s="120"/>
      <c r="X1354" s="117"/>
      <c r="Y1354" s="72"/>
    </row>
    <row r="1355" spans="8:25" ht="20.100000000000001" customHeight="1" x14ac:dyDescent="0.2">
      <c r="H1355" s="68"/>
      <c r="I1355" s="61"/>
      <c r="J1355" s="62"/>
      <c r="K1355" s="61"/>
      <c r="L1355" s="61"/>
      <c r="M1355" s="80"/>
      <c r="N1355" s="61"/>
      <c r="O1355" s="111"/>
      <c r="P1355" s="117"/>
      <c r="Q1355" s="120"/>
      <c r="R1355" s="117"/>
      <c r="S1355" s="120"/>
      <c r="T1355" s="117"/>
      <c r="U1355" s="120"/>
      <c r="V1355" s="117"/>
      <c r="W1355" s="120"/>
      <c r="X1355" s="117"/>
      <c r="Y1355" s="72"/>
    </row>
    <row r="1356" spans="8:25" ht="20.100000000000001" customHeight="1" x14ac:dyDescent="0.2">
      <c r="H1356" s="68"/>
      <c r="I1356" s="61"/>
      <c r="J1356" s="62"/>
      <c r="K1356" s="61"/>
      <c r="L1356" s="61"/>
      <c r="M1356" s="80"/>
      <c r="N1356" s="61"/>
      <c r="O1356" s="111"/>
      <c r="P1356" s="117"/>
      <c r="Q1356" s="120"/>
      <c r="R1356" s="117"/>
      <c r="S1356" s="120"/>
      <c r="T1356" s="117"/>
      <c r="U1356" s="120"/>
      <c r="V1356" s="117"/>
      <c r="W1356" s="120"/>
      <c r="X1356" s="117"/>
      <c r="Y1356" s="72"/>
    </row>
    <row r="1357" spans="8:25" ht="20.100000000000001" customHeight="1" x14ac:dyDescent="0.2">
      <c r="H1357" s="68"/>
      <c r="I1357" s="61"/>
      <c r="J1357" s="62"/>
      <c r="K1357" s="61"/>
      <c r="L1357" s="61"/>
      <c r="M1357" s="80"/>
      <c r="N1357" s="61"/>
      <c r="O1357" s="111"/>
      <c r="P1357" s="117"/>
      <c r="Q1357" s="120"/>
      <c r="R1357" s="117"/>
      <c r="S1357" s="120"/>
      <c r="T1357" s="117"/>
      <c r="U1357" s="120"/>
      <c r="V1357" s="117"/>
      <c r="W1357" s="120"/>
      <c r="X1357" s="117"/>
      <c r="Y1357" s="72"/>
    </row>
    <row r="1358" spans="8:25" ht="20.100000000000001" customHeight="1" x14ac:dyDescent="0.2">
      <c r="H1358" s="68"/>
      <c r="I1358" s="61"/>
      <c r="J1358" s="62"/>
      <c r="K1358" s="61"/>
      <c r="L1358" s="61"/>
      <c r="M1358" s="80"/>
      <c r="N1358" s="61"/>
      <c r="O1358" s="111"/>
      <c r="P1358" s="117"/>
      <c r="Q1358" s="120"/>
      <c r="R1358" s="117"/>
      <c r="S1358" s="120"/>
      <c r="T1358" s="117"/>
      <c r="U1358" s="120"/>
      <c r="V1358" s="117"/>
      <c r="W1358" s="120"/>
      <c r="X1358" s="117"/>
      <c r="Y1358" s="72"/>
    </row>
    <row r="1359" spans="8:25" ht="20.100000000000001" customHeight="1" x14ac:dyDescent="0.2">
      <c r="H1359" s="68"/>
      <c r="I1359" s="61"/>
      <c r="J1359" s="62"/>
      <c r="K1359" s="61"/>
      <c r="L1359" s="61"/>
      <c r="M1359" s="80"/>
      <c r="N1359" s="61"/>
      <c r="O1359" s="111"/>
      <c r="P1359" s="117"/>
      <c r="Q1359" s="120"/>
      <c r="R1359" s="117"/>
      <c r="S1359" s="120"/>
      <c r="T1359" s="117"/>
      <c r="U1359" s="120"/>
      <c r="V1359" s="117"/>
      <c r="W1359" s="120"/>
      <c r="X1359" s="117"/>
      <c r="Y1359" s="72"/>
    </row>
    <row r="1360" spans="8:25" ht="20.100000000000001" customHeight="1" x14ac:dyDescent="0.2">
      <c r="H1360" s="68"/>
      <c r="I1360" s="61"/>
      <c r="J1360" s="62"/>
      <c r="K1360" s="61"/>
      <c r="L1360" s="61"/>
      <c r="M1360" s="80"/>
      <c r="N1360" s="61"/>
      <c r="O1360" s="111"/>
      <c r="P1360" s="117"/>
      <c r="Q1360" s="120"/>
      <c r="R1360" s="117"/>
      <c r="S1360" s="120"/>
      <c r="T1360" s="117"/>
      <c r="U1360" s="120"/>
      <c r="V1360" s="117"/>
      <c r="W1360" s="120"/>
      <c r="X1360" s="117"/>
      <c r="Y1360" s="72"/>
    </row>
    <row r="1361" spans="8:25" ht="20.100000000000001" customHeight="1" x14ac:dyDescent="0.2">
      <c r="H1361" s="68"/>
      <c r="I1361" s="61"/>
      <c r="J1361" s="62"/>
      <c r="K1361" s="61"/>
      <c r="L1361" s="61"/>
      <c r="M1361" s="80"/>
      <c r="N1361" s="61"/>
      <c r="O1361" s="111"/>
      <c r="P1361" s="117"/>
      <c r="Q1361" s="120"/>
      <c r="R1361" s="117"/>
      <c r="S1361" s="120"/>
      <c r="T1361" s="117"/>
      <c r="U1361" s="120"/>
      <c r="V1361" s="117"/>
      <c r="W1361" s="120"/>
      <c r="X1361" s="117"/>
      <c r="Y1361" s="72"/>
    </row>
    <row r="1362" spans="8:25" ht="20.100000000000001" customHeight="1" x14ac:dyDescent="0.2">
      <c r="H1362" s="68"/>
      <c r="I1362" s="61"/>
      <c r="J1362" s="62"/>
      <c r="K1362" s="61"/>
      <c r="L1362" s="61"/>
      <c r="M1362" s="80"/>
      <c r="N1362" s="61"/>
      <c r="O1362" s="111"/>
      <c r="P1362" s="117"/>
      <c r="Q1362" s="120"/>
      <c r="R1362" s="117"/>
      <c r="S1362" s="120"/>
      <c r="T1362" s="117"/>
      <c r="U1362" s="120"/>
      <c r="V1362" s="117"/>
      <c r="W1362" s="120"/>
      <c r="X1362" s="117"/>
      <c r="Y1362" s="72"/>
    </row>
    <row r="1363" spans="8:25" ht="20.100000000000001" customHeight="1" x14ac:dyDescent="0.2">
      <c r="H1363" s="68"/>
      <c r="I1363" s="61"/>
      <c r="J1363" s="62"/>
      <c r="K1363" s="61"/>
      <c r="L1363" s="61"/>
      <c r="M1363" s="80"/>
      <c r="N1363" s="61"/>
      <c r="O1363" s="111"/>
      <c r="P1363" s="117"/>
      <c r="Q1363" s="120"/>
      <c r="R1363" s="117"/>
      <c r="S1363" s="120"/>
      <c r="T1363" s="117"/>
      <c r="U1363" s="120"/>
      <c r="V1363" s="117"/>
      <c r="W1363" s="120"/>
      <c r="X1363" s="117"/>
      <c r="Y1363" s="72"/>
    </row>
    <row r="1364" spans="8:25" ht="20.100000000000001" customHeight="1" x14ac:dyDescent="0.2">
      <c r="H1364" s="68"/>
      <c r="I1364" s="61"/>
      <c r="J1364" s="62"/>
      <c r="K1364" s="61"/>
      <c r="L1364" s="61"/>
      <c r="M1364" s="80"/>
      <c r="N1364" s="61"/>
      <c r="O1364" s="111"/>
      <c r="P1364" s="117"/>
      <c r="Q1364" s="120"/>
      <c r="R1364" s="117"/>
      <c r="S1364" s="120"/>
      <c r="T1364" s="117"/>
      <c r="U1364" s="120"/>
      <c r="V1364" s="117"/>
      <c r="W1364" s="120"/>
      <c r="X1364" s="117"/>
      <c r="Y1364" s="72"/>
    </row>
    <row r="1365" spans="8:25" ht="20.100000000000001" customHeight="1" x14ac:dyDescent="0.2">
      <c r="H1365" s="68"/>
      <c r="I1365" s="61"/>
      <c r="J1365" s="62"/>
      <c r="K1365" s="61"/>
      <c r="L1365" s="61"/>
      <c r="M1365" s="80"/>
      <c r="N1365" s="61"/>
      <c r="O1365" s="111"/>
      <c r="P1365" s="117"/>
      <c r="Q1365" s="120"/>
      <c r="R1365" s="117"/>
      <c r="S1365" s="120"/>
      <c r="T1365" s="117"/>
      <c r="U1365" s="120"/>
      <c r="V1365" s="117"/>
      <c r="W1365" s="120"/>
      <c r="X1365" s="117"/>
      <c r="Y1365" s="72"/>
    </row>
    <row r="1366" spans="8:25" ht="20.100000000000001" customHeight="1" x14ac:dyDescent="0.2">
      <c r="H1366" s="68"/>
      <c r="I1366" s="61"/>
      <c r="J1366" s="62"/>
      <c r="K1366" s="61"/>
      <c r="L1366" s="61"/>
      <c r="M1366" s="80"/>
      <c r="N1366" s="61"/>
      <c r="O1366" s="111"/>
      <c r="P1366" s="117"/>
      <c r="Q1366" s="120"/>
      <c r="R1366" s="117"/>
      <c r="S1366" s="120"/>
      <c r="T1366" s="117"/>
      <c r="U1366" s="120"/>
      <c r="V1366" s="117"/>
      <c r="W1366" s="120"/>
      <c r="X1366" s="117"/>
      <c r="Y1366" s="72"/>
    </row>
    <row r="1367" spans="8:25" ht="20.100000000000001" customHeight="1" x14ac:dyDescent="0.2">
      <c r="H1367" s="68"/>
      <c r="I1367" s="61"/>
      <c r="J1367" s="62"/>
      <c r="K1367" s="61"/>
      <c r="L1367" s="61"/>
      <c r="M1367" s="80"/>
      <c r="N1367" s="61"/>
      <c r="O1367" s="111"/>
      <c r="P1367" s="117"/>
      <c r="Q1367" s="120"/>
      <c r="R1367" s="117"/>
      <c r="S1367" s="120"/>
      <c r="T1367" s="117"/>
      <c r="U1367" s="120"/>
      <c r="V1367" s="117"/>
      <c r="W1367" s="120"/>
      <c r="X1367" s="117"/>
      <c r="Y1367" s="72"/>
    </row>
    <row r="1368" spans="8:25" ht="20.100000000000001" customHeight="1" x14ac:dyDescent="0.2">
      <c r="H1368" s="68"/>
      <c r="I1368" s="61"/>
      <c r="J1368" s="62"/>
      <c r="K1368" s="61"/>
      <c r="L1368" s="61"/>
      <c r="M1368" s="80"/>
      <c r="N1368" s="61"/>
      <c r="O1368" s="111"/>
      <c r="P1368" s="117"/>
      <c r="Q1368" s="120"/>
      <c r="R1368" s="117"/>
      <c r="S1368" s="120"/>
      <c r="T1368" s="117"/>
      <c r="U1368" s="120"/>
      <c r="V1368" s="117"/>
      <c r="W1368" s="120"/>
      <c r="X1368" s="117"/>
      <c r="Y1368" s="72"/>
    </row>
    <row r="1369" spans="8:25" ht="20.100000000000001" customHeight="1" x14ac:dyDescent="0.2">
      <c r="H1369" s="68"/>
      <c r="I1369" s="61"/>
      <c r="J1369" s="62"/>
      <c r="K1369" s="61"/>
      <c r="L1369" s="61"/>
      <c r="M1369" s="80"/>
      <c r="N1369" s="61"/>
      <c r="O1369" s="111"/>
      <c r="P1369" s="117"/>
      <c r="Q1369" s="120"/>
      <c r="R1369" s="117"/>
      <c r="S1369" s="120"/>
      <c r="T1369" s="117"/>
      <c r="U1369" s="120"/>
      <c r="V1369" s="117"/>
      <c r="W1369" s="120"/>
      <c r="X1369" s="117"/>
      <c r="Y1369" s="72"/>
    </row>
    <row r="1370" spans="8:25" ht="20.100000000000001" customHeight="1" x14ac:dyDescent="0.2">
      <c r="H1370" s="68"/>
      <c r="I1370" s="61"/>
      <c r="J1370" s="62"/>
      <c r="K1370" s="61"/>
      <c r="L1370" s="61"/>
      <c r="M1370" s="80"/>
      <c r="N1370" s="61"/>
      <c r="O1370" s="111"/>
      <c r="P1370" s="117"/>
      <c r="Q1370" s="120"/>
      <c r="R1370" s="117"/>
      <c r="S1370" s="120"/>
      <c r="T1370" s="117"/>
      <c r="U1370" s="120"/>
      <c r="V1370" s="117"/>
      <c r="W1370" s="120"/>
      <c r="X1370" s="117"/>
      <c r="Y1370" s="72"/>
    </row>
    <row r="1371" spans="8:25" ht="20.100000000000001" customHeight="1" x14ac:dyDescent="0.2">
      <c r="H1371" s="68"/>
      <c r="I1371" s="61"/>
      <c r="J1371" s="62"/>
      <c r="K1371" s="61"/>
      <c r="L1371" s="61"/>
      <c r="M1371" s="80"/>
      <c r="N1371" s="61"/>
      <c r="O1371" s="111"/>
      <c r="P1371" s="117"/>
      <c r="Q1371" s="120"/>
      <c r="R1371" s="117"/>
      <c r="S1371" s="120"/>
      <c r="T1371" s="117"/>
      <c r="U1371" s="120"/>
      <c r="V1371" s="117"/>
      <c r="W1371" s="120"/>
      <c r="X1371" s="117"/>
      <c r="Y1371" s="72"/>
    </row>
    <row r="1372" spans="8:25" ht="20.100000000000001" customHeight="1" x14ac:dyDescent="0.2">
      <c r="H1372" s="68"/>
      <c r="I1372" s="61"/>
      <c r="J1372" s="62"/>
      <c r="K1372" s="61"/>
      <c r="L1372" s="61"/>
      <c r="M1372" s="80"/>
      <c r="N1372" s="61"/>
      <c r="O1372" s="111"/>
      <c r="P1372" s="117"/>
      <c r="Q1372" s="120"/>
      <c r="R1372" s="117"/>
      <c r="S1372" s="120"/>
      <c r="T1372" s="117"/>
      <c r="U1372" s="120"/>
      <c r="V1372" s="117"/>
      <c r="W1372" s="120"/>
      <c r="X1372" s="117"/>
      <c r="Y1372" s="72"/>
    </row>
    <row r="1373" spans="8:25" ht="20.100000000000001" customHeight="1" x14ac:dyDescent="0.2">
      <c r="H1373" s="68"/>
      <c r="I1373" s="61"/>
      <c r="J1373" s="62"/>
      <c r="K1373" s="61"/>
      <c r="L1373" s="61"/>
      <c r="M1373" s="80"/>
      <c r="N1373" s="61"/>
      <c r="O1373" s="111"/>
      <c r="P1373" s="117"/>
      <c r="Q1373" s="120"/>
      <c r="R1373" s="117"/>
      <c r="S1373" s="120"/>
      <c r="T1373" s="117"/>
      <c r="U1373" s="120"/>
      <c r="V1373" s="117"/>
      <c r="W1373" s="120"/>
      <c r="X1373" s="117"/>
      <c r="Y1373" s="72"/>
    </row>
    <row r="1374" spans="8:25" ht="20.100000000000001" customHeight="1" x14ac:dyDescent="0.2">
      <c r="H1374" s="68"/>
      <c r="I1374" s="61"/>
      <c r="J1374" s="62"/>
      <c r="K1374" s="61"/>
      <c r="L1374" s="61"/>
      <c r="M1374" s="80"/>
      <c r="N1374" s="61"/>
      <c r="O1374" s="111"/>
      <c r="P1374" s="117"/>
      <c r="Q1374" s="120"/>
      <c r="R1374" s="117"/>
      <c r="S1374" s="120"/>
      <c r="T1374" s="117"/>
      <c r="U1374" s="120"/>
      <c r="V1374" s="117"/>
      <c r="W1374" s="120"/>
      <c r="X1374" s="117"/>
      <c r="Y1374" s="72"/>
    </row>
    <row r="1375" spans="8:25" ht="20.100000000000001" customHeight="1" x14ac:dyDescent="0.2">
      <c r="H1375" s="68"/>
      <c r="I1375" s="61"/>
      <c r="J1375" s="62"/>
      <c r="K1375" s="61"/>
      <c r="L1375" s="61"/>
      <c r="M1375" s="80"/>
      <c r="N1375" s="61"/>
      <c r="O1375" s="111"/>
      <c r="P1375" s="117"/>
      <c r="Q1375" s="120"/>
      <c r="R1375" s="117"/>
      <c r="S1375" s="120"/>
      <c r="T1375" s="117"/>
      <c r="U1375" s="120"/>
      <c r="V1375" s="117"/>
      <c r="W1375" s="120"/>
      <c r="X1375" s="117"/>
      <c r="Y1375" s="72"/>
    </row>
    <row r="1376" spans="8:25" ht="20.100000000000001" customHeight="1" x14ac:dyDescent="0.2">
      <c r="H1376" s="68"/>
      <c r="I1376" s="61"/>
      <c r="J1376" s="62"/>
      <c r="K1376" s="61"/>
      <c r="L1376" s="61"/>
      <c r="M1376" s="80"/>
      <c r="N1376" s="61"/>
      <c r="O1376" s="111"/>
      <c r="P1376" s="117"/>
      <c r="Q1376" s="120"/>
      <c r="R1376" s="117"/>
      <c r="S1376" s="120"/>
      <c r="T1376" s="117"/>
      <c r="U1376" s="120"/>
      <c r="V1376" s="117"/>
      <c r="W1376" s="120"/>
      <c r="X1376" s="117"/>
      <c r="Y1376" s="72"/>
    </row>
    <row r="1377" spans="8:25" ht="20.100000000000001" customHeight="1" x14ac:dyDescent="0.2">
      <c r="H1377" s="68"/>
      <c r="I1377" s="61"/>
      <c r="J1377" s="62"/>
      <c r="K1377" s="61"/>
      <c r="L1377" s="61"/>
      <c r="M1377" s="80"/>
      <c r="N1377" s="61"/>
      <c r="O1377" s="111"/>
      <c r="P1377" s="117"/>
      <c r="Q1377" s="120"/>
      <c r="R1377" s="117"/>
      <c r="S1377" s="120"/>
      <c r="T1377" s="117"/>
      <c r="U1377" s="120"/>
      <c r="V1377" s="117"/>
      <c r="W1377" s="120"/>
      <c r="X1377" s="117"/>
      <c r="Y1377" s="72"/>
    </row>
    <row r="1378" spans="8:25" ht="20.100000000000001" customHeight="1" x14ac:dyDescent="0.2">
      <c r="H1378" s="68"/>
      <c r="I1378" s="61"/>
      <c r="J1378" s="62"/>
      <c r="K1378" s="61"/>
      <c r="L1378" s="61"/>
      <c r="M1378" s="80"/>
      <c r="N1378" s="61"/>
      <c r="O1378" s="111"/>
      <c r="P1378" s="117"/>
      <c r="Q1378" s="120"/>
      <c r="R1378" s="117"/>
      <c r="S1378" s="120"/>
      <c r="T1378" s="117"/>
      <c r="U1378" s="120"/>
      <c r="V1378" s="117"/>
      <c r="W1378" s="120"/>
      <c r="X1378" s="117"/>
      <c r="Y1378" s="72"/>
    </row>
    <row r="1379" spans="8:25" ht="20.100000000000001" customHeight="1" x14ac:dyDescent="0.2">
      <c r="H1379" s="68"/>
      <c r="I1379" s="61"/>
      <c r="J1379" s="62"/>
      <c r="K1379" s="61"/>
      <c r="L1379" s="61"/>
      <c r="M1379" s="80"/>
      <c r="N1379" s="61"/>
      <c r="O1379" s="111"/>
      <c r="P1379" s="117"/>
      <c r="Q1379" s="120"/>
      <c r="R1379" s="117"/>
      <c r="S1379" s="120"/>
      <c r="T1379" s="117"/>
      <c r="U1379" s="120"/>
      <c r="V1379" s="117"/>
      <c r="W1379" s="120"/>
      <c r="X1379" s="117"/>
      <c r="Y1379" s="72"/>
    </row>
    <row r="1380" spans="8:25" ht="20.100000000000001" customHeight="1" x14ac:dyDescent="0.2">
      <c r="H1380" s="68"/>
      <c r="I1380" s="61"/>
      <c r="J1380" s="62"/>
      <c r="K1380" s="61"/>
      <c r="L1380" s="61"/>
      <c r="M1380" s="80"/>
      <c r="N1380" s="61"/>
      <c r="O1380" s="111"/>
      <c r="P1380" s="117"/>
      <c r="Q1380" s="120"/>
      <c r="R1380" s="117"/>
      <c r="S1380" s="120"/>
      <c r="T1380" s="117"/>
      <c r="U1380" s="120"/>
      <c r="V1380" s="117"/>
      <c r="W1380" s="120"/>
      <c r="X1380" s="117"/>
      <c r="Y1380" s="72"/>
    </row>
    <row r="1381" spans="8:25" ht="20.100000000000001" customHeight="1" x14ac:dyDescent="0.2">
      <c r="H1381" s="68"/>
      <c r="I1381" s="61"/>
      <c r="J1381" s="62"/>
      <c r="K1381" s="61"/>
      <c r="L1381" s="61"/>
      <c r="M1381" s="80"/>
      <c r="N1381" s="61"/>
      <c r="O1381" s="111"/>
      <c r="P1381" s="117"/>
      <c r="Q1381" s="120"/>
      <c r="R1381" s="117"/>
      <c r="S1381" s="120"/>
      <c r="T1381" s="117"/>
      <c r="U1381" s="120"/>
      <c r="V1381" s="117"/>
      <c r="W1381" s="120"/>
      <c r="X1381" s="117"/>
      <c r="Y1381" s="72"/>
    </row>
    <row r="1382" spans="8:25" ht="20.100000000000001" customHeight="1" x14ac:dyDescent="0.2">
      <c r="H1382" s="68"/>
      <c r="I1382" s="61"/>
      <c r="J1382" s="62"/>
      <c r="K1382" s="61"/>
      <c r="L1382" s="61"/>
      <c r="M1382" s="80"/>
      <c r="N1382" s="61"/>
      <c r="O1382" s="111"/>
      <c r="P1382" s="117"/>
      <c r="Q1382" s="120"/>
      <c r="R1382" s="117"/>
      <c r="S1382" s="120"/>
      <c r="T1382" s="117"/>
      <c r="U1382" s="120"/>
      <c r="V1382" s="117"/>
      <c r="W1382" s="120"/>
      <c r="X1382" s="117"/>
      <c r="Y1382" s="72"/>
    </row>
    <row r="1383" spans="8:25" ht="20.100000000000001" customHeight="1" x14ac:dyDescent="0.2">
      <c r="H1383" s="68"/>
      <c r="I1383" s="61"/>
      <c r="J1383" s="62"/>
      <c r="K1383" s="61"/>
      <c r="L1383" s="61"/>
      <c r="M1383" s="80"/>
      <c r="N1383" s="61"/>
      <c r="O1383" s="111"/>
      <c r="P1383" s="117"/>
      <c r="Q1383" s="120"/>
      <c r="R1383" s="117"/>
      <c r="S1383" s="120"/>
      <c r="T1383" s="117"/>
      <c r="U1383" s="120"/>
      <c r="V1383" s="117"/>
      <c r="W1383" s="120"/>
      <c r="X1383" s="117"/>
      <c r="Y1383" s="72"/>
    </row>
    <row r="1384" spans="8:25" ht="20.100000000000001" customHeight="1" x14ac:dyDescent="0.2">
      <c r="H1384" s="68"/>
      <c r="I1384" s="61"/>
      <c r="J1384" s="62"/>
      <c r="K1384" s="61"/>
      <c r="L1384" s="61"/>
      <c r="M1384" s="80"/>
      <c r="N1384" s="61"/>
      <c r="O1384" s="111"/>
      <c r="P1384" s="117"/>
      <c r="Q1384" s="120"/>
      <c r="R1384" s="117"/>
      <c r="S1384" s="120"/>
      <c r="T1384" s="117"/>
      <c r="U1384" s="120"/>
      <c r="V1384" s="117"/>
      <c r="W1384" s="120"/>
      <c r="X1384" s="117"/>
      <c r="Y1384" s="72"/>
    </row>
    <row r="1385" spans="8:25" ht="20.100000000000001" customHeight="1" x14ac:dyDescent="0.2">
      <c r="H1385" s="68"/>
      <c r="I1385" s="61"/>
      <c r="J1385" s="62"/>
      <c r="K1385" s="61"/>
      <c r="L1385" s="61"/>
      <c r="M1385" s="80"/>
      <c r="N1385" s="61"/>
      <c r="O1385" s="111"/>
      <c r="P1385" s="117"/>
      <c r="Q1385" s="120"/>
      <c r="R1385" s="117"/>
      <c r="S1385" s="120"/>
      <c r="T1385" s="117"/>
      <c r="U1385" s="120"/>
      <c r="V1385" s="117"/>
      <c r="W1385" s="120"/>
      <c r="X1385" s="117"/>
      <c r="Y1385" s="72"/>
    </row>
    <row r="1386" spans="8:25" ht="20.100000000000001" customHeight="1" x14ac:dyDescent="0.2">
      <c r="H1386" s="68"/>
      <c r="I1386" s="61"/>
      <c r="J1386" s="62"/>
      <c r="K1386" s="61"/>
      <c r="L1386" s="61"/>
      <c r="M1386" s="80"/>
      <c r="N1386" s="61"/>
      <c r="O1386" s="111"/>
      <c r="P1386" s="117"/>
      <c r="Q1386" s="120"/>
      <c r="R1386" s="117"/>
      <c r="S1386" s="120"/>
      <c r="T1386" s="117"/>
      <c r="U1386" s="120"/>
      <c r="V1386" s="117"/>
      <c r="W1386" s="120"/>
      <c r="X1386" s="117"/>
      <c r="Y1386" s="72"/>
    </row>
    <row r="1387" spans="8:25" ht="20.100000000000001" customHeight="1" x14ac:dyDescent="0.2">
      <c r="H1387" s="68"/>
      <c r="I1387" s="61"/>
      <c r="J1387" s="62"/>
      <c r="K1387" s="61"/>
      <c r="L1387" s="61"/>
      <c r="M1387" s="80"/>
      <c r="N1387" s="61"/>
      <c r="O1387" s="111"/>
      <c r="P1387" s="117"/>
      <c r="Q1387" s="120"/>
      <c r="R1387" s="117"/>
      <c r="S1387" s="120"/>
      <c r="T1387" s="117"/>
      <c r="U1387" s="120"/>
      <c r="V1387" s="117"/>
      <c r="W1387" s="120"/>
      <c r="X1387" s="117"/>
      <c r="Y1387" s="72"/>
    </row>
    <row r="1388" spans="8:25" ht="20.100000000000001" customHeight="1" x14ac:dyDescent="0.2">
      <c r="H1388" s="68"/>
      <c r="I1388" s="61"/>
      <c r="J1388" s="62"/>
      <c r="K1388" s="61"/>
      <c r="L1388" s="61"/>
      <c r="M1388" s="80"/>
      <c r="N1388" s="61"/>
      <c r="O1388" s="111"/>
      <c r="P1388" s="117"/>
      <c r="Q1388" s="120"/>
      <c r="R1388" s="117"/>
      <c r="S1388" s="120"/>
      <c r="T1388" s="117"/>
      <c r="U1388" s="120"/>
      <c r="V1388" s="117"/>
      <c r="W1388" s="120"/>
      <c r="X1388" s="117"/>
      <c r="Y1388" s="72"/>
    </row>
    <row r="1389" spans="8:25" ht="20.100000000000001" customHeight="1" x14ac:dyDescent="0.2">
      <c r="H1389" s="68"/>
      <c r="I1389" s="61"/>
      <c r="J1389" s="62"/>
      <c r="K1389" s="61"/>
      <c r="L1389" s="61"/>
      <c r="M1389" s="80"/>
      <c r="N1389" s="61"/>
      <c r="O1389" s="111"/>
      <c r="P1389" s="117"/>
      <c r="Q1389" s="120"/>
      <c r="R1389" s="117"/>
      <c r="S1389" s="120"/>
      <c r="T1389" s="117"/>
      <c r="U1389" s="120"/>
      <c r="V1389" s="117"/>
      <c r="W1389" s="120"/>
      <c r="X1389" s="117"/>
      <c r="Y1389" s="72"/>
    </row>
    <row r="1390" spans="8:25" ht="20.100000000000001" customHeight="1" x14ac:dyDescent="0.2">
      <c r="H1390" s="68"/>
      <c r="I1390" s="61"/>
      <c r="J1390" s="62"/>
      <c r="K1390" s="61"/>
      <c r="L1390" s="61"/>
      <c r="M1390" s="80"/>
      <c r="N1390" s="61"/>
      <c r="O1390" s="111"/>
      <c r="P1390" s="117"/>
      <c r="Q1390" s="120"/>
      <c r="R1390" s="117"/>
      <c r="S1390" s="120"/>
      <c r="T1390" s="117"/>
      <c r="U1390" s="120"/>
      <c r="V1390" s="117"/>
      <c r="W1390" s="120"/>
      <c r="X1390" s="117"/>
      <c r="Y1390" s="72"/>
    </row>
    <row r="1391" spans="8:25" ht="20.100000000000001" customHeight="1" x14ac:dyDescent="0.2">
      <c r="H1391" s="68"/>
      <c r="I1391" s="61"/>
      <c r="J1391" s="62"/>
      <c r="K1391" s="61"/>
      <c r="L1391" s="61"/>
      <c r="M1391" s="80"/>
      <c r="N1391" s="61"/>
      <c r="O1391" s="111"/>
      <c r="P1391" s="117"/>
      <c r="Q1391" s="120"/>
      <c r="R1391" s="117"/>
      <c r="S1391" s="120"/>
      <c r="T1391" s="117"/>
      <c r="U1391" s="120"/>
      <c r="V1391" s="117"/>
      <c r="W1391" s="120"/>
      <c r="X1391" s="117"/>
      <c r="Y1391" s="72"/>
    </row>
    <row r="1392" spans="8:25" ht="20.100000000000001" customHeight="1" x14ac:dyDescent="0.2">
      <c r="H1392" s="68"/>
      <c r="I1392" s="61"/>
      <c r="J1392" s="62"/>
      <c r="K1392" s="61"/>
      <c r="L1392" s="61"/>
      <c r="M1392" s="80"/>
      <c r="N1392" s="61"/>
      <c r="O1392" s="111"/>
      <c r="P1392" s="117"/>
      <c r="Q1392" s="120"/>
      <c r="R1392" s="117"/>
      <c r="S1392" s="120"/>
      <c r="T1392" s="117"/>
      <c r="U1392" s="120"/>
      <c r="V1392" s="117"/>
      <c r="W1392" s="120"/>
      <c r="X1392" s="117"/>
      <c r="Y1392" s="72"/>
    </row>
    <row r="1393" spans="8:25" ht="20.100000000000001" customHeight="1" x14ac:dyDescent="0.2">
      <c r="H1393" s="68"/>
      <c r="I1393" s="61"/>
      <c r="J1393" s="62"/>
      <c r="K1393" s="61"/>
      <c r="L1393" s="61"/>
      <c r="M1393" s="80"/>
      <c r="N1393" s="61"/>
      <c r="O1393" s="111"/>
      <c r="P1393" s="117"/>
      <c r="Q1393" s="120"/>
      <c r="R1393" s="117"/>
      <c r="S1393" s="120"/>
      <c r="T1393" s="117"/>
      <c r="U1393" s="120"/>
      <c r="V1393" s="117"/>
      <c r="W1393" s="120"/>
      <c r="X1393" s="117"/>
      <c r="Y1393" s="72"/>
    </row>
    <row r="1394" spans="8:25" ht="20.100000000000001" customHeight="1" x14ac:dyDescent="0.2">
      <c r="H1394" s="68"/>
      <c r="I1394" s="61"/>
      <c r="J1394" s="62"/>
      <c r="K1394" s="61"/>
      <c r="L1394" s="61"/>
      <c r="M1394" s="80"/>
      <c r="N1394" s="61"/>
      <c r="O1394" s="111"/>
      <c r="P1394" s="117"/>
      <c r="Q1394" s="120"/>
      <c r="R1394" s="117"/>
      <c r="S1394" s="120"/>
      <c r="T1394" s="117"/>
      <c r="U1394" s="120"/>
      <c r="V1394" s="117"/>
      <c r="W1394" s="120"/>
      <c r="X1394" s="117"/>
      <c r="Y1394" s="72"/>
    </row>
    <row r="1395" spans="8:25" ht="20.100000000000001" customHeight="1" x14ac:dyDescent="0.2">
      <c r="H1395" s="68"/>
      <c r="I1395" s="61"/>
      <c r="J1395" s="62"/>
      <c r="K1395" s="61"/>
      <c r="L1395" s="61"/>
      <c r="M1395" s="80"/>
      <c r="N1395" s="61"/>
      <c r="O1395" s="111"/>
      <c r="P1395" s="117"/>
      <c r="Q1395" s="120"/>
      <c r="R1395" s="117"/>
      <c r="S1395" s="120"/>
      <c r="T1395" s="117"/>
      <c r="U1395" s="120"/>
      <c r="V1395" s="117"/>
      <c r="W1395" s="120"/>
      <c r="X1395" s="117"/>
      <c r="Y1395" s="72"/>
    </row>
    <row r="1396" spans="8:25" ht="20.100000000000001" customHeight="1" x14ac:dyDescent="0.2">
      <c r="H1396" s="68"/>
      <c r="I1396" s="61"/>
      <c r="J1396" s="62"/>
      <c r="K1396" s="61"/>
      <c r="L1396" s="61"/>
      <c r="M1396" s="80"/>
      <c r="N1396" s="61"/>
      <c r="O1396" s="111"/>
      <c r="P1396" s="117"/>
      <c r="Q1396" s="120"/>
      <c r="R1396" s="117"/>
      <c r="S1396" s="120"/>
      <c r="T1396" s="117"/>
      <c r="U1396" s="120"/>
      <c r="V1396" s="117"/>
      <c r="W1396" s="120"/>
      <c r="X1396" s="117"/>
      <c r="Y1396" s="72"/>
    </row>
    <row r="1397" spans="8:25" ht="20.100000000000001" customHeight="1" x14ac:dyDescent="0.2">
      <c r="H1397" s="68"/>
      <c r="I1397" s="61"/>
      <c r="J1397" s="62"/>
      <c r="K1397" s="61"/>
      <c r="L1397" s="61"/>
      <c r="M1397" s="80"/>
      <c r="N1397" s="61"/>
      <c r="O1397" s="111"/>
      <c r="P1397" s="117"/>
      <c r="Q1397" s="120"/>
      <c r="R1397" s="117"/>
      <c r="S1397" s="120"/>
      <c r="T1397" s="117"/>
      <c r="U1397" s="120"/>
      <c r="V1397" s="117"/>
      <c r="W1397" s="120"/>
      <c r="X1397" s="117"/>
      <c r="Y1397" s="72"/>
    </row>
    <row r="1398" spans="8:25" ht="20.100000000000001" customHeight="1" x14ac:dyDescent="0.2">
      <c r="H1398" s="68"/>
      <c r="I1398" s="61"/>
      <c r="J1398" s="62"/>
      <c r="K1398" s="61"/>
      <c r="L1398" s="61"/>
      <c r="M1398" s="80"/>
      <c r="N1398" s="61"/>
      <c r="O1398" s="111"/>
      <c r="P1398" s="117"/>
      <c r="Q1398" s="120"/>
      <c r="R1398" s="117"/>
      <c r="S1398" s="120"/>
      <c r="T1398" s="117"/>
      <c r="U1398" s="120"/>
      <c r="V1398" s="117"/>
      <c r="W1398" s="120"/>
      <c r="X1398" s="117"/>
      <c r="Y1398" s="72"/>
    </row>
    <row r="1399" spans="8:25" ht="20.100000000000001" customHeight="1" x14ac:dyDescent="0.2">
      <c r="H1399" s="68"/>
      <c r="I1399" s="61"/>
      <c r="J1399" s="62"/>
      <c r="K1399" s="61"/>
      <c r="L1399" s="61"/>
      <c r="M1399" s="80"/>
      <c r="N1399" s="61"/>
      <c r="O1399" s="111"/>
      <c r="P1399" s="117"/>
      <c r="Q1399" s="120"/>
      <c r="R1399" s="117"/>
      <c r="S1399" s="120"/>
      <c r="T1399" s="117"/>
      <c r="U1399" s="120"/>
      <c r="V1399" s="117"/>
      <c r="W1399" s="120"/>
      <c r="X1399" s="117"/>
      <c r="Y1399" s="72"/>
    </row>
    <row r="1400" spans="8:25" ht="20.100000000000001" customHeight="1" x14ac:dyDescent="0.2">
      <c r="H1400" s="68"/>
      <c r="I1400" s="61"/>
      <c r="J1400" s="62"/>
      <c r="K1400" s="61"/>
      <c r="L1400" s="61"/>
      <c r="M1400" s="80"/>
      <c r="N1400" s="61"/>
      <c r="O1400" s="111"/>
      <c r="P1400" s="117"/>
      <c r="Q1400" s="120"/>
      <c r="R1400" s="117"/>
      <c r="S1400" s="120"/>
      <c r="T1400" s="117"/>
      <c r="U1400" s="120"/>
      <c r="V1400" s="117"/>
      <c r="W1400" s="120"/>
      <c r="X1400" s="117"/>
      <c r="Y1400" s="72"/>
    </row>
    <row r="1401" spans="8:25" ht="20.100000000000001" customHeight="1" x14ac:dyDescent="0.2">
      <c r="H1401" s="68"/>
      <c r="I1401" s="61"/>
      <c r="J1401" s="62"/>
      <c r="K1401" s="61"/>
      <c r="L1401" s="61"/>
      <c r="M1401" s="80"/>
      <c r="N1401" s="61"/>
      <c r="O1401" s="111"/>
      <c r="P1401" s="117"/>
      <c r="Q1401" s="120"/>
      <c r="R1401" s="117"/>
      <c r="S1401" s="120"/>
      <c r="T1401" s="117"/>
      <c r="U1401" s="120"/>
      <c r="V1401" s="117"/>
      <c r="W1401" s="120"/>
      <c r="X1401" s="117"/>
      <c r="Y1401" s="72"/>
    </row>
    <row r="1402" spans="8:25" ht="20.100000000000001" customHeight="1" x14ac:dyDescent="0.2">
      <c r="H1402" s="68"/>
      <c r="I1402" s="61"/>
      <c r="J1402" s="62"/>
      <c r="K1402" s="61"/>
      <c r="L1402" s="61"/>
      <c r="M1402" s="80"/>
      <c r="N1402" s="61"/>
      <c r="O1402" s="111"/>
      <c r="P1402" s="117"/>
      <c r="Q1402" s="120"/>
      <c r="R1402" s="117"/>
      <c r="S1402" s="120"/>
      <c r="T1402" s="117"/>
      <c r="U1402" s="120"/>
      <c r="V1402" s="117"/>
      <c r="W1402" s="120"/>
      <c r="X1402" s="117"/>
      <c r="Y1402" s="72"/>
    </row>
    <row r="1403" spans="8:25" ht="20.100000000000001" customHeight="1" x14ac:dyDescent="0.2">
      <c r="H1403" s="68"/>
      <c r="I1403" s="61"/>
      <c r="J1403" s="62"/>
      <c r="K1403" s="61"/>
      <c r="L1403" s="61"/>
      <c r="M1403" s="80"/>
      <c r="N1403" s="61"/>
      <c r="O1403" s="111"/>
      <c r="P1403" s="117"/>
      <c r="Q1403" s="120"/>
      <c r="R1403" s="117"/>
      <c r="S1403" s="120"/>
      <c r="T1403" s="117"/>
      <c r="U1403" s="120"/>
      <c r="V1403" s="117"/>
      <c r="W1403" s="120"/>
      <c r="X1403" s="117"/>
      <c r="Y1403" s="72"/>
    </row>
    <row r="1404" spans="8:25" ht="20.100000000000001" customHeight="1" x14ac:dyDescent="0.2">
      <c r="H1404" s="68"/>
      <c r="I1404" s="61"/>
      <c r="J1404" s="62"/>
      <c r="K1404" s="61"/>
      <c r="L1404" s="61"/>
      <c r="M1404" s="80"/>
      <c r="N1404" s="61"/>
      <c r="O1404" s="111"/>
      <c r="P1404" s="117"/>
      <c r="Q1404" s="120"/>
      <c r="R1404" s="117"/>
      <c r="S1404" s="120"/>
      <c r="T1404" s="117"/>
      <c r="U1404" s="120"/>
      <c r="V1404" s="117"/>
      <c r="W1404" s="120"/>
      <c r="X1404" s="117"/>
      <c r="Y1404" s="72"/>
    </row>
    <row r="1405" spans="8:25" ht="20.100000000000001" customHeight="1" x14ac:dyDescent="0.2">
      <c r="H1405" s="68"/>
      <c r="I1405" s="61"/>
      <c r="J1405" s="62"/>
      <c r="K1405" s="61"/>
      <c r="L1405" s="61"/>
      <c r="M1405" s="80"/>
      <c r="N1405" s="61"/>
      <c r="O1405" s="111"/>
      <c r="P1405" s="117"/>
      <c r="Q1405" s="120"/>
      <c r="R1405" s="117"/>
      <c r="S1405" s="120"/>
      <c r="T1405" s="117"/>
      <c r="U1405" s="120"/>
      <c r="V1405" s="117"/>
      <c r="W1405" s="120"/>
      <c r="X1405" s="117"/>
      <c r="Y1405" s="72"/>
    </row>
    <row r="1406" spans="8:25" ht="20.100000000000001" customHeight="1" x14ac:dyDescent="0.2">
      <c r="H1406" s="68"/>
      <c r="I1406" s="61"/>
      <c r="J1406" s="62"/>
      <c r="K1406" s="61"/>
      <c r="L1406" s="61"/>
      <c r="M1406" s="80"/>
      <c r="N1406" s="61"/>
      <c r="O1406" s="111"/>
      <c r="P1406" s="117"/>
      <c r="Q1406" s="120"/>
      <c r="R1406" s="117"/>
      <c r="S1406" s="120"/>
      <c r="T1406" s="117"/>
      <c r="U1406" s="120"/>
      <c r="V1406" s="117"/>
      <c r="W1406" s="120"/>
      <c r="X1406" s="117"/>
      <c r="Y1406" s="72"/>
    </row>
    <row r="1407" spans="8:25" ht="20.100000000000001" customHeight="1" x14ac:dyDescent="0.2">
      <c r="H1407" s="68"/>
      <c r="I1407" s="61"/>
      <c r="J1407" s="62"/>
      <c r="K1407" s="61"/>
      <c r="L1407" s="61"/>
      <c r="M1407" s="80"/>
      <c r="N1407" s="61"/>
      <c r="O1407" s="111"/>
      <c r="P1407" s="117"/>
      <c r="Q1407" s="120"/>
      <c r="R1407" s="117"/>
      <c r="S1407" s="120"/>
      <c r="T1407" s="117"/>
      <c r="U1407" s="120"/>
      <c r="V1407" s="117"/>
      <c r="W1407" s="120"/>
      <c r="X1407" s="117"/>
      <c r="Y1407" s="72"/>
    </row>
    <row r="1408" spans="8:25" ht="20.100000000000001" customHeight="1" x14ac:dyDescent="0.2">
      <c r="H1408" s="68"/>
      <c r="I1408" s="61"/>
      <c r="J1408" s="62"/>
      <c r="K1408" s="61"/>
      <c r="L1408" s="61"/>
      <c r="M1408" s="80"/>
      <c r="N1408" s="61"/>
      <c r="O1408" s="111"/>
      <c r="P1408" s="117"/>
      <c r="Q1408" s="120"/>
      <c r="R1408" s="117"/>
      <c r="S1408" s="120"/>
      <c r="T1408" s="117"/>
      <c r="U1408" s="120"/>
      <c r="V1408" s="117"/>
      <c r="W1408" s="120"/>
      <c r="X1408" s="117"/>
      <c r="Y1408" s="72"/>
    </row>
    <row r="1409" spans="8:25" ht="20.100000000000001" customHeight="1" x14ac:dyDescent="0.2">
      <c r="H1409" s="68"/>
      <c r="I1409" s="61"/>
      <c r="J1409" s="62"/>
      <c r="K1409" s="61"/>
      <c r="L1409" s="61"/>
      <c r="M1409" s="80"/>
      <c r="N1409" s="61"/>
      <c r="O1409" s="111"/>
      <c r="P1409" s="117"/>
      <c r="Q1409" s="120"/>
      <c r="R1409" s="117"/>
      <c r="S1409" s="120"/>
      <c r="T1409" s="117"/>
      <c r="U1409" s="120"/>
      <c r="V1409" s="117"/>
      <c r="W1409" s="120"/>
      <c r="X1409" s="117"/>
      <c r="Y1409" s="72"/>
    </row>
    <row r="1410" spans="8:25" ht="20.100000000000001" customHeight="1" x14ac:dyDescent="0.2">
      <c r="H1410" s="68"/>
      <c r="I1410" s="61"/>
      <c r="J1410" s="62"/>
      <c r="K1410" s="61"/>
      <c r="L1410" s="61"/>
      <c r="M1410" s="80"/>
      <c r="N1410" s="61"/>
      <c r="O1410" s="111"/>
      <c r="P1410" s="117"/>
      <c r="Q1410" s="120"/>
      <c r="R1410" s="117"/>
      <c r="S1410" s="120"/>
      <c r="T1410" s="117"/>
      <c r="U1410" s="120"/>
      <c r="V1410" s="117"/>
      <c r="W1410" s="120"/>
      <c r="X1410" s="117"/>
      <c r="Y1410" s="72"/>
    </row>
    <row r="1411" spans="8:25" ht="20.100000000000001" customHeight="1" x14ac:dyDescent="0.2">
      <c r="H1411" s="68"/>
      <c r="I1411" s="61"/>
      <c r="J1411" s="62"/>
      <c r="K1411" s="61"/>
      <c r="L1411" s="61"/>
      <c r="M1411" s="80"/>
      <c r="N1411" s="61"/>
      <c r="O1411" s="111"/>
      <c r="P1411" s="117"/>
      <c r="Q1411" s="120"/>
      <c r="R1411" s="117"/>
      <c r="S1411" s="120"/>
      <c r="T1411" s="117"/>
      <c r="U1411" s="120"/>
      <c r="V1411" s="117"/>
      <c r="W1411" s="120"/>
      <c r="X1411" s="117"/>
      <c r="Y1411" s="72"/>
    </row>
    <row r="1412" spans="8:25" ht="20.100000000000001" customHeight="1" x14ac:dyDescent="0.2">
      <c r="H1412" s="68"/>
      <c r="I1412" s="61"/>
      <c r="J1412" s="62"/>
      <c r="K1412" s="61"/>
      <c r="L1412" s="61"/>
      <c r="M1412" s="80"/>
      <c r="N1412" s="61"/>
      <c r="O1412" s="111"/>
      <c r="P1412" s="117"/>
      <c r="Q1412" s="120"/>
      <c r="R1412" s="117"/>
      <c r="S1412" s="120"/>
      <c r="T1412" s="117"/>
      <c r="U1412" s="120"/>
      <c r="V1412" s="117"/>
      <c r="W1412" s="120"/>
      <c r="X1412" s="117"/>
      <c r="Y1412" s="72"/>
    </row>
    <row r="1413" spans="8:25" ht="20.100000000000001" customHeight="1" x14ac:dyDescent="0.2">
      <c r="H1413" s="68"/>
      <c r="I1413" s="61"/>
      <c r="J1413" s="62"/>
      <c r="K1413" s="61"/>
      <c r="L1413" s="61"/>
      <c r="M1413" s="80"/>
      <c r="N1413" s="61"/>
      <c r="O1413" s="111"/>
      <c r="P1413" s="117"/>
      <c r="Q1413" s="120"/>
      <c r="R1413" s="117"/>
      <c r="S1413" s="120"/>
      <c r="T1413" s="117"/>
      <c r="U1413" s="120"/>
      <c r="V1413" s="117"/>
      <c r="W1413" s="120"/>
      <c r="X1413" s="117"/>
      <c r="Y1413" s="72"/>
    </row>
    <row r="1414" spans="8:25" ht="20.100000000000001" customHeight="1" x14ac:dyDescent="0.2">
      <c r="H1414" s="68"/>
      <c r="I1414" s="61"/>
      <c r="J1414" s="62"/>
      <c r="K1414" s="61"/>
      <c r="L1414" s="61"/>
      <c r="M1414" s="80"/>
      <c r="N1414" s="61"/>
      <c r="O1414" s="111"/>
      <c r="P1414" s="117"/>
      <c r="Q1414" s="120"/>
      <c r="R1414" s="117"/>
      <c r="S1414" s="120"/>
      <c r="T1414" s="117"/>
      <c r="U1414" s="120"/>
      <c r="V1414" s="117"/>
      <c r="W1414" s="120"/>
      <c r="X1414" s="117"/>
      <c r="Y1414" s="72"/>
    </row>
    <row r="1415" spans="8:25" ht="20.100000000000001" customHeight="1" x14ac:dyDescent="0.2">
      <c r="H1415" s="68"/>
      <c r="I1415" s="61"/>
      <c r="J1415" s="62"/>
      <c r="K1415" s="61"/>
      <c r="L1415" s="61"/>
      <c r="M1415" s="80"/>
      <c r="N1415" s="61"/>
      <c r="O1415" s="111"/>
      <c r="P1415" s="117"/>
      <c r="Q1415" s="120"/>
      <c r="R1415" s="117"/>
      <c r="S1415" s="120"/>
      <c r="T1415" s="117"/>
      <c r="U1415" s="120"/>
      <c r="V1415" s="117"/>
      <c r="W1415" s="120"/>
      <c r="X1415" s="117"/>
      <c r="Y1415" s="72"/>
    </row>
    <row r="1416" spans="8:25" ht="20.100000000000001" customHeight="1" x14ac:dyDescent="0.2">
      <c r="H1416" s="68"/>
      <c r="I1416" s="61"/>
      <c r="J1416" s="62"/>
      <c r="K1416" s="61"/>
      <c r="L1416" s="61"/>
      <c r="M1416" s="80"/>
      <c r="N1416" s="61"/>
      <c r="O1416" s="111"/>
      <c r="P1416" s="117"/>
      <c r="Q1416" s="120"/>
      <c r="R1416" s="117"/>
      <c r="S1416" s="120"/>
      <c r="T1416" s="117"/>
      <c r="U1416" s="120"/>
      <c r="V1416" s="117"/>
      <c r="W1416" s="120"/>
      <c r="X1416" s="117"/>
      <c r="Y1416" s="72"/>
    </row>
    <row r="1417" spans="8:25" ht="20.100000000000001" customHeight="1" x14ac:dyDescent="0.2">
      <c r="H1417" s="68"/>
      <c r="I1417" s="61"/>
      <c r="J1417" s="62"/>
      <c r="K1417" s="61"/>
      <c r="L1417" s="61"/>
      <c r="M1417" s="80"/>
      <c r="N1417" s="61"/>
      <c r="O1417" s="111"/>
      <c r="P1417" s="117"/>
      <c r="Q1417" s="120"/>
      <c r="R1417" s="117"/>
      <c r="S1417" s="120"/>
      <c r="T1417" s="117"/>
      <c r="U1417" s="120"/>
      <c r="V1417" s="117"/>
      <c r="W1417" s="120"/>
      <c r="X1417" s="117"/>
      <c r="Y1417" s="72"/>
    </row>
    <row r="1418" spans="8:25" ht="20.100000000000001" customHeight="1" x14ac:dyDescent="0.2">
      <c r="H1418" s="68"/>
      <c r="I1418" s="61"/>
      <c r="J1418" s="62"/>
      <c r="K1418" s="61"/>
      <c r="L1418" s="61"/>
      <c r="M1418" s="80"/>
      <c r="N1418" s="61"/>
      <c r="O1418" s="111"/>
      <c r="P1418" s="117"/>
      <c r="Q1418" s="120"/>
      <c r="R1418" s="117"/>
      <c r="S1418" s="120"/>
      <c r="T1418" s="117"/>
      <c r="U1418" s="120"/>
      <c r="V1418" s="117"/>
      <c r="W1418" s="120"/>
      <c r="X1418" s="117"/>
      <c r="Y1418" s="72"/>
    </row>
    <row r="1419" spans="8:25" ht="20.100000000000001" customHeight="1" x14ac:dyDescent="0.2">
      <c r="H1419" s="68"/>
      <c r="I1419" s="61"/>
      <c r="J1419" s="62"/>
      <c r="K1419" s="61"/>
      <c r="L1419" s="61"/>
      <c r="M1419" s="80"/>
      <c r="N1419" s="61"/>
      <c r="O1419" s="111"/>
      <c r="P1419" s="117"/>
      <c r="Q1419" s="120"/>
      <c r="R1419" s="117"/>
      <c r="S1419" s="120"/>
      <c r="T1419" s="117"/>
      <c r="U1419" s="120"/>
      <c r="V1419" s="117"/>
      <c r="W1419" s="120"/>
      <c r="X1419" s="117"/>
      <c r="Y1419" s="72"/>
    </row>
    <row r="1420" spans="8:25" ht="20.100000000000001" customHeight="1" x14ac:dyDescent="0.2">
      <c r="H1420" s="68"/>
      <c r="I1420" s="61"/>
      <c r="J1420" s="62"/>
      <c r="K1420" s="61"/>
      <c r="L1420" s="61"/>
      <c r="M1420" s="80"/>
      <c r="N1420" s="61"/>
      <c r="O1420" s="111"/>
      <c r="P1420" s="117"/>
      <c r="Q1420" s="120"/>
      <c r="R1420" s="117"/>
      <c r="S1420" s="120"/>
      <c r="T1420" s="117"/>
      <c r="U1420" s="120"/>
      <c r="V1420" s="117"/>
      <c r="W1420" s="120"/>
      <c r="X1420" s="117"/>
      <c r="Y1420" s="72"/>
    </row>
    <row r="1421" spans="8:25" ht="20.100000000000001" customHeight="1" x14ac:dyDescent="0.2">
      <c r="H1421" s="68"/>
      <c r="I1421" s="61"/>
      <c r="J1421" s="62"/>
      <c r="K1421" s="61"/>
      <c r="L1421" s="61"/>
      <c r="M1421" s="80"/>
      <c r="N1421" s="61"/>
      <c r="O1421" s="111"/>
      <c r="P1421" s="117"/>
      <c r="Q1421" s="120"/>
      <c r="R1421" s="117"/>
      <c r="S1421" s="120"/>
      <c r="T1421" s="117"/>
      <c r="U1421" s="120"/>
      <c r="V1421" s="117"/>
      <c r="W1421" s="120"/>
      <c r="X1421" s="117"/>
      <c r="Y1421" s="72"/>
    </row>
    <row r="1422" spans="8:25" ht="20.100000000000001" customHeight="1" x14ac:dyDescent="0.2">
      <c r="H1422" s="68"/>
      <c r="I1422" s="61"/>
      <c r="J1422" s="62"/>
      <c r="K1422" s="61"/>
      <c r="L1422" s="61"/>
      <c r="M1422" s="80"/>
      <c r="N1422" s="61"/>
      <c r="O1422" s="111"/>
      <c r="P1422" s="117"/>
      <c r="Q1422" s="120"/>
      <c r="R1422" s="117"/>
      <c r="S1422" s="120"/>
      <c r="T1422" s="117"/>
      <c r="U1422" s="120"/>
      <c r="V1422" s="117"/>
      <c r="W1422" s="120"/>
      <c r="X1422" s="117"/>
      <c r="Y1422" s="72"/>
    </row>
    <row r="1423" spans="8:25" ht="20.100000000000001" customHeight="1" x14ac:dyDescent="0.2">
      <c r="H1423" s="68"/>
      <c r="I1423" s="61"/>
      <c r="J1423" s="62"/>
      <c r="K1423" s="61"/>
      <c r="L1423" s="61"/>
      <c r="M1423" s="80"/>
      <c r="N1423" s="61"/>
      <c r="O1423" s="111"/>
      <c r="P1423" s="117"/>
      <c r="Q1423" s="120"/>
      <c r="R1423" s="117"/>
      <c r="S1423" s="120"/>
      <c r="T1423" s="117"/>
      <c r="U1423" s="120"/>
      <c r="V1423" s="117"/>
      <c r="W1423" s="120"/>
      <c r="X1423" s="117"/>
      <c r="Y1423" s="72"/>
    </row>
    <row r="1424" spans="8:25" ht="20.100000000000001" customHeight="1" x14ac:dyDescent="0.2">
      <c r="H1424" s="68"/>
      <c r="I1424" s="61"/>
      <c r="J1424" s="62"/>
      <c r="K1424" s="61"/>
      <c r="L1424" s="61"/>
      <c r="M1424" s="80"/>
      <c r="N1424" s="61"/>
      <c r="O1424" s="111"/>
      <c r="P1424" s="117"/>
      <c r="Q1424" s="120"/>
      <c r="R1424" s="117"/>
      <c r="S1424" s="120"/>
      <c r="T1424" s="117"/>
      <c r="U1424" s="120"/>
      <c r="V1424" s="117"/>
      <c r="W1424" s="120"/>
      <c r="X1424" s="117"/>
      <c r="Y1424" s="72"/>
    </row>
    <row r="1425" spans="8:25" ht="20.100000000000001" customHeight="1" x14ac:dyDescent="0.2">
      <c r="H1425" s="68"/>
      <c r="I1425" s="61"/>
      <c r="J1425" s="62"/>
      <c r="K1425" s="61"/>
      <c r="L1425" s="61"/>
      <c r="M1425" s="80"/>
      <c r="N1425" s="61"/>
      <c r="O1425" s="111"/>
      <c r="P1425" s="117"/>
      <c r="Q1425" s="120"/>
      <c r="R1425" s="117"/>
      <c r="S1425" s="120"/>
      <c r="T1425" s="117"/>
      <c r="U1425" s="120"/>
      <c r="V1425" s="117"/>
      <c r="W1425" s="120"/>
      <c r="X1425" s="117"/>
      <c r="Y1425" s="72"/>
    </row>
    <row r="1426" spans="8:25" ht="20.100000000000001" customHeight="1" x14ac:dyDescent="0.2">
      <c r="H1426" s="68"/>
      <c r="I1426" s="61"/>
      <c r="J1426" s="62"/>
      <c r="K1426" s="61"/>
      <c r="L1426" s="61"/>
      <c r="M1426" s="80"/>
      <c r="N1426" s="61"/>
      <c r="O1426" s="111"/>
      <c r="P1426" s="117"/>
      <c r="Q1426" s="120"/>
      <c r="R1426" s="117"/>
      <c r="S1426" s="120"/>
      <c r="T1426" s="117"/>
      <c r="U1426" s="120"/>
      <c r="V1426" s="117"/>
      <c r="W1426" s="120"/>
      <c r="X1426" s="117"/>
      <c r="Y1426" s="72"/>
    </row>
    <row r="1427" spans="8:25" ht="20.100000000000001" customHeight="1" x14ac:dyDescent="0.2">
      <c r="H1427" s="68"/>
      <c r="I1427" s="61"/>
      <c r="J1427" s="62"/>
      <c r="K1427" s="61"/>
      <c r="L1427" s="61"/>
      <c r="M1427" s="80"/>
      <c r="N1427" s="61"/>
      <c r="O1427" s="111"/>
      <c r="P1427" s="117"/>
      <c r="Q1427" s="120"/>
      <c r="R1427" s="117"/>
      <c r="S1427" s="120"/>
      <c r="T1427" s="117"/>
      <c r="U1427" s="120"/>
      <c r="V1427" s="117"/>
      <c r="W1427" s="120"/>
      <c r="X1427" s="117"/>
      <c r="Y1427" s="72"/>
    </row>
    <row r="1428" spans="8:25" ht="20.100000000000001" customHeight="1" x14ac:dyDescent="0.2">
      <c r="H1428" s="68"/>
      <c r="I1428" s="61"/>
      <c r="J1428" s="62"/>
      <c r="K1428" s="61"/>
      <c r="L1428" s="61"/>
      <c r="M1428" s="80"/>
      <c r="N1428" s="61"/>
      <c r="O1428" s="111"/>
      <c r="P1428" s="117"/>
      <c r="Q1428" s="120"/>
      <c r="R1428" s="117"/>
      <c r="S1428" s="120"/>
      <c r="T1428" s="117"/>
      <c r="U1428" s="120"/>
      <c r="V1428" s="117"/>
      <c r="W1428" s="120"/>
      <c r="X1428" s="117"/>
      <c r="Y1428" s="72"/>
    </row>
    <row r="1429" spans="8:25" ht="20.100000000000001" customHeight="1" x14ac:dyDescent="0.2">
      <c r="H1429" s="68"/>
      <c r="I1429" s="61"/>
      <c r="J1429" s="62"/>
      <c r="K1429" s="61"/>
      <c r="L1429" s="61"/>
      <c r="M1429" s="80"/>
      <c r="N1429" s="61"/>
      <c r="O1429" s="111"/>
      <c r="P1429" s="117"/>
      <c r="Q1429" s="120"/>
      <c r="R1429" s="117"/>
      <c r="S1429" s="120"/>
      <c r="T1429" s="117"/>
      <c r="U1429" s="120"/>
      <c r="V1429" s="117"/>
      <c r="W1429" s="120"/>
      <c r="X1429" s="117"/>
      <c r="Y1429" s="72"/>
    </row>
    <row r="1430" spans="8:25" ht="20.100000000000001" customHeight="1" x14ac:dyDescent="0.2">
      <c r="H1430" s="68"/>
      <c r="I1430" s="61"/>
      <c r="J1430" s="62"/>
      <c r="K1430" s="61"/>
      <c r="L1430" s="61"/>
      <c r="M1430" s="80"/>
      <c r="N1430" s="61"/>
      <c r="O1430" s="111"/>
      <c r="P1430" s="117"/>
      <c r="Q1430" s="120"/>
      <c r="R1430" s="117"/>
      <c r="S1430" s="120"/>
      <c r="T1430" s="117"/>
      <c r="U1430" s="120"/>
      <c r="V1430" s="117"/>
      <c r="W1430" s="120"/>
      <c r="X1430" s="117"/>
      <c r="Y1430" s="72"/>
    </row>
    <row r="1431" spans="8:25" ht="20.100000000000001" customHeight="1" x14ac:dyDescent="0.2">
      <c r="H1431" s="68"/>
      <c r="I1431" s="61"/>
      <c r="J1431" s="62"/>
      <c r="K1431" s="61"/>
      <c r="L1431" s="61"/>
      <c r="M1431" s="80"/>
      <c r="N1431" s="61"/>
      <c r="O1431" s="111"/>
      <c r="P1431" s="117"/>
      <c r="Q1431" s="120"/>
      <c r="R1431" s="117"/>
      <c r="S1431" s="120"/>
      <c r="T1431" s="117"/>
      <c r="U1431" s="120"/>
      <c r="V1431" s="117"/>
      <c r="W1431" s="120"/>
      <c r="X1431" s="117"/>
      <c r="Y1431" s="72"/>
    </row>
    <row r="1432" spans="8:25" ht="20.100000000000001" customHeight="1" x14ac:dyDescent="0.2">
      <c r="H1432" s="68"/>
      <c r="I1432" s="61"/>
      <c r="J1432" s="62"/>
      <c r="K1432" s="61"/>
      <c r="L1432" s="61"/>
      <c r="M1432" s="80"/>
      <c r="N1432" s="61"/>
      <c r="O1432" s="111"/>
      <c r="P1432" s="117"/>
      <c r="Q1432" s="120"/>
      <c r="R1432" s="117"/>
      <c r="S1432" s="120"/>
      <c r="T1432" s="117"/>
      <c r="U1432" s="120"/>
      <c r="V1432" s="117"/>
      <c r="W1432" s="120"/>
      <c r="X1432" s="117"/>
      <c r="Y1432" s="72"/>
    </row>
    <row r="1433" spans="8:25" ht="20.100000000000001" customHeight="1" x14ac:dyDescent="0.2">
      <c r="H1433" s="68"/>
      <c r="I1433" s="61"/>
      <c r="J1433" s="62"/>
      <c r="K1433" s="61"/>
      <c r="L1433" s="61"/>
      <c r="M1433" s="80"/>
      <c r="N1433" s="61"/>
      <c r="O1433" s="111"/>
      <c r="P1433" s="117"/>
      <c r="Q1433" s="120"/>
      <c r="R1433" s="117"/>
      <c r="S1433" s="120"/>
      <c r="T1433" s="117"/>
      <c r="U1433" s="120"/>
      <c r="V1433" s="117"/>
      <c r="W1433" s="120"/>
      <c r="X1433" s="117"/>
      <c r="Y1433" s="72"/>
    </row>
    <row r="1434" spans="8:25" ht="20.100000000000001" customHeight="1" x14ac:dyDescent="0.2">
      <c r="H1434" s="68"/>
      <c r="I1434" s="61"/>
      <c r="J1434" s="62"/>
      <c r="K1434" s="61"/>
      <c r="L1434" s="61"/>
      <c r="M1434" s="80"/>
      <c r="N1434" s="61"/>
      <c r="O1434" s="111"/>
      <c r="P1434" s="117"/>
      <c r="Q1434" s="120"/>
      <c r="R1434" s="117"/>
      <c r="S1434" s="120"/>
      <c r="T1434" s="117"/>
      <c r="U1434" s="120"/>
      <c r="V1434" s="117"/>
      <c r="W1434" s="120"/>
      <c r="X1434" s="117"/>
      <c r="Y1434" s="72"/>
    </row>
    <row r="1435" spans="8:25" ht="20.100000000000001" customHeight="1" x14ac:dyDescent="0.2">
      <c r="H1435" s="68"/>
      <c r="I1435" s="61"/>
      <c r="J1435" s="62"/>
      <c r="K1435" s="61"/>
      <c r="L1435" s="61"/>
      <c r="M1435" s="80"/>
      <c r="N1435" s="61"/>
      <c r="O1435" s="111"/>
      <c r="P1435" s="117"/>
      <c r="Q1435" s="120"/>
      <c r="R1435" s="117"/>
      <c r="S1435" s="120"/>
      <c r="T1435" s="117"/>
      <c r="U1435" s="120"/>
      <c r="V1435" s="117"/>
      <c r="W1435" s="120"/>
      <c r="X1435" s="117"/>
      <c r="Y1435" s="72"/>
    </row>
    <row r="1436" spans="8:25" ht="20.100000000000001" customHeight="1" x14ac:dyDescent="0.2">
      <c r="H1436" s="68"/>
      <c r="I1436" s="61"/>
      <c r="J1436" s="62"/>
      <c r="K1436" s="61"/>
      <c r="L1436" s="61"/>
      <c r="M1436" s="80"/>
      <c r="N1436" s="61"/>
      <c r="O1436" s="111"/>
      <c r="P1436" s="117"/>
      <c r="Q1436" s="120"/>
      <c r="R1436" s="117"/>
      <c r="S1436" s="120"/>
      <c r="T1436" s="117"/>
      <c r="U1436" s="120"/>
      <c r="V1436" s="117"/>
      <c r="W1436" s="120"/>
      <c r="X1436" s="117"/>
      <c r="Y1436" s="72"/>
    </row>
    <row r="1437" spans="8:25" ht="20.100000000000001" customHeight="1" x14ac:dyDescent="0.2">
      <c r="H1437" s="68"/>
      <c r="I1437" s="61"/>
      <c r="J1437" s="62"/>
      <c r="K1437" s="61"/>
      <c r="L1437" s="61"/>
      <c r="M1437" s="80"/>
      <c r="N1437" s="61"/>
      <c r="O1437" s="111"/>
      <c r="P1437" s="117"/>
      <c r="Q1437" s="120"/>
      <c r="R1437" s="117"/>
      <c r="S1437" s="120"/>
      <c r="T1437" s="117"/>
      <c r="U1437" s="120"/>
      <c r="V1437" s="117"/>
      <c r="W1437" s="120"/>
      <c r="X1437" s="117"/>
      <c r="Y1437" s="72"/>
    </row>
    <row r="1438" spans="8:25" ht="20.100000000000001" customHeight="1" x14ac:dyDescent="0.2">
      <c r="H1438" s="68"/>
      <c r="I1438" s="61"/>
      <c r="J1438" s="62"/>
      <c r="K1438" s="61"/>
      <c r="L1438" s="61"/>
      <c r="M1438" s="80"/>
      <c r="N1438" s="61"/>
      <c r="O1438" s="111"/>
      <c r="P1438" s="117"/>
      <c r="Q1438" s="120"/>
      <c r="R1438" s="117"/>
      <c r="S1438" s="120"/>
      <c r="T1438" s="117"/>
      <c r="U1438" s="120"/>
      <c r="V1438" s="117"/>
      <c r="W1438" s="120"/>
      <c r="X1438" s="117"/>
      <c r="Y1438" s="72"/>
    </row>
    <row r="1439" spans="8:25" ht="20.100000000000001" customHeight="1" x14ac:dyDescent="0.2">
      <c r="H1439" s="68"/>
      <c r="I1439" s="61"/>
      <c r="J1439" s="62"/>
      <c r="K1439" s="61"/>
      <c r="L1439" s="61"/>
      <c r="M1439" s="80"/>
      <c r="N1439" s="61"/>
      <c r="O1439" s="111"/>
      <c r="P1439" s="117"/>
      <c r="Q1439" s="120"/>
      <c r="R1439" s="117"/>
      <c r="S1439" s="120"/>
      <c r="T1439" s="117"/>
      <c r="U1439" s="120"/>
      <c r="V1439" s="117"/>
      <c r="W1439" s="120"/>
      <c r="X1439" s="117"/>
      <c r="Y1439" s="72"/>
    </row>
    <row r="1440" spans="8:25" ht="20.100000000000001" customHeight="1" x14ac:dyDescent="0.2">
      <c r="H1440" s="68"/>
      <c r="I1440" s="61"/>
      <c r="J1440" s="62"/>
      <c r="K1440" s="61"/>
      <c r="L1440" s="61"/>
      <c r="M1440" s="80"/>
      <c r="N1440" s="61"/>
      <c r="O1440" s="111"/>
      <c r="P1440" s="117"/>
      <c r="Q1440" s="120"/>
      <c r="R1440" s="117"/>
      <c r="S1440" s="120"/>
      <c r="T1440" s="117"/>
      <c r="U1440" s="120"/>
      <c r="V1440" s="117"/>
      <c r="W1440" s="120"/>
      <c r="X1440" s="117"/>
      <c r="Y1440" s="72"/>
    </row>
    <row r="1441" spans="8:25" ht="20.100000000000001" customHeight="1" x14ac:dyDescent="0.2">
      <c r="H1441" s="68"/>
      <c r="I1441" s="61"/>
      <c r="J1441" s="62"/>
      <c r="K1441" s="61"/>
      <c r="L1441" s="61"/>
      <c r="M1441" s="80"/>
      <c r="N1441" s="61"/>
      <c r="O1441" s="111"/>
      <c r="P1441" s="117"/>
      <c r="Q1441" s="120"/>
      <c r="R1441" s="117"/>
      <c r="S1441" s="120"/>
      <c r="T1441" s="117"/>
      <c r="U1441" s="120"/>
      <c r="V1441" s="117"/>
      <c r="W1441" s="120"/>
      <c r="X1441" s="117"/>
      <c r="Y1441" s="72"/>
    </row>
    <row r="1442" spans="8:25" ht="20.100000000000001" customHeight="1" x14ac:dyDescent="0.2">
      <c r="H1442" s="68"/>
      <c r="I1442" s="61"/>
      <c r="J1442" s="62"/>
      <c r="K1442" s="61"/>
      <c r="L1442" s="61"/>
      <c r="M1442" s="80"/>
      <c r="N1442" s="61"/>
      <c r="O1442" s="111"/>
      <c r="P1442" s="117"/>
      <c r="Q1442" s="120"/>
      <c r="R1442" s="117"/>
      <c r="S1442" s="120"/>
      <c r="T1442" s="117"/>
      <c r="U1442" s="120"/>
      <c r="V1442" s="117"/>
      <c r="W1442" s="120"/>
      <c r="X1442" s="117"/>
      <c r="Y1442" s="72"/>
    </row>
    <row r="1443" spans="8:25" ht="20.100000000000001" customHeight="1" x14ac:dyDescent="0.2">
      <c r="H1443" s="68"/>
      <c r="I1443" s="61"/>
      <c r="J1443" s="62"/>
      <c r="K1443" s="61"/>
      <c r="L1443" s="61"/>
      <c r="M1443" s="80"/>
      <c r="N1443" s="61"/>
      <c r="O1443" s="111"/>
      <c r="P1443" s="117"/>
      <c r="Q1443" s="120"/>
      <c r="R1443" s="117"/>
      <c r="S1443" s="120"/>
      <c r="T1443" s="117"/>
      <c r="U1443" s="120"/>
      <c r="V1443" s="117"/>
      <c r="W1443" s="120"/>
      <c r="X1443" s="117"/>
      <c r="Y1443" s="72"/>
    </row>
    <row r="1444" spans="8:25" ht="20.100000000000001" customHeight="1" x14ac:dyDescent="0.2">
      <c r="H1444" s="68"/>
      <c r="I1444" s="61"/>
      <c r="J1444" s="62"/>
      <c r="K1444" s="61"/>
      <c r="L1444" s="61"/>
      <c r="M1444" s="80"/>
      <c r="N1444" s="61"/>
      <c r="O1444" s="111"/>
      <c r="P1444" s="117"/>
      <c r="Q1444" s="120"/>
      <c r="R1444" s="117"/>
      <c r="S1444" s="120"/>
      <c r="T1444" s="117"/>
      <c r="U1444" s="120"/>
      <c r="V1444" s="117"/>
      <c r="W1444" s="120"/>
      <c r="X1444" s="117"/>
      <c r="Y1444" s="72"/>
    </row>
    <row r="1445" spans="8:25" ht="20.100000000000001" customHeight="1" x14ac:dyDescent="0.2">
      <c r="H1445" s="68"/>
      <c r="I1445" s="61"/>
      <c r="J1445" s="62"/>
      <c r="K1445" s="61"/>
      <c r="L1445" s="61"/>
      <c r="M1445" s="80"/>
      <c r="N1445" s="61"/>
      <c r="O1445" s="111"/>
      <c r="P1445" s="117"/>
      <c r="Q1445" s="120"/>
      <c r="R1445" s="117"/>
      <c r="S1445" s="120"/>
      <c r="T1445" s="117"/>
      <c r="U1445" s="120"/>
      <c r="V1445" s="117"/>
      <c r="W1445" s="120"/>
      <c r="X1445" s="117"/>
      <c r="Y1445" s="72"/>
    </row>
    <row r="1446" spans="8:25" ht="20.100000000000001" customHeight="1" x14ac:dyDescent="0.2">
      <c r="H1446" s="68"/>
      <c r="I1446" s="61"/>
      <c r="J1446" s="62"/>
      <c r="K1446" s="61"/>
      <c r="L1446" s="61"/>
      <c r="M1446" s="80"/>
      <c r="N1446" s="61"/>
      <c r="O1446" s="111"/>
      <c r="P1446" s="117"/>
      <c r="Q1446" s="120"/>
      <c r="R1446" s="117"/>
      <c r="S1446" s="120"/>
      <c r="T1446" s="117"/>
      <c r="U1446" s="120"/>
      <c r="V1446" s="117"/>
      <c r="W1446" s="120"/>
      <c r="X1446" s="117"/>
      <c r="Y1446" s="72"/>
    </row>
    <row r="1447" spans="8:25" ht="20.100000000000001" customHeight="1" x14ac:dyDescent="0.2">
      <c r="H1447" s="68"/>
      <c r="I1447" s="61"/>
      <c r="J1447" s="62"/>
      <c r="K1447" s="61"/>
      <c r="L1447" s="61"/>
      <c r="M1447" s="80"/>
      <c r="N1447" s="61"/>
      <c r="O1447" s="111"/>
      <c r="P1447" s="117"/>
      <c r="Q1447" s="120"/>
      <c r="R1447" s="117"/>
      <c r="S1447" s="120"/>
      <c r="T1447" s="117"/>
      <c r="U1447" s="120"/>
      <c r="V1447" s="117"/>
      <c r="W1447" s="120"/>
      <c r="X1447" s="117"/>
      <c r="Y1447" s="72"/>
    </row>
    <row r="1448" spans="8:25" ht="20.100000000000001" customHeight="1" x14ac:dyDescent="0.2">
      <c r="H1448" s="68"/>
      <c r="I1448" s="61"/>
      <c r="J1448" s="62"/>
      <c r="K1448" s="61"/>
      <c r="L1448" s="61"/>
      <c r="M1448" s="80"/>
      <c r="N1448" s="61"/>
      <c r="O1448" s="111"/>
      <c r="P1448" s="117"/>
      <c r="Q1448" s="120"/>
      <c r="R1448" s="117"/>
      <c r="S1448" s="120"/>
      <c r="T1448" s="117"/>
      <c r="U1448" s="120"/>
      <c r="V1448" s="117"/>
      <c r="W1448" s="120"/>
      <c r="X1448" s="117"/>
      <c r="Y1448" s="72"/>
    </row>
    <row r="1449" spans="8:25" ht="20.100000000000001" customHeight="1" x14ac:dyDescent="0.2">
      <c r="H1449" s="68"/>
      <c r="I1449" s="61"/>
      <c r="J1449" s="62"/>
      <c r="K1449" s="61"/>
      <c r="L1449" s="61"/>
      <c r="M1449" s="80"/>
      <c r="N1449" s="61"/>
      <c r="O1449" s="111"/>
      <c r="P1449" s="117"/>
      <c r="Q1449" s="120"/>
      <c r="R1449" s="117"/>
      <c r="S1449" s="120"/>
      <c r="T1449" s="117"/>
      <c r="U1449" s="120"/>
      <c r="V1449" s="117"/>
      <c r="W1449" s="120"/>
      <c r="X1449" s="117"/>
      <c r="Y1449" s="72"/>
    </row>
    <row r="1450" spans="8:25" ht="20.100000000000001" customHeight="1" x14ac:dyDescent="0.2">
      <c r="H1450" s="68"/>
      <c r="I1450" s="61"/>
      <c r="J1450" s="62"/>
      <c r="K1450" s="61"/>
      <c r="L1450" s="61"/>
      <c r="M1450" s="80"/>
      <c r="N1450" s="61"/>
      <c r="O1450" s="111"/>
      <c r="P1450" s="117"/>
      <c r="Q1450" s="120"/>
      <c r="R1450" s="117"/>
      <c r="S1450" s="120"/>
      <c r="T1450" s="117"/>
      <c r="U1450" s="120"/>
      <c r="V1450" s="117"/>
      <c r="W1450" s="120"/>
      <c r="X1450" s="117"/>
      <c r="Y1450" s="72"/>
    </row>
    <row r="1451" spans="8:25" ht="20.100000000000001" customHeight="1" x14ac:dyDescent="0.2">
      <c r="H1451" s="68"/>
      <c r="I1451" s="61"/>
      <c r="J1451" s="62"/>
      <c r="K1451" s="61"/>
      <c r="L1451" s="61"/>
      <c r="M1451" s="80"/>
      <c r="N1451" s="61"/>
      <c r="O1451" s="111"/>
      <c r="P1451" s="117"/>
      <c r="Q1451" s="120"/>
      <c r="R1451" s="117"/>
      <c r="S1451" s="120"/>
      <c r="T1451" s="117"/>
      <c r="U1451" s="120"/>
      <c r="V1451" s="117"/>
      <c r="W1451" s="120"/>
      <c r="X1451" s="117"/>
      <c r="Y1451" s="72"/>
    </row>
    <row r="1452" spans="8:25" ht="20.100000000000001" customHeight="1" x14ac:dyDescent="0.2">
      <c r="H1452" s="68"/>
      <c r="I1452" s="61"/>
      <c r="J1452" s="62"/>
      <c r="K1452" s="61"/>
      <c r="L1452" s="61"/>
      <c r="M1452" s="80"/>
      <c r="N1452" s="61"/>
      <c r="O1452" s="111"/>
      <c r="P1452" s="117"/>
      <c r="Q1452" s="120"/>
      <c r="R1452" s="117"/>
      <c r="S1452" s="120"/>
      <c r="T1452" s="117"/>
      <c r="U1452" s="120"/>
      <c r="V1452" s="117"/>
      <c r="W1452" s="120"/>
      <c r="X1452" s="117"/>
      <c r="Y1452" s="72"/>
    </row>
    <row r="1453" spans="8:25" ht="20.100000000000001" customHeight="1" x14ac:dyDescent="0.2">
      <c r="H1453" s="68"/>
      <c r="I1453" s="61"/>
      <c r="J1453" s="62"/>
      <c r="K1453" s="61"/>
      <c r="L1453" s="61"/>
      <c r="M1453" s="80"/>
      <c r="N1453" s="61"/>
      <c r="O1453" s="111"/>
      <c r="P1453" s="117"/>
      <c r="Q1453" s="120"/>
      <c r="R1453" s="117"/>
      <c r="S1453" s="120"/>
      <c r="T1453" s="117"/>
      <c r="U1453" s="120"/>
      <c r="V1453" s="117"/>
      <c r="W1453" s="120"/>
      <c r="X1453" s="117"/>
      <c r="Y1453" s="72"/>
    </row>
    <row r="1454" spans="8:25" ht="20.100000000000001" customHeight="1" x14ac:dyDescent="0.2">
      <c r="H1454" s="68"/>
      <c r="I1454" s="61"/>
      <c r="J1454" s="62"/>
      <c r="K1454" s="61"/>
      <c r="L1454" s="61"/>
      <c r="M1454" s="80"/>
      <c r="N1454" s="61"/>
      <c r="O1454" s="111"/>
      <c r="P1454" s="117"/>
      <c r="Q1454" s="120"/>
      <c r="R1454" s="117"/>
      <c r="S1454" s="120"/>
      <c r="T1454" s="117"/>
      <c r="U1454" s="120"/>
      <c r="V1454" s="117"/>
      <c r="W1454" s="120"/>
      <c r="X1454" s="117"/>
      <c r="Y1454" s="72"/>
    </row>
    <row r="1455" spans="8:25" ht="20.100000000000001" customHeight="1" x14ac:dyDescent="0.2">
      <c r="H1455" s="68"/>
      <c r="I1455" s="61"/>
      <c r="J1455" s="62"/>
      <c r="K1455" s="61"/>
      <c r="L1455" s="61"/>
      <c r="M1455" s="80"/>
      <c r="N1455" s="61"/>
      <c r="O1455" s="111"/>
      <c r="P1455" s="117"/>
      <c r="Q1455" s="120"/>
      <c r="R1455" s="117"/>
      <c r="S1455" s="120"/>
      <c r="T1455" s="117"/>
      <c r="U1455" s="120"/>
      <c r="V1455" s="117"/>
      <c r="W1455" s="120"/>
      <c r="X1455" s="117"/>
      <c r="Y1455" s="72"/>
    </row>
    <row r="1456" spans="8:25" ht="20.100000000000001" customHeight="1" x14ac:dyDescent="0.2">
      <c r="H1456" s="68"/>
      <c r="I1456" s="61"/>
      <c r="J1456" s="62"/>
      <c r="K1456" s="61"/>
      <c r="L1456" s="61"/>
      <c r="M1456" s="80"/>
      <c r="N1456" s="61"/>
      <c r="O1456" s="111"/>
      <c r="P1456" s="117"/>
      <c r="Q1456" s="120"/>
      <c r="R1456" s="117"/>
      <c r="S1456" s="120"/>
      <c r="T1456" s="117"/>
      <c r="U1456" s="120"/>
      <c r="V1456" s="117"/>
      <c r="W1456" s="120"/>
      <c r="X1456" s="117"/>
      <c r="Y1456" s="72"/>
    </row>
    <row r="1457" spans="8:25" ht="20.100000000000001" customHeight="1" x14ac:dyDescent="0.2">
      <c r="H1457" s="68"/>
      <c r="I1457" s="61"/>
      <c r="J1457" s="62"/>
      <c r="K1457" s="61"/>
      <c r="L1457" s="61"/>
      <c r="M1457" s="80"/>
      <c r="N1457" s="61"/>
      <c r="O1457" s="111"/>
      <c r="P1457" s="117"/>
      <c r="Q1457" s="120"/>
      <c r="R1457" s="117"/>
      <c r="S1457" s="120"/>
      <c r="T1457" s="117"/>
      <c r="U1457" s="120"/>
      <c r="V1457" s="117"/>
      <c r="W1457" s="120"/>
      <c r="X1457" s="117"/>
      <c r="Y1457" s="72"/>
    </row>
    <row r="1458" spans="8:25" ht="20.100000000000001" customHeight="1" x14ac:dyDescent="0.2">
      <c r="H1458" s="68"/>
      <c r="I1458" s="61"/>
      <c r="J1458" s="62"/>
      <c r="K1458" s="61"/>
      <c r="L1458" s="61"/>
      <c r="M1458" s="80"/>
      <c r="N1458" s="61"/>
      <c r="O1458" s="111"/>
      <c r="P1458" s="117"/>
      <c r="Q1458" s="120"/>
      <c r="R1458" s="117"/>
      <c r="S1458" s="120"/>
      <c r="T1458" s="117"/>
      <c r="U1458" s="120"/>
      <c r="V1458" s="117"/>
      <c r="W1458" s="120"/>
      <c r="X1458" s="117"/>
      <c r="Y1458" s="72"/>
    </row>
    <row r="1459" spans="8:25" ht="20.100000000000001" customHeight="1" x14ac:dyDescent="0.2">
      <c r="H1459" s="68"/>
      <c r="I1459" s="61"/>
      <c r="J1459" s="62"/>
      <c r="K1459" s="61"/>
      <c r="L1459" s="61"/>
      <c r="M1459" s="80"/>
      <c r="N1459" s="61"/>
      <c r="O1459" s="111"/>
      <c r="P1459" s="117"/>
      <c r="Q1459" s="120"/>
      <c r="R1459" s="117"/>
      <c r="S1459" s="120"/>
      <c r="T1459" s="117"/>
      <c r="U1459" s="120"/>
      <c r="V1459" s="117"/>
      <c r="W1459" s="120"/>
      <c r="X1459" s="117"/>
      <c r="Y1459" s="72"/>
    </row>
    <row r="1460" spans="8:25" ht="20.100000000000001" customHeight="1" thickBot="1" x14ac:dyDescent="0.25">
      <c r="H1460" s="69"/>
      <c r="I1460" s="70"/>
      <c r="J1460" s="71"/>
      <c r="K1460" s="70"/>
      <c r="L1460" s="70"/>
      <c r="M1460" s="81"/>
      <c r="N1460" s="70"/>
      <c r="O1460" s="112"/>
      <c r="P1460" s="118"/>
      <c r="Q1460" s="121"/>
      <c r="R1460" s="118"/>
      <c r="S1460" s="121"/>
      <c r="T1460" s="118"/>
      <c r="U1460" s="121"/>
      <c r="V1460" s="118"/>
      <c r="W1460" s="121"/>
      <c r="X1460" s="118"/>
      <c r="Y1460" s="75"/>
    </row>
  </sheetData>
  <sheetProtection autoFilter="0"/>
  <mergeCells count="28">
    <mergeCell ref="H13:I13"/>
    <mergeCell ref="K2:L2"/>
    <mergeCell ref="M2:N2"/>
    <mergeCell ref="A1:A2"/>
    <mergeCell ref="B1:B2"/>
    <mergeCell ref="C2:G2"/>
    <mergeCell ref="H2:I2"/>
    <mergeCell ref="A3:B3"/>
    <mergeCell ref="C3:G3"/>
    <mergeCell ref="H3:I3"/>
    <mergeCell ref="B4:D4"/>
    <mergeCell ref="B12:D12"/>
    <mergeCell ref="X17:Y17"/>
    <mergeCell ref="B19:C19"/>
    <mergeCell ref="P15:Q15"/>
    <mergeCell ref="R15:S15"/>
    <mergeCell ref="T15:U15"/>
    <mergeCell ref="V15:W15"/>
    <mergeCell ref="P17:Q17"/>
    <mergeCell ref="R17:S17"/>
    <mergeCell ref="T17:U17"/>
    <mergeCell ref="V17:W17"/>
    <mergeCell ref="X15:Y15"/>
    <mergeCell ref="P16:Q16"/>
    <mergeCell ref="R16:S16"/>
    <mergeCell ref="T16:U16"/>
    <mergeCell ref="V16:W16"/>
    <mergeCell ref="X16:Y16"/>
  </mergeCells>
  <pageMargins left="0.7" right="0.59055118110236227" top="0.39370078740157483" bottom="0.39370078740157483" header="0" footer="0"/>
  <pageSetup paperSize="9" scale="5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N67"/>
  <sheetViews>
    <sheetView zoomScale="85" zoomScaleNormal="85" workbookViewId="0">
      <selection sqref="A1:A2"/>
    </sheetView>
  </sheetViews>
  <sheetFormatPr baseColWidth="10" defaultColWidth="11.42578125" defaultRowHeight="15.75" x14ac:dyDescent="0.25"/>
  <cols>
    <col min="1" max="1" width="25.28515625" style="127" customWidth="1"/>
    <col min="2" max="2" width="16.7109375" style="127" customWidth="1"/>
    <col min="3" max="3" width="15.7109375" style="127" customWidth="1"/>
    <col min="4" max="4" width="13.42578125" style="127" customWidth="1"/>
    <col min="5" max="5" width="25.28515625" style="127" customWidth="1"/>
    <col min="6" max="6" width="14.7109375" style="127" customWidth="1"/>
    <col min="7" max="7" width="25.28515625" style="127" customWidth="1"/>
    <col min="8" max="8" width="11.42578125" style="127"/>
    <col min="9" max="9" width="13.7109375" style="127" hidden="1" customWidth="1"/>
    <col min="10" max="10" width="11.42578125" style="127"/>
    <col min="11" max="11" width="11.85546875" style="127" bestFit="1" customWidth="1"/>
    <col min="12" max="16384" width="11.42578125" style="127"/>
  </cols>
  <sheetData>
    <row r="1" spans="1:14" ht="7.5" customHeight="1" x14ac:dyDescent="0.25">
      <c r="A1" s="1284"/>
      <c r="B1" s="1286" t="s">
        <v>8</v>
      </c>
      <c r="C1" s="1287"/>
      <c r="D1" s="1287"/>
      <c r="E1" s="1287"/>
      <c r="F1" s="1288"/>
      <c r="G1" s="1292" t="s">
        <v>23</v>
      </c>
    </row>
    <row r="2" spans="1:14" ht="28.5" customHeight="1" x14ac:dyDescent="0.25">
      <c r="A2" s="1285"/>
      <c r="B2" s="1289"/>
      <c r="C2" s="1290"/>
      <c r="D2" s="1290"/>
      <c r="E2" s="1290"/>
      <c r="F2" s="1291"/>
      <c r="G2" s="1293"/>
      <c r="K2" s="1283" t="s">
        <v>371</v>
      </c>
      <c r="L2" s="1283"/>
      <c r="M2" s="1283">
        <f>Datos_Generales!$C$4</f>
        <v>0</v>
      </c>
      <c r="N2" s="1283"/>
    </row>
    <row r="3" spans="1:14" ht="57.75" customHeight="1" thickBot="1" x14ac:dyDescent="0.3">
      <c r="A3" s="175"/>
      <c r="B3" s="1294" t="s">
        <v>13</v>
      </c>
      <c r="C3" s="1295"/>
      <c r="D3" s="1295"/>
      <c r="E3" s="1295"/>
      <c r="F3" s="1296"/>
      <c r="G3" s="179" t="s">
        <v>26</v>
      </c>
    </row>
    <row r="4" spans="1:14" ht="15.75" customHeight="1" x14ac:dyDescent="0.25">
      <c r="A4" s="128"/>
      <c r="B4" s="129"/>
      <c r="C4" s="129"/>
      <c r="D4" s="129"/>
      <c r="E4" s="129"/>
      <c r="F4" s="129"/>
      <c r="G4" s="130"/>
    </row>
    <row r="5" spans="1:14" ht="34.5" customHeight="1" thickBot="1" x14ac:dyDescent="0.3">
      <c r="A5" s="1297" t="s">
        <v>7</v>
      </c>
      <c r="B5" s="1297"/>
      <c r="C5" s="1297"/>
      <c r="D5" s="131"/>
      <c r="E5" s="1298" t="s">
        <v>10</v>
      </c>
      <c r="F5" s="1298"/>
      <c r="G5" s="1298"/>
    </row>
    <row r="6" spans="1:14" ht="20.100000000000001" customHeight="1" x14ac:dyDescent="0.25">
      <c r="A6" s="141" t="s">
        <v>4</v>
      </c>
      <c r="B6" s="1276" t="str">
        <f>IF(Datos_antena_V!C13="","",Datos_antena_V!C13)</f>
        <v/>
      </c>
      <c r="C6" s="1277"/>
      <c r="D6" s="20"/>
      <c r="E6" s="141" t="s">
        <v>11</v>
      </c>
      <c r="F6" s="1299" t="str">
        <f>IF(Datos_antena_V!C31="","",Datos_antena_V!C31)</f>
        <v/>
      </c>
      <c r="G6" s="1300"/>
      <c r="J6" s="127" t="s">
        <v>324</v>
      </c>
      <c r="K6" s="392"/>
    </row>
    <row r="7" spans="1:14" ht="20.100000000000001" customHeight="1" x14ac:dyDescent="0.25">
      <c r="A7" s="144" t="s">
        <v>5</v>
      </c>
      <c r="B7" s="1280" t="str">
        <f>IF(Datos_antena_V!C14="","",Datos_antena_V!C14)</f>
        <v/>
      </c>
      <c r="C7" s="1281"/>
      <c r="D7" s="20"/>
      <c r="E7" s="144" t="s">
        <v>9</v>
      </c>
      <c r="F7" s="191" t="str">
        <f>IF(Datos_antena_V!C20="","",IF($G$15="anterior ITC 3699/2006",CONCATENATE("NA ",Datos_antena_V!C20),Datos_antena_V!C20))</f>
        <v/>
      </c>
      <c r="G7" s="190" t="str">
        <f>IF(F7="","","GHz")</f>
        <v/>
      </c>
      <c r="J7" s="127" t="s">
        <v>325</v>
      </c>
      <c r="K7" s="393"/>
    </row>
    <row r="8" spans="1:14" ht="20.100000000000001" customHeight="1" x14ac:dyDescent="0.25">
      <c r="A8" s="144" t="s">
        <v>17</v>
      </c>
      <c r="B8" s="1280" t="str">
        <f>IF(Datos_antena_V!C15="","",Datos_antena_V!C15)</f>
        <v/>
      </c>
      <c r="C8" s="1281"/>
      <c r="D8" s="20"/>
      <c r="E8" s="1272" t="s">
        <v>14</v>
      </c>
      <c r="F8" s="1282" t="str">
        <f>IF(Datos_antena_V!C25="","",IF($G$15="anterior ITC 3699/2006",CONCATENATE("NA ",Datos_antena_V!C25),Datos_antena_V!C25))</f>
        <v/>
      </c>
      <c r="G8" s="1274" t="str">
        <f>IF(F8="","","°")</f>
        <v/>
      </c>
      <c r="J8" s="127" t="s">
        <v>326</v>
      </c>
      <c r="K8" s="393"/>
    </row>
    <row r="9" spans="1:14" ht="20.100000000000001" customHeight="1" x14ac:dyDescent="0.25">
      <c r="A9" s="144" t="s">
        <v>0</v>
      </c>
      <c r="B9" s="157">
        <f>IF(Datos_antena_V!C5="VALOR?","",Datos_antena_V!C5)</f>
        <v>0</v>
      </c>
      <c r="C9" s="176" t="str">
        <f>IF(B9="","","GHz")</f>
        <v>GHz</v>
      </c>
      <c r="D9" s="21"/>
      <c r="E9" s="1272"/>
      <c r="F9" s="1282"/>
      <c r="G9" s="1274"/>
      <c r="J9" s="127" t="s">
        <v>478</v>
      </c>
    </row>
    <row r="10" spans="1:14" ht="20.100000000000001" customHeight="1" x14ac:dyDescent="0.25">
      <c r="A10" s="144" t="s">
        <v>2</v>
      </c>
      <c r="B10" s="157">
        <f>IF(Datos_antena_V!C6="valor?","",Datos_antena_V!C6)</f>
        <v>0</v>
      </c>
      <c r="C10" s="176" t="str">
        <f>IF(B10="","","°")</f>
        <v>°</v>
      </c>
      <c r="D10" s="21"/>
      <c r="E10" s="1272" t="s">
        <v>15</v>
      </c>
      <c r="F10" s="1273" t="str">
        <f>IF(Datos_antena_V!C29="","",Datos_antena_V!C29)</f>
        <v/>
      </c>
      <c r="G10" s="1274" t="str">
        <f>IF(F10="","","dB")</f>
        <v/>
      </c>
    </row>
    <row r="11" spans="1:14" ht="20.100000000000001" customHeight="1" x14ac:dyDescent="0.25">
      <c r="A11" s="144" t="s">
        <v>6</v>
      </c>
      <c r="B11" s="158" t="str">
        <f>IF(Datos_antena_V!G6="","",Datos_antena_V!G6)</f>
        <v/>
      </c>
      <c r="C11" s="176" t="str">
        <f>IF(B11="","","m/s")</f>
        <v/>
      </c>
      <c r="D11" s="21"/>
      <c r="E11" s="1272"/>
      <c r="F11" s="1273"/>
      <c r="G11" s="1274"/>
    </row>
    <row r="12" spans="1:14" ht="20.100000000000001" customHeight="1" thickBot="1" x14ac:dyDescent="0.3">
      <c r="A12" s="154" t="s">
        <v>22</v>
      </c>
      <c r="B12" s="159" t="str">
        <f>IF(Datos_antena_V!G7="","",Datos_antena_V!G7)</f>
        <v/>
      </c>
      <c r="C12" s="160"/>
      <c r="D12" s="21"/>
      <c r="E12" s="154" t="s">
        <v>16</v>
      </c>
      <c r="F12" s="155" t="str">
        <f>IF(Datos_antena_V!I18="","",IF($G$15="anterior ITC 3699/2006",CONCATENATE("NA ",Datos_antena_V!I18),Datos_antena_V!I18))</f>
        <v/>
      </c>
      <c r="G12" s="156" t="str">
        <f>IF(F12="","","°")</f>
        <v/>
      </c>
    </row>
    <row r="13" spans="1:14" ht="20.100000000000001" customHeight="1" x14ac:dyDescent="0.25">
      <c r="D13" s="21"/>
      <c r="E13" s="4"/>
      <c r="F13" s="133"/>
      <c r="G13" s="125"/>
      <c r="I13" s="127" t="s">
        <v>27</v>
      </c>
    </row>
    <row r="14" spans="1:14" ht="20.100000000000001" customHeight="1" x14ac:dyDescent="0.25">
      <c r="A14" s="135"/>
      <c r="B14" s="135"/>
      <c r="C14" s="135"/>
      <c r="D14" s="21"/>
      <c r="E14" s="4"/>
      <c r="F14" s="136"/>
      <c r="G14" s="125"/>
    </row>
    <row r="15" spans="1:14" ht="20.100000000000001" customHeight="1" x14ac:dyDescent="0.25">
      <c r="A15" s="135"/>
      <c r="B15" s="135"/>
      <c r="C15" s="135"/>
      <c r="D15" s="21"/>
      <c r="E15" s="4"/>
      <c r="F15" s="137"/>
      <c r="G15" s="189"/>
    </row>
    <row r="16" spans="1:14" ht="20.100000000000001" customHeight="1" x14ac:dyDescent="0.25">
      <c r="C16" s="21"/>
      <c r="E16" s="4"/>
      <c r="F16" s="133"/>
      <c r="G16" s="125"/>
    </row>
    <row r="17" spans="1:7" ht="20.100000000000001" customHeight="1" x14ac:dyDescent="0.25">
      <c r="C17" s="21"/>
      <c r="E17" s="4"/>
      <c r="F17" s="133"/>
      <c r="G17" s="125"/>
    </row>
    <row r="18" spans="1:7" ht="20.100000000000001" customHeight="1" x14ac:dyDescent="0.25">
      <c r="C18" s="21"/>
      <c r="E18" s="4"/>
      <c r="F18" s="136"/>
      <c r="G18" s="125"/>
    </row>
    <row r="19" spans="1:7" ht="20.100000000000001" customHeight="1" x14ac:dyDescent="0.25">
      <c r="A19" s="138"/>
      <c r="B19" s="139"/>
      <c r="C19" s="21"/>
      <c r="E19" s="4"/>
      <c r="F19" s="136"/>
      <c r="G19" s="125"/>
    </row>
    <row r="20" spans="1:7" s="140" customFormat="1" ht="20.100000000000001" customHeight="1" x14ac:dyDescent="0.25">
      <c r="A20" s="138"/>
      <c r="B20" s="139"/>
      <c r="C20" s="21"/>
      <c r="D20" s="127"/>
      <c r="E20" s="4"/>
      <c r="F20" s="137"/>
      <c r="G20" s="125"/>
    </row>
    <row r="21" spans="1:7" ht="20.100000000000001" customHeight="1" x14ac:dyDescent="0.25">
      <c r="A21" s="168"/>
      <c r="B21" s="169"/>
      <c r="C21" s="169"/>
      <c r="E21" s="4"/>
      <c r="F21" s="137"/>
      <c r="G21" s="125"/>
    </row>
    <row r="22" spans="1:7" ht="20.100000000000001" customHeight="1" x14ac:dyDescent="0.25">
      <c r="A22" s="169"/>
      <c r="B22" s="169"/>
      <c r="C22" s="169"/>
      <c r="D22" s="140"/>
      <c r="E22" s="4"/>
      <c r="F22" s="137"/>
      <c r="G22" s="126"/>
    </row>
    <row r="23" spans="1:7" ht="20.100000000000001" customHeight="1" x14ac:dyDescent="0.25">
      <c r="A23" s="169"/>
      <c r="B23" s="169"/>
      <c r="C23" s="169"/>
      <c r="D23" s="140"/>
      <c r="E23" s="4"/>
      <c r="F23" s="137"/>
      <c r="G23" s="126"/>
    </row>
    <row r="24" spans="1:7" ht="27" customHeight="1" x14ac:dyDescent="0.25">
      <c r="A24" s="161"/>
      <c r="B24" s="132"/>
      <c r="C24" s="132"/>
      <c r="D24" s="140"/>
      <c r="E24" s="4"/>
      <c r="F24" s="142"/>
      <c r="G24" s="143"/>
    </row>
    <row r="25" spans="1:7" ht="27" customHeight="1" x14ac:dyDescent="0.25">
      <c r="A25" s="161"/>
      <c r="B25" s="132"/>
      <c r="C25" s="132"/>
      <c r="G25" s="4"/>
    </row>
    <row r="26" spans="1:7" ht="27" customHeight="1" x14ac:dyDescent="0.25">
      <c r="A26" s="161"/>
      <c r="B26" s="162"/>
      <c r="C26" s="163"/>
      <c r="G26" s="4"/>
    </row>
    <row r="27" spans="1:7" ht="27" customHeight="1" x14ac:dyDescent="0.25">
      <c r="A27" s="161"/>
      <c r="B27" s="164"/>
      <c r="C27" s="163"/>
      <c r="G27" s="4"/>
    </row>
    <row r="28" spans="1:7" ht="27" customHeight="1" x14ac:dyDescent="0.25">
      <c r="A28" s="161"/>
      <c r="B28" s="164"/>
      <c r="C28" s="163"/>
      <c r="G28" s="4"/>
    </row>
    <row r="29" spans="1:7" ht="27" customHeight="1" x14ac:dyDescent="0.25">
      <c r="A29" s="161"/>
      <c r="B29" s="164"/>
      <c r="C29" s="163"/>
    </row>
    <row r="30" spans="1:7" ht="27" customHeight="1" x14ac:dyDescent="0.25">
      <c r="A30" s="161"/>
      <c r="B30" s="132"/>
      <c r="C30" s="132"/>
      <c r="G30" s="4"/>
    </row>
    <row r="31" spans="1:7" ht="27" customHeight="1" x14ac:dyDescent="0.25">
      <c r="A31" s="161"/>
      <c r="B31" s="165"/>
      <c r="C31" s="163"/>
      <c r="D31" s="145"/>
      <c r="E31" s="146"/>
      <c r="F31" s="147"/>
      <c r="G31" s="4"/>
    </row>
    <row r="32" spans="1:7" ht="27" customHeight="1" x14ac:dyDescent="0.25">
      <c r="A32" s="161"/>
      <c r="B32" s="164"/>
      <c r="C32" s="163"/>
      <c r="D32" s="145"/>
      <c r="E32" s="146"/>
      <c r="F32" s="147"/>
      <c r="G32" s="4"/>
    </row>
    <row r="33" spans="1:8" ht="27" customHeight="1" x14ac:dyDescent="0.25">
      <c r="A33" s="161"/>
      <c r="B33" s="164"/>
      <c r="C33" s="163"/>
      <c r="D33" s="145"/>
      <c r="E33" s="147"/>
      <c r="F33" s="146"/>
      <c r="G33" s="4"/>
    </row>
    <row r="34" spans="1:8" ht="27" customHeight="1" x14ac:dyDescent="0.25">
      <c r="A34" s="161"/>
      <c r="B34" s="132"/>
      <c r="C34" s="132"/>
      <c r="D34" s="145"/>
      <c r="E34" s="147"/>
      <c r="F34" s="146"/>
      <c r="G34" s="4"/>
      <c r="H34" s="148"/>
    </row>
    <row r="35" spans="1:8" ht="27" customHeight="1" x14ac:dyDescent="0.25">
      <c r="A35" s="161"/>
      <c r="B35" s="165"/>
      <c r="C35" s="163"/>
      <c r="D35" s="145"/>
      <c r="E35" s="147"/>
      <c r="F35" s="146"/>
      <c r="G35" s="4"/>
    </row>
    <row r="36" spans="1:8" ht="27" customHeight="1" x14ac:dyDescent="0.25">
      <c r="A36" s="166"/>
      <c r="B36" s="167"/>
      <c r="C36" s="163"/>
      <c r="D36" s="145"/>
      <c r="E36" s="147"/>
      <c r="F36" s="146"/>
      <c r="G36" s="4"/>
    </row>
    <row r="37" spans="1:8" ht="23.25" customHeight="1" x14ac:dyDescent="0.25">
      <c r="D37" s="145"/>
      <c r="E37" s="147"/>
      <c r="F37" s="146"/>
      <c r="G37" s="4"/>
    </row>
    <row r="38" spans="1:8" x14ac:dyDescent="0.25">
      <c r="A38" s="149"/>
      <c r="B38" s="150"/>
      <c r="C38" s="134"/>
      <c r="D38" s="145"/>
      <c r="E38" s="147"/>
      <c r="F38" s="146"/>
      <c r="G38" s="4"/>
    </row>
    <row r="39" spans="1:8" ht="35.25" customHeight="1" x14ac:dyDescent="0.25"/>
    <row r="43" spans="1:8" ht="36.75" customHeight="1" x14ac:dyDescent="0.25"/>
    <row r="44" spans="1:8" ht="31.5" customHeight="1" x14ac:dyDescent="0.25">
      <c r="A44" s="149"/>
      <c r="B44" s="134"/>
      <c r="C44" s="151"/>
      <c r="D44" s="145"/>
      <c r="E44" s="147"/>
      <c r="F44" s="146"/>
      <c r="G44" s="4"/>
    </row>
    <row r="45" spans="1:8" s="170" customFormat="1" ht="26.85" customHeight="1" thickBot="1" x14ac:dyDescent="0.25">
      <c r="A45" s="1275" t="s">
        <v>24</v>
      </c>
      <c r="B45" s="1275"/>
      <c r="C45" s="1275"/>
      <c r="D45" s="1275"/>
      <c r="E45" s="1275"/>
      <c r="F45" s="1275"/>
      <c r="G45" s="1275"/>
    </row>
    <row r="46" spans="1:8" ht="18" customHeight="1" x14ac:dyDescent="0.25">
      <c r="A46" s="152"/>
      <c r="B46" s="171" t="s">
        <v>18</v>
      </c>
      <c r="C46" s="171"/>
      <c r="D46" s="171"/>
      <c r="E46" s="171"/>
      <c r="F46" s="171"/>
      <c r="G46" s="172"/>
    </row>
    <row r="47" spans="1:8" ht="18" customHeight="1" x14ac:dyDescent="0.25">
      <c r="A47" s="152"/>
      <c r="B47" s="171" t="s">
        <v>19</v>
      </c>
      <c r="C47" s="171"/>
      <c r="D47" s="171"/>
      <c r="E47" s="171"/>
      <c r="F47" s="171"/>
      <c r="G47" s="172"/>
    </row>
    <row r="48" spans="1:8" ht="18" customHeight="1" x14ac:dyDescent="0.25">
      <c r="A48" s="152"/>
      <c r="B48" s="171" t="s">
        <v>20</v>
      </c>
      <c r="C48" s="171"/>
      <c r="D48" s="171"/>
      <c r="E48" s="171"/>
      <c r="F48" s="171"/>
      <c r="G48" s="172"/>
    </row>
    <row r="49" spans="1:7" ht="18" customHeight="1" x14ac:dyDescent="0.25">
      <c r="A49" s="152"/>
      <c r="B49" s="171" t="s">
        <v>21</v>
      </c>
      <c r="C49" s="171"/>
      <c r="D49" s="171"/>
      <c r="E49" s="171"/>
      <c r="F49" s="171"/>
      <c r="G49" s="172"/>
    </row>
    <row r="50" spans="1:7" ht="18" customHeight="1" thickBot="1" x14ac:dyDescent="0.3">
      <c r="A50" s="153"/>
      <c r="B50" s="173" t="s">
        <v>25</v>
      </c>
      <c r="C50" s="173"/>
      <c r="D50" s="173"/>
      <c r="E50" s="173"/>
      <c r="F50" s="173"/>
      <c r="G50" s="174"/>
    </row>
    <row r="51" spans="1:7" x14ac:dyDescent="0.25">
      <c r="B51" s="9"/>
      <c r="C51" s="9"/>
      <c r="D51" s="21"/>
      <c r="E51" s="21"/>
      <c r="F51" s="21"/>
      <c r="G51" s="21"/>
    </row>
    <row r="52" spans="1:7" ht="20.100000000000001" customHeight="1" x14ac:dyDescent="0.25">
      <c r="G52" s="177"/>
    </row>
    <row r="53" spans="1:7" ht="20.100000000000001" customHeight="1" x14ac:dyDescent="0.25">
      <c r="G53" s="177"/>
    </row>
    <row r="54" spans="1:7" ht="20.100000000000001" customHeight="1" x14ac:dyDescent="0.25"/>
    <row r="63" spans="1:7" x14ac:dyDescent="0.25">
      <c r="G63" s="4"/>
    </row>
    <row r="64" spans="1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</sheetData>
  <sheetProtection autoFilter="0"/>
  <mergeCells count="19">
    <mergeCell ref="K2:L2"/>
    <mergeCell ref="M2:N2"/>
    <mergeCell ref="G8:G9"/>
    <mergeCell ref="A1:A2"/>
    <mergeCell ref="B1:F2"/>
    <mergeCell ref="G1:G2"/>
    <mergeCell ref="B3:F3"/>
    <mergeCell ref="A5:C5"/>
    <mergeCell ref="E5:G5"/>
    <mergeCell ref="E10:E11"/>
    <mergeCell ref="F10:F11"/>
    <mergeCell ref="G10:G11"/>
    <mergeCell ref="A45:G45"/>
    <mergeCell ref="B6:C6"/>
    <mergeCell ref="F6:G6"/>
    <mergeCell ref="B7:C7"/>
    <mergeCell ref="B8:C8"/>
    <mergeCell ref="E8:E9"/>
    <mergeCell ref="F8:F9"/>
  </mergeCells>
  <conditionalFormatting sqref="F12">
    <cfRule type="expression" dxfId="29" priority="2" stopIfTrue="1">
      <formula>$G$15="anterior ITC 3699/2006"</formula>
    </cfRule>
  </conditionalFormatting>
  <conditionalFormatting sqref="F7:F8">
    <cfRule type="expression" dxfId="28" priority="1" stopIfTrue="1">
      <formula>$G$15="anterior ITC 3699/2006"</formula>
    </cfRule>
  </conditionalFormatting>
  <dataValidations count="1">
    <dataValidation type="list" allowBlank="1" showInputMessage="1" showErrorMessage="1" sqref="G15">
      <formula1>$I$12:$I$13</formula1>
    </dataValidation>
  </dataValidations>
  <printOptions horizontalCentered="1"/>
  <pageMargins left="0.70866141732283472" right="0.59055118110236227" top="0.39370078740157483" bottom="0.39370078740157483" header="0" footer="0"/>
  <pageSetup paperSize="9" scale="63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B1:X65"/>
  <sheetViews>
    <sheetView zoomScale="55" zoomScaleNormal="55" workbookViewId="0">
      <selection activeCell="H8" sqref="H8"/>
    </sheetView>
  </sheetViews>
  <sheetFormatPr baseColWidth="10" defaultColWidth="11.42578125" defaultRowHeight="12.75" x14ac:dyDescent="0.2"/>
  <cols>
    <col min="1" max="1" width="11" style="216" customWidth="1"/>
    <col min="2" max="2" width="7.5703125" style="216" customWidth="1"/>
    <col min="3" max="3" width="6.7109375" style="216" customWidth="1"/>
    <col min="4" max="4" width="14.7109375" style="216" customWidth="1"/>
    <col min="5" max="6" width="18.7109375" style="216" customWidth="1"/>
    <col min="7" max="7" width="26" style="216" customWidth="1"/>
    <col min="8" max="8" width="17.7109375" style="216" customWidth="1"/>
    <col min="9" max="9" width="8.7109375" style="216" customWidth="1"/>
    <col min="10" max="10" width="18.7109375" style="216" customWidth="1"/>
    <col min="11" max="12" width="9.7109375" style="216" customWidth="1"/>
    <col min="13" max="13" width="18.7109375" style="216" customWidth="1"/>
    <col min="14" max="14" width="20.7109375" style="216" customWidth="1"/>
    <col min="15" max="15" width="11.42578125" style="216"/>
    <col min="16" max="16" width="7.85546875" style="216" customWidth="1"/>
    <col min="17" max="17" width="13.85546875" style="216" bestFit="1" customWidth="1"/>
    <col min="18" max="18" width="18.140625" style="216" customWidth="1"/>
    <col min="19" max="19" width="15.5703125" style="216" customWidth="1"/>
    <col min="20" max="21" width="11.42578125" style="216"/>
    <col min="22" max="22" width="26.7109375" style="216" customWidth="1"/>
    <col min="23" max="23" width="25.42578125" style="216" bestFit="1" customWidth="1"/>
    <col min="24" max="24" width="7.28515625" style="216" customWidth="1"/>
    <col min="25" max="16384" width="11.42578125" style="216"/>
  </cols>
  <sheetData>
    <row r="1" spans="2:24" ht="15" customHeight="1" x14ac:dyDescent="0.2">
      <c r="B1" s="223"/>
      <c r="C1" s="1382"/>
      <c r="D1" s="229"/>
      <c r="E1" s="1384"/>
      <c r="F1" s="1386" t="s">
        <v>210</v>
      </c>
      <c r="G1" s="1387"/>
      <c r="H1" s="1387"/>
      <c r="I1" s="1387"/>
      <c r="J1" s="1387"/>
      <c r="K1" s="1387"/>
      <c r="L1" s="1388"/>
      <c r="M1" s="1392"/>
      <c r="N1" s="1393"/>
    </row>
    <row r="2" spans="2:24" ht="30" customHeight="1" x14ac:dyDescent="0.2">
      <c r="B2" s="224"/>
      <c r="C2" s="1383"/>
      <c r="D2" s="230"/>
      <c r="E2" s="1385"/>
      <c r="F2" s="1389"/>
      <c r="G2" s="1390"/>
      <c r="H2" s="1390"/>
      <c r="I2" s="1390"/>
      <c r="J2" s="1390"/>
      <c r="K2" s="1390"/>
      <c r="L2" s="1391"/>
      <c r="M2" s="1394"/>
      <c r="N2" s="1395"/>
      <c r="P2" s="1420" t="s">
        <v>371</v>
      </c>
      <c r="Q2" s="1420"/>
      <c r="R2" s="1381">
        <f>Datos_Generales!$C$4</f>
        <v>0</v>
      </c>
      <c r="S2" s="1381"/>
    </row>
    <row r="3" spans="2:24" ht="19.5" customHeight="1" x14ac:dyDescent="0.3">
      <c r="B3" s="224"/>
      <c r="C3" s="1383"/>
      <c r="D3" s="230"/>
      <c r="E3" s="1385"/>
      <c r="F3" s="1394" t="s">
        <v>211</v>
      </c>
      <c r="G3" s="1396"/>
      <c r="H3" s="1396"/>
      <c r="I3" s="1396"/>
      <c r="J3" s="1396"/>
      <c r="K3" s="1396"/>
      <c r="L3" s="1395"/>
      <c r="M3" s="1394" t="s">
        <v>212</v>
      </c>
      <c r="N3" s="1395"/>
      <c r="P3" s="1404" t="s">
        <v>478</v>
      </c>
      <c r="Q3" s="1405"/>
      <c r="R3" s="627"/>
      <c r="S3" s="628"/>
    </row>
    <row r="4" spans="2:24" ht="73.5" customHeight="1" thickBot="1" x14ac:dyDescent="0.25">
      <c r="B4" s="225"/>
      <c r="C4" s="1397"/>
      <c r="D4" s="1397"/>
      <c r="E4" s="1398"/>
      <c r="F4" s="1399" t="s">
        <v>170</v>
      </c>
      <c r="G4" s="1400"/>
      <c r="H4" s="1400"/>
      <c r="I4" s="1400"/>
      <c r="J4" s="1400"/>
      <c r="K4" s="1400"/>
      <c r="L4" s="1401"/>
      <c r="M4" s="1402" t="s">
        <v>213</v>
      </c>
      <c r="N4" s="1403"/>
      <c r="S4" s="217"/>
    </row>
    <row r="5" spans="2:24" ht="23.25" customHeight="1" thickBot="1" x14ac:dyDescent="0.25">
      <c r="C5" s="1406"/>
      <c r="D5" s="1406"/>
      <c r="E5" s="1406"/>
      <c r="F5" s="1407"/>
      <c r="G5" s="1407"/>
      <c r="H5" s="218"/>
      <c r="I5" s="218"/>
      <c r="J5" s="1407"/>
      <c r="K5" s="1407"/>
      <c r="L5" s="1407"/>
      <c r="M5" s="1406"/>
      <c r="N5" s="1406"/>
      <c r="P5" s="221"/>
      <c r="R5" s="221"/>
      <c r="S5" s="221"/>
      <c r="T5" s="221"/>
    </row>
    <row r="6" spans="2:24" ht="20.100000000000001" customHeight="1" x14ac:dyDescent="0.3">
      <c r="B6" s="1408" t="s">
        <v>352</v>
      </c>
      <c r="C6" s="1409"/>
      <c r="D6" s="1409"/>
      <c r="E6" s="1409"/>
      <c r="F6" s="1409"/>
      <c r="G6" s="1410"/>
      <c r="H6" s="1408" t="s">
        <v>353</v>
      </c>
      <c r="I6" s="1409"/>
      <c r="J6" s="1410"/>
      <c r="K6" s="1411" t="s">
        <v>417</v>
      </c>
      <c r="L6" s="1412"/>
      <c r="M6" s="1412"/>
      <c r="N6" s="1413"/>
      <c r="Q6" s="127"/>
      <c r="R6" s="231"/>
      <c r="S6" s="231"/>
      <c r="T6" s="231"/>
    </row>
    <row r="7" spans="2:24" ht="20.100000000000001" customHeight="1" x14ac:dyDescent="0.3">
      <c r="B7" s="1414" t="s">
        <v>354</v>
      </c>
      <c r="C7" s="1415"/>
      <c r="D7" s="1416"/>
      <c r="E7" s="1417"/>
      <c r="F7" s="1418"/>
      <c r="G7" s="1419"/>
      <c r="H7" s="606" t="s">
        <v>70</v>
      </c>
      <c r="I7" s="1417"/>
      <c r="J7" s="1419"/>
      <c r="K7" s="1421"/>
      <c r="L7" s="1422"/>
      <c r="M7" s="1422"/>
      <c r="N7" s="1423"/>
      <c r="Q7" s="127"/>
      <c r="R7" s="231"/>
      <c r="S7" s="232"/>
      <c r="T7" s="231"/>
    </row>
    <row r="8" spans="2:24" ht="20.100000000000001" customHeight="1" thickBot="1" x14ac:dyDescent="0.35">
      <c r="B8" s="1355" t="s">
        <v>17</v>
      </c>
      <c r="C8" s="1356"/>
      <c r="D8" s="1357"/>
      <c r="E8" s="1358"/>
      <c r="F8" s="1359"/>
      <c r="G8" s="1360"/>
      <c r="H8" s="523"/>
      <c r="I8" s="1361"/>
      <c r="J8" s="1362"/>
      <c r="K8" s="1363"/>
      <c r="L8" s="1364"/>
      <c r="M8" s="1364"/>
      <c r="N8" s="1365"/>
      <c r="P8" s="428"/>
      <c r="Q8" s="127"/>
      <c r="R8" s="233"/>
      <c r="S8" s="234"/>
      <c r="T8" s="233"/>
    </row>
    <row r="9" spans="2:24" ht="26.25" customHeight="1" thickBot="1" x14ac:dyDescent="0.3">
      <c r="D9" s="1354" t="s">
        <v>214</v>
      </c>
      <c r="E9" s="1354"/>
      <c r="F9" s="1354"/>
      <c r="G9" s="1354"/>
      <c r="H9" s="1354"/>
      <c r="I9" s="1354"/>
      <c r="J9" s="1354"/>
      <c r="K9" s="1354"/>
      <c r="L9" s="1354"/>
      <c r="M9" s="1354"/>
      <c r="N9" s="222"/>
      <c r="R9" s="219"/>
      <c r="S9" s="219"/>
      <c r="T9" s="219"/>
      <c r="U9" s="220"/>
      <c r="V9" s="220"/>
    </row>
    <row r="10" spans="2:24" s="235" customFormat="1" ht="84.75" customHeight="1" x14ac:dyDescent="0.2">
      <c r="D10" s="236" t="s">
        <v>215</v>
      </c>
      <c r="E10" s="605" t="s">
        <v>216</v>
      </c>
      <c r="F10" s="605" t="s">
        <v>217</v>
      </c>
      <c r="G10" s="605" t="s">
        <v>218</v>
      </c>
      <c r="H10" s="1375" t="s">
        <v>219</v>
      </c>
      <c r="I10" s="1376"/>
      <c r="J10" s="1377" t="s">
        <v>220</v>
      </c>
      <c r="K10" s="1377"/>
      <c r="L10" s="1377" t="s">
        <v>221</v>
      </c>
      <c r="M10" s="1378"/>
      <c r="N10" s="238"/>
      <c r="O10" s="1372" t="s">
        <v>222</v>
      </c>
      <c r="P10" s="1372"/>
      <c r="Q10" s="1372"/>
      <c r="R10" s="1372"/>
      <c r="S10" s="1372"/>
      <c r="T10" s="1372"/>
      <c r="U10" s="1372"/>
      <c r="V10" s="1372"/>
      <c r="W10" s="1372"/>
    </row>
    <row r="11" spans="2:24" s="235" customFormat="1" ht="24" customHeight="1" x14ac:dyDescent="0.2">
      <c r="D11" s="239">
        <v>1</v>
      </c>
      <c r="E11" s="601"/>
      <c r="F11" s="601"/>
      <c r="G11" s="601"/>
      <c r="H11" s="1317"/>
      <c r="I11" s="1317"/>
      <c r="J11" s="1318"/>
      <c r="K11" s="1319"/>
      <c r="L11" s="1318"/>
      <c r="M11" s="1320"/>
      <c r="N11" s="238"/>
      <c r="O11" s="1336" t="s">
        <v>223</v>
      </c>
      <c r="P11" s="1337"/>
      <c r="Q11" s="1338"/>
      <c r="R11" s="241"/>
      <c r="T11" s="241"/>
      <c r="U11" s="241"/>
      <c r="V11" s="1373" t="s">
        <v>224</v>
      </c>
      <c r="W11" s="1374"/>
    </row>
    <row r="12" spans="2:24" s="235" customFormat="1" ht="24" customHeight="1" x14ac:dyDescent="0.2">
      <c r="D12" s="239">
        <v>2</v>
      </c>
      <c r="E12" s="601"/>
      <c r="F12" s="601"/>
      <c r="G12" s="601"/>
      <c r="H12" s="1317"/>
      <c r="I12" s="1317"/>
      <c r="J12" s="1318"/>
      <c r="K12" s="1319"/>
      <c r="L12" s="1318"/>
      <c r="M12" s="1320"/>
      <c r="N12" s="238"/>
      <c r="O12" s="1339"/>
      <c r="P12" s="1340"/>
      <c r="Q12" s="1341"/>
      <c r="R12" s="241"/>
      <c r="T12" s="241"/>
      <c r="U12" s="241"/>
      <c r="V12" s="524" t="s">
        <v>225</v>
      </c>
      <c r="W12" s="525" t="s">
        <v>98</v>
      </c>
      <c r="X12" s="244"/>
    </row>
    <row r="13" spans="2:24" s="235" customFormat="1" ht="24" customHeight="1" x14ac:dyDescent="0.2">
      <c r="D13" s="239">
        <v>3</v>
      </c>
      <c r="E13" s="601"/>
      <c r="F13" s="601"/>
      <c r="G13" s="601"/>
      <c r="H13" s="1317"/>
      <c r="I13" s="1317"/>
      <c r="J13" s="1318"/>
      <c r="K13" s="1319"/>
      <c r="L13" s="1318"/>
      <c r="M13" s="1320"/>
      <c r="N13" s="238"/>
      <c r="O13" s="1366"/>
      <c r="P13" s="1367"/>
      <c r="Q13" s="1368"/>
      <c r="R13" s="1333" t="s">
        <v>226</v>
      </c>
      <c r="S13" s="1333"/>
      <c r="T13" s="1333"/>
      <c r="U13" s="1333"/>
      <c r="V13" s="524" t="s">
        <v>227</v>
      </c>
      <c r="W13" s="1379"/>
      <c r="X13" s="238"/>
    </row>
    <row r="14" spans="2:24" s="235" customFormat="1" ht="24" customHeight="1" x14ac:dyDescent="0.2">
      <c r="D14" s="239">
        <v>4</v>
      </c>
      <c r="E14" s="601"/>
      <c r="F14" s="601"/>
      <c r="G14" s="601"/>
      <c r="H14" s="1317"/>
      <c r="I14" s="1317"/>
      <c r="J14" s="1318"/>
      <c r="K14" s="1319"/>
      <c r="L14" s="1318"/>
      <c r="M14" s="1320"/>
      <c r="N14" s="238"/>
      <c r="O14" s="1369"/>
      <c r="P14" s="1370"/>
      <c r="Q14" s="1371"/>
      <c r="R14" s="1333"/>
      <c r="S14" s="1333"/>
      <c r="T14" s="1333"/>
      <c r="U14" s="1333"/>
      <c r="V14" s="524" t="s">
        <v>229</v>
      </c>
      <c r="W14" s="1379"/>
      <c r="X14" s="238"/>
    </row>
    <row r="15" spans="2:24" s="235" customFormat="1" ht="24" customHeight="1" x14ac:dyDescent="0.2">
      <c r="D15" s="239">
        <v>5</v>
      </c>
      <c r="E15" s="601"/>
      <c r="F15" s="601"/>
      <c r="G15" s="601"/>
      <c r="H15" s="1317"/>
      <c r="I15" s="1317"/>
      <c r="J15" s="1318"/>
      <c r="K15" s="1319"/>
      <c r="L15" s="1318"/>
      <c r="M15" s="1320"/>
      <c r="N15" s="238"/>
      <c r="R15" s="241"/>
      <c r="S15" s="241"/>
      <c r="T15" s="241"/>
      <c r="U15" s="241"/>
      <c r="V15" s="526" t="s">
        <v>228</v>
      </c>
      <c r="W15" s="1379"/>
      <c r="X15" s="238"/>
    </row>
    <row r="16" spans="2:24" s="235" customFormat="1" ht="24" customHeight="1" x14ac:dyDescent="0.2">
      <c r="D16" s="239">
        <v>6</v>
      </c>
      <c r="E16" s="601"/>
      <c r="F16" s="601"/>
      <c r="G16" s="601"/>
      <c r="H16" s="1317"/>
      <c r="I16" s="1317"/>
      <c r="J16" s="1318"/>
      <c r="K16" s="1319"/>
      <c r="L16" s="1318"/>
      <c r="M16" s="1320"/>
      <c r="N16" s="238"/>
      <c r="O16" s="1336" t="s">
        <v>230</v>
      </c>
      <c r="P16" s="1337"/>
      <c r="Q16" s="1338"/>
      <c r="R16" s="246"/>
      <c r="S16" s="246"/>
      <c r="T16" s="246"/>
      <c r="U16" s="246"/>
      <c r="V16" s="527" t="s">
        <v>231</v>
      </c>
      <c r="W16" s="1380"/>
      <c r="X16" s="238"/>
    </row>
    <row r="17" spans="4:24" s="235" customFormat="1" ht="24" customHeight="1" x14ac:dyDescent="0.2">
      <c r="D17" s="239">
        <v>7</v>
      </c>
      <c r="E17" s="601"/>
      <c r="F17" s="601"/>
      <c r="G17" s="601"/>
      <c r="H17" s="1317"/>
      <c r="I17" s="1317"/>
      <c r="J17" s="1318"/>
      <c r="K17" s="1319"/>
      <c r="L17" s="1318"/>
      <c r="M17" s="1320"/>
      <c r="N17" s="238"/>
      <c r="O17" s="1339"/>
      <c r="P17" s="1340"/>
      <c r="Q17" s="1341"/>
      <c r="R17" s="246"/>
      <c r="S17" s="246"/>
      <c r="T17" s="246"/>
      <c r="U17" s="246"/>
      <c r="V17" s="397"/>
      <c r="W17" s="397"/>
      <c r="X17" s="248"/>
    </row>
    <row r="18" spans="4:24" s="235" customFormat="1" ht="24" customHeight="1" x14ac:dyDescent="0.2">
      <c r="D18" s="239">
        <v>8</v>
      </c>
      <c r="E18" s="601"/>
      <c r="F18" s="601"/>
      <c r="G18" s="601"/>
      <c r="H18" s="1317"/>
      <c r="I18" s="1317"/>
      <c r="J18" s="1318"/>
      <c r="K18" s="1319"/>
      <c r="L18" s="1318"/>
      <c r="M18" s="1320"/>
      <c r="N18" s="238"/>
      <c r="O18" s="1348"/>
      <c r="P18" s="1349"/>
      <c r="Q18" s="1350"/>
      <c r="R18" s="1333" t="s">
        <v>232</v>
      </c>
      <c r="S18" s="1333"/>
      <c r="T18" s="1333"/>
      <c r="U18" s="1333"/>
      <c r="V18" s="397"/>
      <c r="W18" s="397"/>
      <c r="X18" s="248"/>
    </row>
    <row r="19" spans="4:24" s="235" customFormat="1" ht="24" customHeight="1" x14ac:dyDescent="0.2">
      <c r="D19" s="239">
        <v>9</v>
      </c>
      <c r="E19" s="601"/>
      <c r="F19" s="601"/>
      <c r="G19" s="601"/>
      <c r="H19" s="1317"/>
      <c r="I19" s="1317"/>
      <c r="J19" s="1318"/>
      <c r="K19" s="1319"/>
      <c r="L19" s="1318"/>
      <c r="M19" s="1320"/>
      <c r="N19" s="238"/>
      <c r="O19" s="1351"/>
      <c r="P19" s="1352"/>
      <c r="Q19" s="1353"/>
      <c r="R19" s="1333"/>
      <c r="S19" s="1333"/>
      <c r="T19" s="1333"/>
      <c r="U19" s="1333"/>
      <c r="V19" s="397"/>
      <c r="W19" s="397"/>
      <c r="X19" s="248"/>
    </row>
    <row r="20" spans="4:24" s="235" customFormat="1" ht="24" customHeight="1" x14ac:dyDescent="0.2">
      <c r="D20" s="239">
        <v>10</v>
      </c>
      <c r="E20" s="601"/>
      <c r="F20" s="601"/>
      <c r="G20" s="601"/>
      <c r="H20" s="1317"/>
      <c r="I20" s="1317"/>
      <c r="J20" s="1318"/>
      <c r="K20" s="1319"/>
      <c r="L20" s="1318"/>
      <c r="M20" s="1320"/>
      <c r="N20" s="238"/>
      <c r="R20" s="241"/>
      <c r="S20" s="241"/>
      <c r="T20" s="241"/>
      <c r="U20" s="241"/>
      <c r="V20" s="397"/>
      <c r="W20" s="397"/>
    </row>
    <row r="21" spans="4:24" s="235" customFormat="1" ht="24" customHeight="1" x14ac:dyDescent="0.2">
      <c r="D21" s="239">
        <v>11</v>
      </c>
      <c r="E21" s="601"/>
      <c r="F21" s="601"/>
      <c r="G21" s="601"/>
      <c r="H21" s="1317"/>
      <c r="I21" s="1317"/>
      <c r="J21" s="1318"/>
      <c r="K21" s="1319"/>
      <c r="L21" s="1318"/>
      <c r="M21" s="1320"/>
      <c r="N21" s="238"/>
      <c r="O21" s="1336" t="s">
        <v>233</v>
      </c>
      <c r="P21" s="1337"/>
      <c r="Q21" s="1338"/>
      <c r="R21" s="241"/>
      <c r="S21" s="241"/>
      <c r="T21" s="241"/>
      <c r="U21" s="241"/>
      <c r="V21" s="528" t="s">
        <v>234</v>
      </c>
      <c r="W21" s="529"/>
    </row>
    <row r="22" spans="4:24" s="235" customFormat="1" ht="24" customHeight="1" x14ac:dyDescent="0.2">
      <c r="D22" s="239">
        <v>12</v>
      </c>
      <c r="E22" s="601"/>
      <c r="F22" s="601"/>
      <c r="G22" s="601"/>
      <c r="H22" s="1317"/>
      <c r="I22" s="1317"/>
      <c r="J22" s="1318"/>
      <c r="K22" s="1319"/>
      <c r="L22" s="1318"/>
      <c r="M22" s="1320"/>
      <c r="N22" s="238"/>
      <c r="O22" s="1339"/>
      <c r="P22" s="1340"/>
      <c r="Q22" s="1341"/>
      <c r="R22" s="241"/>
      <c r="S22" s="241"/>
      <c r="T22" s="241"/>
      <c r="U22" s="241"/>
      <c r="V22" s="530" t="s">
        <v>225</v>
      </c>
      <c r="W22" s="604" t="s">
        <v>98</v>
      </c>
    </row>
    <row r="23" spans="4:24" s="235" customFormat="1" ht="24" customHeight="1" x14ac:dyDescent="0.2">
      <c r="D23" s="239">
        <v>13</v>
      </c>
      <c r="E23" s="601"/>
      <c r="F23" s="601"/>
      <c r="G23" s="601"/>
      <c r="H23" s="1317"/>
      <c r="I23" s="1317"/>
      <c r="J23" s="1318"/>
      <c r="K23" s="1319"/>
      <c r="L23" s="1318"/>
      <c r="M23" s="1320"/>
      <c r="N23" s="238"/>
      <c r="O23" s="1342"/>
      <c r="P23" s="1343"/>
      <c r="Q23" s="1344"/>
      <c r="R23" s="1333" t="s">
        <v>235</v>
      </c>
      <c r="S23" s="1333"/>
      <c r="T23" s="1333"/>
      <c r="U23" s="1333"/>
      <c r="V23" s="531">
        <v>1</v>
      </c>
      <c r="W23" s="1334"/>
    </row>
    <row r="24" spans="4:24" s="235" customFormat="1" ht="24" customHeight="1" x14ac:dyDescent="0.2">
      <c r="D24" s="239">
        <v>14</v>
      </c>
      <c r="E24" s="601"/>
      <c r="F24" s="601"/>
      <c r="G24" s="601"/>
      <c r="H24" s="1317"/>
      <c r="I24" s="1317"/>
      <c r="J24" s="1318"/>
      <c r="K24" s="1319"/>
      <c r="L24" s="1318"/>
      <c r="M24" s="1320"/>
      <c r="N24" s="238"/>
      <c r="O24" s="1345"/>
      <c r="P24" s="1346"/>
      <c r="Q24" s="1347"/>
      <c r="R24" s="1333"/>
      <c r="S24" s="1333"/>
      <c r="T24" s="1333"/>
      <c r="U24" s="1333"/>
      <c r="V24" s="531">
        <v>0.1</v>
      </c>
      <c r="W24" s="1334"/>
    </row>
    <row r="25" spans="4:24" s="235" customFormat="1" ht="24" customHeight="1" x14ac:dyDescent="0.2">
      <c r="D25" s="239">
        <v>15</v>
      </c>
      <c r="E25" s="601"/>
      <c r="F25" s="601"/>
      <c r="G25" s="601"/>
      <c r="H25" s="1317"/>
      <c r="I25" s="1317"/>
      <c r="J25" s="1318"/>
      <c r="K25" s="1319"/>
      <c r="L25" s="1318"/>
      <c r="M25" s="1320"/>
      <c r="N25" s="238"/>
      <c r="R25" s="253"/>
      <c r="S25" s="253"/>
      <c r="T25" s="253"/>
      <c r="U25" s="241"/>
      <c r="V25" s="532">
        <v>0.01</v>
      </c>
      <c r="W25" s="1335"/>
    </row>
    <row r="26" spans="4:24" s="235" customFormat="1" ht="24" customHeight="1" x14ac:dyDescent="0.2">
      <c r="D26" s="239">
        <v>16</v>
      </c>
      <c r="E26" s="601"/>
      <c r="F26" s="601"/>
      <c r="G26" s="601"/>
      <c r="H26" s="1317"/>
      <c r="I26" s="1317"/>
      <c r="J26" s="1318"/>
      <c r="K26" s="1319"/>
      <c r="L26" s="1318"/>
      <c r="M26" s="1320"/>
      <c r="N26" s="238"/>
      <c r="R26" s="253"/>
      <c r="S26" s="253"/>
      <c r="T26" s="253"/>
      <c r="U26" s="241"/>
      <c r="V26" s="241"/>
      <c r="W26" s="238"/>
    </row>
    <row r="27" spans="4:24" s="235" customFormat="1" ht="24" customHeight="1" x14ac:dyDescent="0.2">
      <c r="D27" s="239">
        <v>17</v>
      </c>
      <c r="E27" s="601"/>
      <c r="F27" s="601"/>
      <c r="G27" s="601"/>
      <c r="H27" s="1317"/>
      <c r="I27" s="1317"/>
      <c r="J27" s="1318"/>
      <c r="K27" s="1319"/>
      <c r="L27" s="1318"/>
      <c r="M27" s="1320"/>
      <c r="N27" s="238"/>
      <c r="R27" s="253"/>
      <c r="S27" s="253"/>
      <c r="T27" s="253"/>
      <c r="U27" s="241"/>
      <c r="V27" s="1329" t="s">
        <v>236</v>
      </c>
      <c r="W27" s="1330"/>
    </row>
    <row r="28" spans="4:24" s="235" customFormat="1" ht="24" customHeight="1" x14ac:dyDescent="0.2">
      <c r="D28" s="239">
        <v>18</v>
      </c>
      <c r="E28" s="601"/>
      <c r="F28" s="601"/>
      <c r="G28" s="601"/>
      <c r="H28" s="1317"/>
      <c r="I28" s="1317"/>
      <c r="J28" s="1318"/>
      <c r="K28" s="1319"/>
      <c r="L28" s="1318"/>
      <c r="M28" s="1320"/>
      <c r="N28" s="238"/>
      <c r="R28" s="253"/>
      <c r="S28" s="253"/>
      <c r="T28" s="253"/>
      <c r="U28" s="241"/>
      <c r="V28" s="1331"/>
      <c r="W28" s="1332"/>
    </row>
    <row r="29" spans="4:24" s="235" customFormat="1" ht="24" customHeight="1" x14ac:dyDescent="0.2">
      <c r="D29" s="239">
        <v>19</v>
      </c>
      <c r="E29" s="601"/>
      <c r="F29" s="601"/>
      <c r="G29" s="601"/>
      <c r="H29" s="1317"/>
      <c r="I29" s="1317"/>
      <c r="J29" s="1318"/>
      <c r="K29" s="1319"/>
      <c r="L29" s="1318"/>
      <c r="M29" s="1320"/>
      <c r="N29" s="238"/>
      <c r="R29" s="253"/>
      <c r="S29" s="253"/>
      <c r="T29" s="253"/>
      <c r="U29" s="241"/>
      <c r="V29" s="241"/>
      <c r="W29" s="238"/>
    </row>
    <row r="30" spans="4:24" s="235" customFormat="1" ht="24" customHeight="1" x14ac:dyDescent="0.2">
      <c r="D30" s="239">
        <v>20</v>
      </c>
      <c r="E30" s="601"/>
      <c r="F30" s="601"/>
      <c r="G30" s="601"/>
      <c r="H30" s="1317"/>
      <c r="I30" s="1317"/>
      <c r="J30" s="1318"/>
      <c r="K30" s="1319"/>
      <c r="L30" s="1318"/>
      <c r="M30" s="1320"/>
      <c r="N30" s="238"/>
      <c r="R30" s="253"/>
      <c r="S30" s="253"/>
      <c r="T30" s="253"/>
      <c r="U30" s="241"/>
      <c r="V30" s="1327" t="s">
        <v>237</v>
      </c>
      <c r="W30" s="1328"/>
    </row>
    <row r="31" spans="4:24" s="235" customFormat="1" ht="24" customHeight="1" x14ac:dyDescent="0.2">
      <c r="D31" s="239">
        <v>21</v>
      </c>
      <c r="E31" s="601"/>
      <c r="F31" s="601"/>
      <c r="G31" s="601"/>
      <c r="H31" s="1317"/>
      <c r="I31" s="1317"/>
      <c r="J31" s="1318"/>
      <c r="K31" s="1319"/>
      <c r="L31" s="1318"/>
      <c r="M31" s="1320"/>
      <c r="N31" s="238"/>
      <c r="R31" s="253"/>
      <c r="S31" s="253"/>
      <c r="T31" s="253"/>
      <c r="U31" s="241"/>
      <c r="V31" s="533" t="s">
        <v>225</v>
      </c>
      <c r="W31" s="603" t="s">
        <v>98</v>
      </c>
    </row>
    <row r="32" spans="4:24" s="235" customFormat="1" ht="24" customHeight="1" x14ac:dyDescent="0.2">
      <c r="D32" s="239">
        <v>22</v>
      </c>
      <c r="E32" s="601"/>
      <c r="F32" s="601"/>
      <c r="G32" s="601"/>
      <c r="H32" s="1317"/>
      <c r="I32" s="1317"/>
      <c r="J32" s="1318"/>
      <c r="K32" s="1319"/>
      <c r="L32" s="1318"/>
      <c r="M32" s="1320"/>
      <c r="N32" s="238"/>
      <c r="R32" s="253"/>
      <c r="S32" s="253"/>
      <c r="T32" s="253"/>
      <c r="U32" s="241"/>
      <c r="V32" s="533" t="s">
        <v>46</v>
      </c>
      <c r="W32" s="1325"/>
    </row>
    <row r="33" spans="3:23" s="235" customFormat="1" ht="24" customHeight="1" x14ac:dyDescent="0.2">
      <c r="D33" s="239">
        <v>23</v>
      </c>
      <c r="E33" s="601"/>
      <c r="F33" s="601"/>
      <c r="G33" s="601"/>
      <c r="H33" s="1317"/>
      <c r="I33" s="1317"/>
      <c r="J33" s="1318"/>
      <c r="K33" s="1319"/>
      <c r="L33" s="1318"/>
      <c r="M33" s="1320"/>
      <c r="N33" s="238"/>
      <c r="R33" s="253"/>
      <c r="S33" s="253"/>
      <c r="T33" s="253"/>
      <c r="U33" s="241"/>
      <c r="V33" s="533" t="s">
        <v>238</v>
      </c>
      <c r="W33" s="1325"/>
    </row>
    <row r="34" spans="3:23" s="235" customFormat="1" ht="24" customHeight="1" x14ac:dyDescent="0.2">
      <c r="D34" s="239">
        <v>24</v>
      </c>
      <c r="E34" s="601"/>
      <c r="F34" s="601"/>
      <c r="G34" s="601"/>
      <c r="H34" s="1317"/>
      <c r="I34" s="1317"/>
      <c r="J34" s="1318"/>
      <c r="K34" s="1319"/>
      <c r="L34" s="1318"/>
      <c r="M34" s="1320"/>
      <c r="N34" s="238"/>
      <c r="R34" s="253"/>
      <c r="S34" s="256"/>
      <c r="T34" s="253"/>
      <c r="U34" s="241"/>
      <c r="V34" s="607" t="s">
        <v>96</v>
      </c>
      <c r="W34" s="1326"/>
    </row>
    <row r="35" spans="3:23" s="235" customFormat="1" ht="24" customHeight="1" x14ac:dyDescent="0.2">
      <c r="D35" s="239">
        <v>25</v>
      </c>
      <c r="E35" s="601"/>
      <c r="F35" s="601"/>
      <c r="G35" s="601"/>
      <c r="H35" s="1317"/>
      <c r="I35" s="1317"/>
      <c r="J35" s="1318"/>
      <c r="K35" s="1319"/>
      <c r="L35" s="1318"/>
      <c r="M35" s="1320"/>
      <c r="N35" s="238"/>
      <c r="R35" s="253"/>
      <c r="S35" s="256"/>
      <c r="T35" s="253"/>
      <c r="U35" s="241"/>
      <c r="V35" s="241"/>
    </row>
    <row r="36" spans="3:23" s="235" customFormat="1" ht="24" customHeight="1" x14ac:dyDescent="0.2">
      <c r="D36" s="239">
        <v>26</v>
      </c>
      <c r="E36" s="601"/>
      <c r="F36" s="601"/>
      <c r="G36" s="601"/>
      <c r="H36" s="1317"/>
      <c r="I36" s="1317"/>
      <c r="J36" s="1318"/>
      <c r="K36" s="1319"/>
      <c r="L36" s="1318"/>
      <c r="M36" s="1320"/>
      <c r="N36" s="238"/>
      <c r="R36" s="253"/>
      <c r="S36" s="256"/>
      <c r="T36" s="253"/>
      <c r="U36" s="241"/>
      <c r="V36" s="241"/>
    </row>
    <row r="37" spans="3:23" s="235" customFormat="1" ht="24" customHeight="1" x14ac:dyDescent="0.2">
      <c r="D37" s="239">
        <v>27</v>
      </c>
      <c r="E37" s="601"/>
      <c r="F37" s="601"/>
      <c r="G37" s="601"/>
      <c r="H37" s="1317"/>
      <c r="I37" s="1317"/>
      <c r="J37" s="1318"/>
      <c r="K37" s="1319"/>
      <c r="L37" s="1318"/>
      <c r="M37" s="1320"/>
      <c r="N37" s="238"/>
      <c r="R37" s="253"/>
      <c r="S37" s="256"/>
      <c r="T37" s="253"/>
      <c r="U37" s="241"/>
      <c r="V37" s="241"/>
    </row>
    <row r="38" spans="3:23" s="235" customFormat="1" ht="24" customHeight="1" x14ac:dyDescent="0.2">
      <c r="D38" s="239">
        <v>28</v>
      </c>
      <c r="E38" s="601"/>
      <c r="F38" s="601"/>
      <c r="G38" s="601"/>
      <c r="H38" s="1317"/>
      <c r="I38" s="1317"/>
      <c r="J38" s="1318"/>
      <c r="K38" s="1319"/>
      <c r="L38" s="1318"/>
      <c r="M38" s="1320"/>
      <c r="N38" s="238"/>
      <c r="R38" s="253"/>
      <c r="S38" s="256"/>
      <c r="T38" s="253"/>
      <c r="U38" s="241"/>
      <c r="V38" s="241"/>
    </row>
    <row r="39" spans="3:23" s="235" customFormat="1" ht="24" customHeight="1" x14ac:dyDescent="0.2">
      <c r="C39" s="258"/>
      <c r="D39" s="239">
        <v>29</v>
      </c>
      <c r="E39" s="601"/>
      <c r="F39" s="601"/>
      <c r="G39" s="601"/>
      <c r="H39" s="1317"/>
      <c r="I39" s="1317"/>
      <c r="J39" s="1318"/>
      <c r="K39" s="1319"/>
      <c r="L39" s="1318"/>
      <c r="M39" s="1320"/>
      <c r="N39" s="241"/>
      <c r="U39" s="241"/>
      <c r="V39" s="241"/>
    </row>
    <row r="40" spans="3:23" s="235" customFormat="1" ht="24" customHeight="1" x14ac:dyDescent="0.2">
      <c r="C40" s="258"/>
      <c r="D40" s="239">
        <v>30</v>
      </c>
      <c r="E40" s="601"/>
      <c r="F40" s="601"/>
      <c r="G40" s="601"/>
      <c r="H40" s="1317"/>
      <c r="I40" s="1317"/>
      <c r="J40" s="1318"/>
      <c r="K40" s="1319"/>
      <c r="L40" s="1318"/>
      <c r="M40" s="1320"/>
      <c r="N40" s="241"/>
      <c r="R40" s="241"/>
      <c r="S40" s="241"/>
      <c r="T40" s="241"/>
      <c r="U40" s="241"/>
      <c r="V40" s="241"/>
    </row>
    <row r="41" spans="3:23" s="235" customFormat="1" ht="24" customHeight="1" x14ac:dyDescent="0.2">
      <c r="C41" s="258"/>
      <c r="D41" s="239">
        <v>31</v>
      </c>
      <c r="E41" s="601"/>
      <c r="F41" s="601"/>
      <c r="G41" s="601"/>
      <c r="H41" s="1317"/>
      <c r="I41" s="1317"/>
      <c r="J41" s="1318"/>
      <c r="K41" s="1319"/>
      <c r="L41" s="1318"/>
      <c r="M41" s="1320"/>
      <c r="N41" s="259"/>
      <c r="O41" s="260"/>
      <c r="P41" s="260"/>
      <c r="Q41" s="260"/>
      <c r="R41" s="260"/>
      <c r="S41" s="260"/>
    </row>
    <row r="42" spans="3:23" s="235" customFormat="1" ht="24" customHeight="1" x14ac:dyDescent="0.2">
      <c r="C42" s="258"/>
      <c r="D42" s="239">
        <v>32</v>
      </c>
      <c r="E42" s="601"/>
      <c r="F42" s="601"/>
      <c r="G42" s="601"/>
      <c r="H42" s="1317"/>
      <c r="I42" s="1317"/>
      <c r="J42" s="1318"/>
      <c r="K42" s="1319"/>
      <c r="L42" s="1318"/>
      <c r="M42" s="1320"/>
      <c r="N42" s="259"/>
      <c r="O42" s="260"/>
      <c r="P42" s="260"/>
      <c r="Q42" s="260"/>
      <c r="R42" s="260"/>
      <c r="S42" s="260"/>
    </row>
    <row r="43" spans="3:23" s="235" customFormat="1" ht="24" customHeight="1" x14ac:dyDescent="0.2">
      <c r="C43" s="258"/>
      <c r="D43" s="239">
        <v>33</v>
      </c>
      <c r="E43" s="601"/>
      <c r="F43" s="601"/>
      <c r="G43" s="601"/>
      <c r="H43" s="1317"/>
      <c r="I43" s="1317"/>
      <c r="J43" s="1318"/>
      <c r="K43" s="1319"/>
      <c r="L43" s="1318"/>
      <c r="M43" s="1320"/>
      <c r="N43" s="259"/>
      <c r="O43" s="260"/>
      <c r="P43" s="260"/>
      <c r="Q43" s="260"/>
      <c r="R43" s="260"/>
      <c r="S43" s="260"/>
    </row>
    <row r="44" spans="3:23" s="235" customFormat="1" ht="24" customHeight="1" x14ac:dyDescent="0.2">
      <c r="C44" s="258"/>
      <c r="D44" s="239">
        <v>34</v>
      </c>
      <c r="E44" s="601"/>
      <c r="F44" s="601"/>
      <c r="G44" s="601"/>
      <c r="H44" s="1317"/>
      <c r="I44" s="1317"/>
      <c r="J44" s="1318"/>
      <c r="K44" s="1319"/>
      <c r="L44" s="1318"/>
      <c r="M44" s="1320"/>
      <c r="N44" s="259"/>
      <c r="O44" s="260"/>
      <c r="P44" s="261"/>
      <c r="Q44" s="261"/>
    </row>
    <row r="45" spans="3:23" s="235" customFormat="1" ht="24" customHeight="1" x14ac:dyDescent="0.2">
      <c r="C45" s="258"/>
      <c r="D45" s="239">
        <v>35</v>
      </c>
      <c r="E45" s="601"/>
      <c r="F45" s="601"/>
      <c r="G45" s="601"/>
      <c r="H45" s="1317"/>
      <c r="I45" s="1317"/>
      <c r="J45" s="1318"/>
      <c r="K45" s="1319"/>
      <c r="L45" s="1318"/>
      <c r="M45" s="1320"/>
      <c r="N45" s="259"/>
      <c r="O45" s="260"/>
      <c r="P45" s="261"/>
      <c r="Q45" s="261"/>
    </row>
    <row r="46" spans="3:23" s="235" customFormat="1" ht="24" customHeight="1" x14ac:dyDescent="0.2">
      <c r="C46" s="258"/>
      <c r="D46" s="239">
        <v>36</v>
      </c>
      <c r="E46" s="601"/>
      <c r="F46" s="601"/>
      <c r="G46" s="601"/>
      <c r="H46" s="1317"/>
      <c r="I46" s="1317"/>
      <c r="J46" s="1318"/>
      <c r="K46" s="1319"/>
      <c r="L46" s="1318"/>
      <c r="M46" s="1320"/>
      <c r="N46" s="259"/>
      <c r="O46" s="260"/>
      <c r="P46" s="261"/>
      <c r="Q46" s="261"/>
    </row>
    <row r="47" spans="3:23" s="235" customFormat="1" ht="24" customHeight="1" x14ac:dyDescent="0.2">
      <c r="C47" s="258"/>
      <c r="D47" s="239">
        <v>37</v>
      </c>
      <c r="E47" s="601"/>
      <c r="F47" s="601"/>
      <c r="G47" s="601"/>
      <c r="H47" s="1317"/>
      <c r="I47" s="1317"/>
      <c r="J47" s="1318"/>
      <c r="K47" s="1319"/>
      <c r="L47" s="1318"/>
      <c r="M47" s="1320"/>
      <c r="N47" s="259"/>
      <c r="O47" s="260"/>
      <c r="P47" s="261"/>
      <c r="Q47" s="261"/>
      <c r="R47" s="261"/>
      <c r="S47" s="261"/>
      <c r="T47" s="262"/>
    </row>
    <row r="48" spans="3:23" s="235" customFormat="1" ht="24" customHeight="1" x14ac:dyDescent="0.2">
      <c r="C48" s="258"/>
      <c r="D48" s="239">
        <v>38</v>
      </c>
      <c r="E48" s="601"/>
      <c r="F48" s="601"/>
      <c r="G48" s="601"/>
      <c r="H48" s="1317"/>
      <c r="I48" s="1317"/>
      <c r="J48" s="1318"/>
      <c r="K48" s="1319"/>
      <c r="L48" s="1318"/>
      <c r="M48" s="1320"/>
      <c r="N48" s="259"/>
      <c r="O48" s="260"/>
      <c r="P48" s="261"/>
      <c r="Q48" s="261"/>
      <c r="R48" s="261"/>
      <c r="S48" s="261"/>
      <c r="T48" s="262"/>
    </row>
    <row r="49" spans="3:20" s="235" customFormat="1" ht="24" customHeight="1" x14ac:dyDescent="0.2">
      <c r="C49" s="258"/>
      <c r="D49" s="239">
        <v>39</v>
      </c>
      <c r="E49" s="601"/>
      <c r="F49" s="601"/>
      <c r="G49" s="601"/>
      <c r="H49" s="1317"/>
      <c r="I49" s="1317"/>
      <c r="J49" s="1318"/>
      <c r="K49" s="1319"/>
      <c r="L49" s="1318"/>
      <c r="M49" s="1320"/>
      <c r="N49" s="259"/>
      <c r="O49" s="260"/>
      <c r="P49" s="261"/>
      <c r="Q49" s="261"/>
      <c r="R49" s="261"/>
      <c r="S49" s="261"/>
      <c r="T49" s="262"/>
    </row>
    <row r="50" spans="3:20" s="235" customFormat="1" ht="24" customHeight="1" x14ac:dyDescent="0.2">
      <c r="C50" s="258"/>
      <c r="D50" s="239">
        <v>40</v>
      </c>
      <c r="E50" s="601"/>
      <c r="F50" s="601"/>
      <c r="G50" s="601"/>
      <c r="H50" s="1317"/>
      <c r="I50" s="1317"/>
      <c r="J50" s="1318"/>
      <c r="K50" s="1319"/>
      <c r="L50" s="1318"/>
      <c r="M50" s="1320"/>
      <c r="N50" s="259"/>
      <c r="O50" s="260"/>
      <c r="P50" s="261"/>
      <c r="Q50" s="261"/>
      <c r="R50" s="261"/>
      <c r="S50" s="261"/>
      <c r="T50" s="262"/>
    </row>
    <row r="51" spans="3:20" s="235" customFormat="1" ht="24" customHeight="1" x14ac:dyDescent="0.2">
      <c r="C51" s="258"/>
      <c r="D51" s="239">
        <v>41</v>
      </c>
      <c r="E51" s="601"/>
      <c r="F51" s="601"/>
      <c r="G51" s="601"/>
      <c r="H51" s="1317"/>
      <c r="I51" s="1317"/>
      <c r="J51" s="1318"/>
      <c r="K51" s="1319"/>
      <c r="L51" s="1318"/>
      <c r="M51" s="1320"/>
      <c r="N51" s="259"/>
      <c r="O51" s="260"/>
      <c r="P51" s="261"/>
      <c r="Q51" s="261"/>
      <c r="R51" s="261"/>
      <c r="S51" s="261"/>
      <c r="T51" s="262"/>
    </row>
    <row r="52" spans="3:20" s="235" customFormat="1" ht="24" customHeight="1" x14ac:dyDescent="0.2">
      <c r="C52" s="263"/>
      <c r="D52" s="239">
        <v>42</v>
      </c>
      <c r="E52" s="601"/>
      <c r="F52" s="601"/>
      <c r="G52" s="601"/>
      <c r="H52" s="1317"/>
      <c r="I52" s="1317"/>
      <c r="J52" s="1318"/>
      <c r="K52" s="1319"/>
      <c r="L52" s="1318"/>
      <c r="M52" s="1320"/>
      <c r="N52" s="259"/>
      <c r="O52" s="260"/>
      <c r="P52" s="264"/>
      <c r="Q52" s="264"/>
      <c r="R52" s="261"/>
      <c r="S52" s="261"/>
      <c r="T52" s="262"/>
    </row>
    <row r="53" spans="3:20" s="235" customFormat="1" ht="24" customHeight="1" x14ac:dyDescent="0.2">
      <c r="C53" s="263"/>
      <c r="D53" s="239">
        <v>43</v>
      </c>
      <c r="E53" s="601"/>
      <c r="F53" s="601"/>
      <c r="G53" s="601"/>
      <c r="H53" s="1317"/>
      <c r="I53" s="1317"/>
      <c r="J53" s="1318"/>
      <c r="K53" s="1319"/>
      <c r="L53" s="1318"/>
      <c r="M53" s="1320"/>
      <c r="N53" s="259"/>
      <c r="O53" s="260"/>
      <c r="P53" s="264"/>
      <c r="Q53" s="264"/>
      <c r="R53" s="261"/>
      <c r="S53" s="261"/>
      <c r="T53" s="262"/>
    </row>
    <row r="54" spans="3:20" s="235" customFormat="1" ht="24" customHeight="1" x14ac:dyDescent="0.2">
      <c r="C54" s="265"/>
      <c r="D54" s="239">
        <v>44</v>
      </c>
      <c r="E54" s="601"/>
      <c r="F54" s="601"/>
      <c r="G54" s="601"/>
      <c r="H54" s="1317"/>
      <c r="I54" s="1317"/>
      <c r="J54" s="1318"/>
      <c r="K54" s="1319"/>
      <c r="L54" s="1318"/>
      <c r="M54" s="1320"/>
      <c r="N54" s="259"/>
      <c r="O54" s="260"/>
      <c r="P54" s="264"/>
      <c r="Q54" s="264"/>
      <c r="R54" s="261"/>
      <c r="S54" s="261"/>
      <c r="T54" s="262"/>
    </row>
    <row r="55" spans="3:20" s="235" customFormat="1" ht="24" customHeight="1" x14ac:dyDescent="0.2">
      <c r="C55" s="265"/>
      <c r="D55" s="239">
        <v>45</v>
      </c>
      <c r="E55" s="601"/>
      <c r="F55" s="601"/>
      <c r="G55" s="601"/>
      <c r="H55" s="1317"/>
      <c r="I55" s="1317"/>
      <c r="J55" s="1318"/>
      <c r="K55" s="1319"/>
      <c r="L55" s="1318"/>
      <c r="M55" s="1320"/>
      <c r="N55" s="259"/>
      <c r="O55" s="260"/>
      <c r="P55" s="261"/>
      <c r="Q55" s="264"/>
      <c r="R55" s="261"/>
      <c r="S55" s="261"/>
      <c r="T55" s="262"/>
    </row>
    <row r="56" spans="3:20" s="235" customFormat="1" ht="24" customHeight="1" x14ac:dyDescent="0.2">
      <c r="C56" s="265"/>
      <c r="D56" s="239">
        <v>46</v>
      </c>
      <c r="E56" s="601"/>
      <c r="F56" s="601"/>
      <c r="G56" s="601"/>
      <c r="H56" s="1317"/>
      <c r="I56" s="1317"/>
      <c r="J56" s="1318"/>
      <c r="K56" s="1319"/>
      <c r="L56" s="1318"/>
      <c r="M56" s="1320"/>
      <c r="N56" s="259"/>
      <c r="O56" s="260"/>
      <c r="P56" s="261"/>
      <c r="Q56" s="264"/>
      <c r="R56" s="261"/>
      <c r="S56" s="261"/>
      <c r="T56" s="262"/>
    </row>
    <row r="57" spans="3:20" s="235" customFormat="1" ht="24" customHeight="1" x14ac:dyDescent="0.2">
      <c r="C57" s="265"/>
      <c r="D57" s="239">
        <v>47</v>
      </c>
      <c r="E57" s="601"/>
      <c r="F57" s="601"/>
      <c r="G57" s="601"/>
      <c r="H57" s="1317"/>
      <c r="I57" s="1317"/>
      <c r="J57" s="1318"/>
      <c r="K57" s="1319"/>
      <c r="L57" s="1318"/>
      <c r="M57" s="1320"/>
      <c r="N57" s="259"/>
      <c r="O57" s="260"/>
      <c r="P57" s="261"/>
      <c r="Q57" s="264"/>
      <c r="R57" s="261"/>
      <c r="S57" s="261"/>
      <c r="T57" s="262"/>
    </row>
    <row r="58" spans="3:20" s="235" customFormat="1" ht="24" customHeight="1" x14ac:dyDescent="0.2">
      <c r="C58" s="265"/>
      <c r="D58" s="239">
        <v>48</v>
      </c>
      <c r="E58" s="601"/>
      <c r="F58" s="601"/>
      <c r="G58" s="601"/>
      <c r="H58" s="1317"/>
      <c r="I58" s="1317"/>
      <c r="J58" s="1318"/>
      <c r="K58" s="1319"/>
      <c r="L58" s="1318"/>
      <c r="M58" s="1320"/>
      <c r="N58" s="259"/>
      <c r="O58" s="260"/>
      <c r="P58" s="261"/>
      <c r="Q58" s="264"/>
      <c r="R58" s="266"/>
      <c r="S58" s="266"/>
      <c r="T58" s="262"/>
    </row>
    <row r="59" spans="3:20" s="235" customFormat="1" ht="24" customHeight="1" x14ac:dyDescent="0.2">
      <c r="C59" s="265"/>
      <c r="D59" s="239">
        <v>49</v>
      </c>
      <c r="E59" s="601"/>
      <c r="F59" s="601"/>
      <c r="G59" s="601"/>
      <c r="H59" s="1317"/>
      <c r="I59" s="1317"/>
      <c r="J59" s="1318"/>
      <c r="K59" s="1319"/>
      <c r="L59" s="1318"/>
      <c r="M59" s="1320"/>
      <c r="N59" s="259"/>
      <c r="O59" s="260"/>
      <c r="P59" s="261"/>
      <c r="Q59" s="264"/>
      <c r="R59" s="261"/>
      <c r="S59" s="261"/>
      <c r="T59" s="262"/>
    </row>
    <row r="60" spans="3:20" s="235" customFormat="1" ht="24" customHeight="1" thickBot="1" x14ac:dyDescent="0.25">
      <c r="C60" s="265"/>
      <c r="D60" s="267">
        <v>50</v>
      </c>
      <c r="E60" s="602"/>
      <c r="F60" s="602"/>
      <c r="G60" s="602"/>
      <c r="H60" s="1321"/>
      <c r="I60" s="1321"/>
      <c r="J60" s="1322"/>
      <c r="K60" s="1323"/>
      <c r="L60" s="1322"/>
      <c r="M60" s="1324"/>
      <c r="N60" s="259"/>
      <c r="O60" s="260"/>
      <c r="P60" s="260"/>
      <c r="Q60" s="269"/>
      <c r="R60" s="260"/>
      <c r="S60" s="260"/>
    </row>
    <row r="61" spans="3:20" s="270" customFormat="1" ht="15.75" customHeight="1" thickBot="1" x14ac:dyDescent="0.25">
      <c r="E61" s="271"/>
      <c r="F61" s="271"/>
      <c r="G61" s="271"/>
      <c r="H61" s="271"/>
      <c r="I61" s="271"/>
      <c r="J61" s="271"/>
      <c r="K61" s="271"/>
      <c r="L61" s="271"/>
      <c r="M61" s="271"/>
      <c r="N61" s="271"/>
    </row>
    <row r="62" spans="3:20" s="270" customFormat="1" ht="21.75" customHeight="1" x14ac:dyDescent="0.2">
      <c r="C62" s="271"/>
      <c r="D62" s="1301" t="s">
        <v>239</v>
      </c>
      <c r="E62" s="1302"/>
      <c r="F62" s="1302"/>
      <c r="G62" s="1302"/>
      <c r="H62" s="1303"/>
      <c r="I62" s="272"/>
      <c r="J62" s="1304" t="s">
        <v>240</v>
      </c>
      <c r="K62" s="1305"/>
      <c r="L62" s="1305"/>
      <c r="M62" s="1306"/>
      <c r="N62" s="271"/>
    </row>
    <row r="63" spans="3:20" s="270" customFormat="1" ht="42" customHeight="1" x14ac:dyDescent="0.2">
      <c r="C63" s="271"/>
      <c r="D63" s="1307"/>
      <c r="E63" s="1308" t="s">
        <v>333</v>
      </c>
      <c r="F63" s="1308" t="s">
        <v>333</v>
      </c>
      <c r="G63" s="1308" t="s">
        <v>333</v>
      </c>
      <c r="H63" s="1309" t="s">
        <v>333</v>
      </c>
      <c r="I63" s="272"/>
      <c r="J63" s="1313" t="str">
        <f>IF(L63="","",CONCATENATE("≤ ",Matriz_emp!B18," km/h"))</f>
        <v/>
      </c>
      <c r="K63" s="1314"/>
      <c r="L63" s="273"/>
      <c r="M63" s="274" t="str">
        <f>IF(L63="","","km/h")</f>
        <v/>
      </c>
      <c r="N63" s="271"/>
    </row>
    <row r="64" spans="3:20" s="279" customFormat="1" ht="42" customHeight="1" thickBot="1" x14ac:dyDescent="0.25">
      <c r="C64" s="275"/>
      <c r="D64" s="1310" t="s">
        <v>333</v>
      </c>
      <c r="E64" s="1311" t="s">
        <v>333</v>
      </c>
      <c r="F64" s="1311" t="s">
        <v>333</v>
      </c>
      <c r="G64" s="1311" t="s">
        <v>333</v>
      </c>
      <c r="H64" s="1312" t="s">
        <v>333</v>
      </c>
      <c r="I64" s="276"/>
      <c r="J64" s="1315" t="str">
        <f>IF(L64="","",CONCATENATE(IF(Matriz_emp!B21="","","&gt; "),Matriz_emp!B21,CONCATENATE(IF(Matriz_emp!B21="",""," km/h"))))</f>
        <v/>
      </c>
      <c r="K64" s="1316"/>
      <c r="L64" s="277"/>
      <c r="M64" s="278" t="str">
        <f>IF(L64="","","%")</f>
        <v/>
      </c>
      <c r="N64" s="275"/>
    </row>
    <row r="65" spans="5:14" s="270" customFormat="1" ht="20.25" x14ac:dyDescent="0.3">
      <c r="E65" s="280"/>
      <c r="F65" s="280"/>
      <c r="G65" s="280"/>
      <c r="H65" s="280"/>
      <c r="I65" s="280"/>
      <c r="J65" s="280"/>
      <c r="K65" s="280"/>
      <c r="L65" s="281"/>
      <c r="M65" s="281"/>
      <c r="N65" s="281"/>
    </row>
  </sheetData>
  <sheetProtection autoFilter="0"/>
  <mergeCells count="201">
    <mergeCell ref="C5:G5"/>
    <mergeCell ref="J5:N5"/>
    <mergeCell ref="B6:G6"/>
    <mergeCell ref="H6:J6"/>
    <mergeCell ref="K6:N6"/>
    <mergeCell ref="B7:D7"/>
    <mergeCell ref="E7:G7"/>
    <mergeCell ref="I7:J7"/>
    <mergeCell ref="P2:Q2"/>
    <mergeCell ref="K7:N7"/>
    <mergeCell ref="R2:S2"/>
    <mergeCell ref="C1:C3"/>
    <mergeCell ref="E1:E3"/>
    <mergeCell ref="F1:L2"/>
    <mergeCell ref="M1:N2"/>
    <mergeCell ref="F3:L3"/>
    <mergeCell ref="M3:N3"/>
    <mergeCell ref="C4:E4"/>
    <mergeCell ref="F4:L4"/>
    <mergeCell ref="M4:N4"/>
    <mergeCell ref="P3:Q3"/>
    <mergeCell ref="D9:M9"/>
    <mergeCell ref="B8:D8"/>
    <mergeCell ref="E8:G8"/>
    <mergeCell ref="I8:J8"/>
    <mergeCell ref="K8:N8"/>
    <mergeCell ref="H13:I13"/>
    <mergeCell ref="J13:K13"/>
    <mergeCell ref="L13:M13"/>
    <mergeCell ref="O13:Q14"/>
    <mergeCell ref="O10:W10"/>
    <mergeCell ref="H11:I11"/>
    <mergeCell ref="J11:K11"/>
    <mergeCell ref="L11:M11"/>
    <mergeCell ref="O11:Q12"/>
    <mergeCell ref="V11:W11"/>
    <mergeCell ref="H12:I12"/>
    <mergeCell ref="J12:K12"/>
    <mergeCell ref="L12:M12"/>
    <mergeCell ref="H10:I10"/>
    <mergeCell ref="J10:K10"/>
    <mergeCell ref="L10:M10"/>
    <mergeCell ref="R13:U14"/>
    <mergeCell ref="W13:W16"/>
    <mergeCell ref="H14:I14"/>
    <mergeCell ref="J14:K14"/>
    <mergeCell ref="L14:M14"/>
    <mergeCell ref="H15:I15"/>
    <mergeCell ref="H18:I18"/>
    <mergeCell ref="J18:K18"/>
    <mergeCell ref="L18:M18"/>
    <mergeCell ref="O18:Q19"/>
    <mergeCell ref="R18:U19"/>
    <mergeCell ref="H19:I19"/>
    <mergeCell ref="J19:K19"/>
    <mergeCell ref="L19:M19"/>
    <mergeCell ref="J15:K15"/>
    <mergeCell ref="L15:M15"/>
    <mergeCell ref="H16:I16"/>
    <mergeCell ref="J16:K16"/>
    <mergeCell ref="L16:M16"/>
    <mergeCell ref="O16:Q17"/>
    <mergeCell ref="H17:I17"/>
    <mergeCell ref="J17:K17"/>
    <mergeCell ref="L17:M17"/>
    <mergeCell ref="O21:Q22"/>
    <mergeCell ref="H22:I22"/>
    <mergeCell ref="J22:K22"/>
    <mergeCell ref="L22:M22"/>
    <mergeCell ref="H23:I23"/>
    <mergeCell ref="J23:K23"/>
    <mergeCell ref="L23:M23"/>
    <mergeCell ref="O23:Q24"/>
    <mergeCell ref="H20:I20"/>
    <mergeCell ref="J20:K20"/>
    <mergeCell ref="L20:M20"/>
    <mergeCell ref="H21:I21"/>
    <mergeCell ref="J21:K21"/>
    <mergeCell ref="L21:M21"/>
    <mergeCell ref="H26:I26"/>
    <mergeCell ref="J26:K26"/>
    <mergeCell ref="L26:M26"/>
    <mergeCell ref="H27:I27"/>
    <mergeCell ref="J27:K27"/>
    <mergeCell ref="L27:M27"/>
    <mergeCell ref="R23:U24"/>
    <mergeCell ref="W23:W25"/>
    <mergeCell ref="H24:I24"/>
    <mergeCell ref="J24:K24"/>
    <mergeCell ref="L24:M24"/>
    <mergeCell ref="H25:I25"/>
    <mergeCell ref="J25:K25"/>
    <mergeCell ref="L25:M25"/>
    <mergeCell ref="H30:I30"/>
    <mergeCell ref="J30:K30"/>
    <mergeCell ref="L30:M30"/>
    <mergeCell ref="V30:W30"/>
    <mergeCell ref="H31:I31"/>
    <mergeCell ref="J31:K31"/>
    <mergeCell ref="L31:M31"/>
    <mergeCell ref="V27:W27"/>
    <mergeCell ref="H28:I28"/>
    <mergeCell ref="J28:K28"/>
    <mergeCell ref="L28:M28"/>
    <mergeCell ref="V28:W28"/>
    <mergeCell ref="H29:I29"/>
    <mergeCell ref="J29:K29"/>
    <mergeCell ref="L29:M29"/>
    <mergeCell ref="H32:I32"/>
    <mergeCell ref="J32:K32"/>
    <mergeCell ref="L32:M32"/>
    <mergeCell ref="W32:W34"/>
    <mergeCell ref="H33:I33"/>
    <mergeCell ref="J33:K33"/>
    <mergeCell ref="L33:M33"/>
    <mergeCell ref="H34:I34"/>
    <mergeCell ref="J34:K34"/>
    <mergeCell ref="L34:M34"/>
    <mergeCell ref="H37:I37"/>
    <mergeCell ref="J37:K37"/>
    <mergeCell ref="L37:M37"/>
    <mergeCell ref="H38:I38"/>
    <mergeCell ref="J38:K38"/>
    <mergeCell ref="L38:M38"/>
    <mergeCell ref="H35:I35"/>
    <mergeCell ref="J35:K35"/>
    <mergeCell ref="L35:M35"/>
    <mergeCell ref="H36:I36"/>
    <mergeCell ref="J36:K36"/>
    <mergeCell ref="L36:M36"/>
    <mergeCell ref="H41:I41"/>
    <mergeCell ref="J41:K41"/>
    <mergeCell ref="L41:M41"/>
    <mergeCell ref="H42:I42"/>
    <mergeCell ref="J42:K42"/>
    <mergeCell ref="L42:M42"/>
    <mergeCell ref="H39:I39"/>
    <mergeCell ref="J39:K39"/>
    <mergeCell ref="L39:M39"/>
    <mergeCell ref="H40:I40"/>
    <mergeCell ref="J40:K40"/>
    <mergeCell ref="L40:M40"/>
    <mergeCell ref="H45:I45"/>
    <mergeCell ref="J45:K45"/>
    <mergeCell ref="L45:M45"/>
    <mergeCell ref="H46:I46"/>
    <mergeCell ref="J46:K46"/>
    <mergeCell ref="L46:M46"/>
    <mergeCell ref="H43:I43"/>
    <mergeCell ref="J43:K43"/>
    <mergeCell ref="L43:M43"/>
    <mergeCell ref="H44:I44"/>
    <mergeCell ref="J44:K44"/>
    <mergeCell ref="L44:M44"/>
    <mergeCell ref="H49:I49"/>
    <mergeCell ref="J49:K49"/>
    <mergeCell ref="L49:M49"/>
    <mergeCell ref="H50:I50"/>
    <mergeCell ref="J50:K50"/>
    <mergeCell ref="L50:M50"/>
    <mergeCell ref="H47:I47"/>
    <mergeCell ref="J47:K47"/>
    <mergeCell ref="L47:M47"/>
    <mergeCell ref="H48:I48"/>
    <mergeCell ref="J48:K48"/>
    <mergeCell ref="L48:M48"/>
    <mergeCell ref="H53:I53"/>
    <mergeCell ref="J53:K53"/>
    <mergeCell ref="L53:M53"/>
    <mergeCell ref="H54:I54"/>
    <mergeCell ref="J54:K54"/>
    <mergeCell ref="L54:M54"/>
    <mergeCell ref="H51:I51"/>
    <mergeCell ref="J51:K51"/>
    <mergeCell ref="L51:M51"/>
    <mergeCell ref="H52:I52"/>
    <mergeCell ref="J52:K52"/>
    <mergeCell ref="L52:M52"/>
    <mergeCell ref="H57:I57"/>
    <mergeCell ref="J57:K57"/>
    <mergeCell ref="L57:M57"/>
    <mergeCell ref="H58:I58"/>
    <mergeCell ref="J58:K58"/>
    <mergeCell ref="L58:M58"/>
    <mergeCell ref="H55:I55"/>
    <mergeCell ref="J55:K55"/>
    <mergeCell ref="L55:M55"/>
    <mergeCell ref="H56:I56"/>
    <mergeCell ref="J56:K56"/>
    <mergeCell ref="L56:M56"/>
    <mergeCell ref="D62:H62"/>
    <mergeCell ref="J62:M62"/>
    <mergeCell ref="D63:H64"/>
    <mergeCell ref="J63:K63"/>
    <mergeCell ref="J64:K64"/>
    <mergeCell ref="H59:I59"/>
    <mergeCell ref="J59:K59"/>
    <mergeCell ref="L59:M59"/>
    <mergeCell ref="H60:I60"/>
    <mergeCell ref="J60:K60"/>
    <mergeCell ref="L60:M60"/>
  </mergeCells>
  <conditionalFormatting sqref="J11:J60">
    <cfRule type="cellIs" dxfId="27" priority="7" stopIfTrue="1" operator="equal">
      <formula>$L$63</formula>
    </cfRule>
    <cfRule type="expression" dxfId="26" priority="8" stopIfTrue="1">
      <formula>OR($E11="",$F11="",$E11=0,$F11=0)</formula>
    </cfRule>
  </conditionalFormatting>
  <conditionalFormatting sqref="L11:M60">
    <cfRule type="cellIs" dxfId="25" priority="5" stopIfTrue="1" operator="equal">
      <formula>$L$64</formula>
    </cfRule>
    <cfRule type="expression" dxfId="24" priority="6" stopIfTrue="1">
      <formula>OR($E11="",$F11="",$E11=0,$F11=0)</formula>
    </cfRule>
  </conditionalFormatting>
  <conditionalFormatting sqref="G11:G60">
    <cfRule type="expression" dxfId="23" priority="4" stopIfTrue="1">
      <formula>OR($E11="",$F11="",$E11=0,$F11=0)</formula>
    </cfRule>
  </conditionalFormatting>
  <conditionalFormatting sqref="H11:I60">
    <cfRule type="expression" dxfId="22" priority="3" stopIfTrue="1">
      <formula>OR($E11="",$F11="",$E11=0,$F11=0)</formula>
    </cfRule>
  </conditionalFormatting>
  <conditionalFormatting sqref="F11:F60">
    <cfRule type="cellIs" dxfId="21" priority="2" stopIfTrue="1" operator="equal">
      <formula>0</formula>
    </cfRule>
  </conditionalFormatting>
  <conditionalFormatting sqref="E11:E60">
    <cfRule type="cellIs" dxfId="20" priority="1" stopIfTrue="1" operator="equal">
      <formula>0</formula>
    </cfRule>
  </conditionalFormatting>
  <dataValidations disablePrompts="1" count="1">
    <dataValidation type="list" allowBlank="1" showInputMessage="1" showErrorMessage="1" promptTitle="Grupo (A o B)" sqref="O18:Q19">
      <formula1>Grupo</formula1>
    </dataValidation>
  </dataValidations>
  <pageMargins left="0.39370078740157483" right="0.39370078740157483" top="0.39370078740157483" bottom="0.39370078740157483" header="0" footer="0"/>
  <pageSetup paperSize="9" scale="45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803265" r:id="rId4" name="ComboBox1">
          <controlPr defaultSize="0" autoLine="0" linkedCell="W19" listFillRange="V19:V20" r:id="rId5">
            <anchor moveWithCells="1">
              <from>
                <xdr:col>14</xdr:col>
                <xdr:colOff>9525</xdr:colOff>
                <xdr:row>17</xdr:row>
                <xdr:rowOff>9525</xdr:rowOff>
              </from>
              <to>
                <xdr:col>16</xdr:col>
                <xdr:colOff>800100</xdr:colOff>
                <xdr:row>18</xdr:row>
                <xdr:rowOff>295275</xdr:rowOff>
              </to>
            </anchor>
          </controlPr>
        </control>
      </mc:Choice>
      <mc:Fallback>
        <control shapeId="1803265" r:id="rId4" name="ComboBox1"/>
      </mc:Fallback>
    </mc:AlternateContent>
    <mc:AlternateContent xmlns:mc="http://schemas.openxmlformats.org/markup-compatibility/2006">
      <mc:Choice Requires="x14">
        <control shapeId="1803266" r:id="rId6" name="ComboBox2">
          <controlPr defaultSize="0" autoLine="0" linkedCell="W13" listFillRange="V13:V16" r:id="rId5">
            <anchor moveWithCells="1">
              <from>
                <xdr:col>14</xdr:col>
                <xdr:colOff>9525</xdr:colOff>
                <xdr:row>12</xdr:row>
                <xdr:rowOff>9525</xdr:rowOff>
              </from>
              <to>
                <xdr:col>16</xdr:col>
                <xdr:colOff>800100</xdr:colOff>
                <xdr:row>13</xdr:row>
                <xdr:rowOff>295275</xdr:rowOff>
              </to>
            </anchor>
          </controlPr>
        </control>
      </mc:Choice>
      <mc:Fallback>
        <control shapeId="1803266" r:id="rId6" name="ComboBox2"/>
      </mc:Fallback>
    </mc:AlternateContent>
    <mc:AlternateContent xmlns:mc="http://schemas.openxmlformats.org/markup-compatibility/2006">
      <mc:Choice Requires="x14">
        <control shapeId="1803267" r:id="rId7" name="btn_MostrarTodasHojas">
          <controlPr defaultSize="0" autoFill="0" autoLine="0" r:id="rId8">
            <anchor moveWithCells="1">
              <from>
                <xdr:col>14</xdr:col>
                <xdr:colOff>9525</xdr:colOff>
                <xdr:row>24</xdr:row>
                <xdr:rowOff>285750</xdr:rowOff>
              </from>
              <to>
                <xdr:col>16</xdr:col>
                <xdr:colOff>809625</xdr:colOff>
                <xdr:row>28</xdr:row>
                <xdr:rowOff>295275</xdr:rowOff>
              </to>
            </anchor>
          </controlPr>
        </control>
      </mc:Choice>
      <mc:Fallback>
        <control shapeId="1803267" r:id="rId7" name="btn_MostrarTodasHojas"/>
      </mc:Fallback>
    </mc:AlternateContent>
    <mc:AlternateContent xmlns:mc="http://schemas.openxmlformats.org/markup-compatibility/2006">
      <mc:Choice Requires="x14">
        <control shapeId="1803268" r:id="rId9" name="ComboBox3">
          <controlPr defaultSize="0" autoLine="0" linkedCell="W23" listFillRange="V23:V25" r:id="rId5">
            <anchor moveWithCells="1">
              <from>
                <xdr:col>14</xdr:col>
                <xdr:colOff>9525</xdr:colOff>
                <xdr:row>22</xdr:row>
                <xdr:rowOff>9525</xdr:rowOff>
              </from>
              <to>
                <xdr:col>16</xdr:col>
                <xdr:colOff>800100</xdr:colOff>
                <xdr:row>23</xdr:row>
                <xdr:rowOff>295275</xdr:rowOff>
              </to>
            </anchor>
          </controlPr>
        </control>
      </mc:Choice>
      <mc:Fallback>
        <control shapeId="1803268" r:id="rId9" name="ComboBox3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B1:X65"/>
  <sheetViews>
    <sheetView zoomScale="55" zoomScaleNormal="55" workbookViewId="0"/>
  </sheetViews>
  <sheetFormatPr baseColWidth="10" defaultColWidth="11.42578125" defaultRowHeight="12.75" x14ac:dyDescent="0.2"/>
  <cols>
    <col min="1" max="1" width="11" style="216" customWidth="1"/>
    <col min="2" max="2" width="7.5703125" style="216" customWidth="1"/>
    <col min="3" max="3" width="6.7109375" style="216" customWidth="1"/>
    <col min="4" max="4" width="14.7109375" style="216" customWidth="1"/>
    <col min="5" max="6" width="18.7109375" style="216" customWidth="1"/>
    <col min="7" max="7" width="26" style="216" customWidth="1"/>
    <col min="8" max="8" width="17.7109375" style="216" customWidth="1"/>
    <col min="9" max="9" width="8.7109375" style="216" customWidth="1"/>
    <col min="10" max="10" width="18.7109375" style="216" customWidth="1"/>
    <col min="11" max="12" width="9.7109375" style="216" customWidth="1"/>
    <col min="13" max="13" width="18.7109375" style="216" customWidth="1"/>
    <col min="14" max="14" width="20.7109375" style="216" customWidth="1"/>
    <col min="15" max="15" width="11.42578125" style="216"/>
    <col min="16" max="16" width="7.85546875" style="216" customWidth="1"/>
    <col min="17" max="17" width="13.85546875" style="216" customWidth="1"/>
    <col min="18" max="18" width="18.140625" style="216" customWidth="1"/>
    <col min="19" max="19" width="15.5703125" style="216" customWidth="1"/>
    <col min="20" max="21" width="11.42578125" style="216"/>
    <col min="22" max="22" width="26.7109375" style="216" customWidth="1"/>
    <col min="23" max="23" width="25.42578125" style="216" bestFit="1" customWidth="1"/>
    <col min="24" max="24" width="7.28515625" style="216" customWidth="1"/>
    <col min="25" max="16384" width="11.42578125" style="216"/>
  </cols>
  <sheetData>
    <row r="1" spans="2:24" ht="15" customHeight="1" x14ac:dyDescent="0.2">
      <c r="B1" s="223"/>
      <c r="C1" s="1382"/>
      <c r="D1" s="229"/>
      <c r="E1" s="1384"/>
      <c r="F1" s="1386" t="s">
        <v>210</v>
      </c>
      <c r="G1" s="1387"/>
      <c r="H1" s="1387"/>
      <c r="I1" s="1387"/>
      <c r="J1" s="1387"/>
      <c r="K1" s="1387"/>
      <c r="L1" s="1388"/>
      <c r="M1" s="1392"/>
      <c r="N1" s="1393"/>
    </row>
    <row r="2" spans="2:24" ht="30" customHeight="1" x14ac:dyDescent="0.2">
      <c r="B2" s="224"/>
      <c r="C2" s="1383"/>
      <c r="D2" s="230"/>
      <c r="E2" s="1385"/>
      <c r="F2" s="1389"/>
      <c r="G2" s="1390"/>
      <c r="H2" s="1390"/>
      <c r="I2" s="1390"/>
      <c r="J2" s="1390"/>
      <c r="K2" s="1390"/>
      <c r="L2" s="1391"/>
      <c r="M2" s="1394"/>
      <c r="N2" s="1395"/>
      <c r="P2" s="1283" t="s">
        <v>371</v>
      </c>
      <c r="Q2" s="1283"/>
      <c r="R2" s="1428">
        <f>Datos_Generales!$C$4</f>
        <v>0</v>
      </c>
      <c r="S2" s="1428"/>
    </row>
    <row r="3" spans="2:24" ht="19.5" customHeight="1" x14ac:dyDescent="0.3">
      <c r="B3" s="224"/>
      <c r="C3" s="1383"/>
      <c r="D3" s="230"/>
      <c r="E3" s="1385"/>
      <c r="F3" s="1394" t="s">
        <v>211</v>
      </c>
      <c r="G3" s="1396"/>
      <c r="H3" s="1396"/>
      <c r="I3" s="1396"/>
      <c r="J3" s="1396"/>
      <c r="K3" s="1396"/>
      <c r="L3" s="1395"/>
      <c r="M3" s="1394" t="s">
        <v>212</v>
      </c>
      <c r="N3" s="1395"/>
      <c r="P3" s="1404" t="s">
        <v>478</v>
      </c>
      <c r="Q3" s="1405"/>
      <c r="R3" s="627"/>
      <c r="S3" s="628"/>
    </row>
    <row r="4" spans="2:24" ht="73.5" customHeight="1" thickBot="1" x14ac:dyDescent="0.25">
      <c r="B4" s="225"/>
      <c r="C4" s="1397"/>
      <c r="D4" s="1397"/>
      <c r="E4" s="1398"/>
      <c r="F4" s="1399" t="s">
        <v>170</v>
      </c>
      <c r="G4" s="1400"/>
      <c r="H4" s="1400"/>
      <c r="I4" s="1400"/>
      <c r="J4" s="1400"/>
      <c r="K4" s="1400"/>
      <c r="L4" s="1401"/>
      <c r="M4" s="1402" t="s">
        <v>213</v>
      </c>
      <c r="N4" s="1403"/>
      <c r="S4" s="217"/>
    </row>
    <row r="5" spans="2:24" ht="23.25" customHeight="1" thickBot="1" x14ac:dyDescent="0.25">
      <c r="C5" s="1406"/>
      <c r="D5" s="1406"/>
      <c r="E5" s="1406"/>
      <c r="F5" s="1407"/>
      <c r="G5" s="1407"/>
      <c r="H5" s="218"/>
      <c r="I5" s="218"/>
      <c r="J5" s="1407"/>
      <c r="K5" s="1407"/>
      <c r="L5" s="1407"/>
      <c r="M5" s="1406"/>
      <c r="N5" s="1406"/>
      <c r="P5" s="221"/>
      <c r="Q5" s="221"/>
      <c r="R5" s="221"/>
      <c r="S5" s="221"/>
      <c r="T5" s="221"/>
    </row>
    <row r="6" spans="2:24" ht="20.100000000000001" customHeight="1" x14ac:dyDescent="0.3">
      <c r="B6" s="1408" t="s">
        <v>352</v>
      </c>
      <c r="C6" s="1409"/>
      <c r="D6" s="1409"/>
      <c r="E6" s="1409"/>
      <c r="F6" s="1409"/>
      <c r="G6" s="1410"/>
      <c r="H6" s="1408" t="s">
        <v>353</v>
      </c>
      <c r="I6" s="1409"/>
      <c r="J6" s="1410"/>
      <c r="K6" s="1411" t="s">
        <v>417</v>
      </c>
      <c r="L6" s="1412"/>
      <c r="M6" s="1412"/>
      <c r="N6" s="1413"/>
      <c r="P6" s="515"/>
      <c r="Q6" s="221"/>
      <c r="R6" s="231"/>
      <c r="S6" s="231"/>
      <c r="T6" s="231"/>
    </row>
    <row r="7" spans="2:24" ht="20.100000000000001" customHeight="1" x14ac:dyDescent="0.3">
      <c r="B7" s="1414" t="s">
        <v>354</v>
      </c>
      <c r="C7" s="1415"/>
      <c r="D7" s="1416"/>
      <c r="E7" s="1417"/>
      <c r="F7" s="1418"/>
      <c r="G7" s="1419"/>
      <c r="H7" s="534" t="s">
        <v>70</v>
      </c>
      <c r="I7" s="1417"/>
      <c r="J7" s="1419"/>
      <c r="K7" s="1421"/>
      <c r="L7" s="1422"/>
      <c r="M7" s="1422"/>
      <c r="N7" s="1423"/>
      <c r="P7" s="516"/>
      <c r="Q7" s="221"/>
      <c r="R7" s="231"/>
      <c r="S7" s="232"/>
      <c r="T7" s="231"/>
    </row>
    <row r="8" spans="2:24" ht="20.100000000000001" customHeight="1" thickBot="1" x14ac:dyDescent="0.35">
      <c r="B8" s="1355" t="s">
        <v>17</v>
      </c>
      <c r="C8" s="1356"/>
      <c r="D8" s="1357"/>
      <c r="E8" s="1358"/>
      <c r="F8" s="1359"/>
      <c r="G8" s="1360"/>
      <c r="H8" s="523"/>
      <c r="I8" s="1361"/>
      <c r="J8" s="1362"/>
      <c r="K8" s="1363"/>
      <c r="L8" s="1364"/>
      <c r="M8" s="1364"/>
      <c r="N8" s="1365"/>
      <c r="R8" s="233"/>
      <c r="S8" s="234"/>
      <c r="T8" s="233"/>
    </row>
    <row r="9" spans="2:24" ht="26.25" customHeight="1" thickBot="1" x14ac:dyDescent="0.3">
      <c r="D9" s="1354" t="s">
        <v>214</v>
      </c>
      <c r="E9" s="1354"/>
      <c r="F9" s="1354"/>
      <c r="G9" s="1354"/>
      <c r="H9" s="1354"/>
      <c r="I9" s="1354"/>
      <c r="J9" s="1354"/>
      <c r="K9" s="1354"/>
      <c r="L9" s="1354"/>
      <c r="M9" s="1354"/>
      <c r="N9" s="222"/>
      <c r="R9" s="219"/>
      <c r="S9" s="219"/>
      <c r="T9" s="219"/>
      <c r="U9" s="220"/>
      <c r="V9" s="220"/>
    </row>
    <row r="10" spans="2:24" s="235" customFormat="1" ht="84.75" customHeight="1" x14ac:dyDescent="0.2">
      <c r="D10" s="236" t="s">
        <v>215</v>
      </c>
      <c r="E10" s="237" t="s">
        <v>216</v>
      </c>
      <c r="F10" s="237" t="s">
        <v>217</v>
      </c>
      <c r="G10" s="237" t="s">
        <v>218</v>
      </c>
      <c r="H10" s="1375" t="s">
        <v>219</v>
      </c>
      <c r="I10" s="1376"/>
      <c r="J10" s="1377" t="s">
        <v>220</v>
      </c>
      <c r="K10" s="1377"/>
      <c r="L10" s="1377" t="s">
        <v>221</v>
      </c>
      <c r="M10" s="1378"/>
      <c r="N10" s="238"/>
      <c r="O10" s="1372" t="s">
        <v>222</v>
      </c>
      <c r="P10" s="1372"/>
      <c r="Q10" s="1372"/>
      <c r="R10" s="1372"/>
      <c r="S10" s="1372"/>
      <c r="T10" s="1372"/>
      <c r="U10" s="1372"/>
      <c r="V10" s="1372"/>
      <c r="W10" s="1372"/>
    </row>
    <row r="11" spans="2:24" s="235" customFormat="1" ht="24" customHeight="1" x14ac:dyDescent="0.2">
      <c r="D11" s="239">
        <v>1</v>
      </c>
      <c r="E11" s="240"/>
      <c r="F11" s="240"/>
      <c r="G11" s="240"/>
      <c r="H11" s="1317"/>
      <c r="I11" s="1317"/>
      <c r="J11" s="1318"/>
      <c r="K11" s="1319"/>
      <c r="L11" s="1318"/>
      <c r="M11" s="1320"/>
      <c r="N11" s="238"/>
      <c r="O11" s="1336" t="s">
        <v>223</v>
      </c>
      <c r="P11" s="1337"/>
      <c r="Q11" s="1338"/>
      <c r="R11" s="241"/>
      <c r="T11" s="241"/>
      <c r="U11" s="241"/>
      <c r="V11" s="1373" t="s">
        <v>224</v>
      </c>
      <c r="W11" s="1374"/>
    </row>
    <row r="12" spans="2:24" s="235" customFormat="1" ht="24" customHeight="1" x14ac:dyDescent="0.2">
      <c r="D12" s="239">
        <v>2</v>
      </c>
      <c r="E12" s="240"/>
      <c r="F12" s="240"/>
      <c r="G12" s="240"/>
      <c r="H12" s="1317"/>
      <c r="I12" s="1317"/>
      <c r="J12" s="1318"/>
      <c r="K12" s="1319"/>
      <c r="L12" s="1318"/>
      <c r="M12" s="1320"/>
      <c r="N12" s="238"/>
      <c r="O12" s="1339"/>
      <c r="P12" s="1340"/>
      <c r="Q12" s="1341"/>
      <c r="R12" s="241"/>
      <c r="T12" s="241"/>
      <c r="U12" s="241"/>
      <c r="V12" s="524" t="s">
        <v>225</v>
      </c>
      <c r="W12" s="525" t="s">
        <v>98</v>
      </c>
      <c r="X12" s="244"/>
    </row>
    <row r="13" spans="2:24" s="235" customFormat="1" ht="24" customHeight="1" x14ac:dyDescent="0.2">
      <c r="D13" s="239">
        <v>3</v>
      </c>
      <c r="E13" s="240"/>
      <c r="F13" s="240"/>
      <c r="G13" s="240"/>
      <c r="H13" s="1317"/>
      <c r="I13" s="1317"/>
      <c r="J13" s="1318"/>
      <c r="K13" s="1319"/>
      <c r="L13" s="1318"/>
      <c r="M13" s="1320"/>
      <c r="N13" s="238"/>
      <c r="O13" s="1366"/>
      <c r="P13" s="1367"/>
      <c r="Q13" s="1368"/>
      <c r="R13" s="1333" t="s">
        <v>226</v>
      </c>
      <c r="S13" s="1333"/>
      <c r="T13" s="1333"/>
      <c r="U13" s="1333"/>
      <c r="V13" s="524" t="s">
        <v>227</v>
      </c>
      <c r="W13" s="1379"/>
      <c r="X13" s="238"/>
    </row>
    <row r="14" spans="2:24" s="235" customFormat="1" ht="24" customHeight="1" x14ac:dyDescent="0.2">
      <c r="D14" s="239">
        <v>4</v>
      </c>
      <c r="E14" s="240"/>
      <c r="F14" s="240"/>
      <c r="G14" s="240"/>
      <c r="H14" s="1317"/>
      <c r="I14" s="1317"/>
      <c r="J14" s="1318"/>
      <c r="K14" s="1319"/>
      <c r="L14" s="1318"/>
      <c r="M14" s="1320"/>
      <c r="N14" s="238"/>
      <c r="O14" s="1369"/>
      <c r="P14" s="1370"/>
      <c r="Q14" s="1371"/>
      <c r="R14" s="1333"/>
      <c r="S14" s="1333"/>
      <c r="T14" s="1333"/>
      <c r="U14" s="1333"/>
      <c r="V14" s="524" t="s">
        <v>229</v>
      </c>
      <c r="W14" s="1379"/>
      <c r="X14" s="238"/>
    </row>
    <row r="15" spans="2:24" s="235" customFormat="1" ht="24" customHeight="1" x14ac:dyDescent="0.2">
      <c r="D15" s="239">
        <v>5</v>
      </c>
      <c r="E15" s="240"/>
      <c r="F15" s="240"/>
      <c r="G15" s="240"/>
      <c r="H15" s="1317"/>
      <c r="I15" s="1317"/>
      <c r="J15" s="1318"/>
      <c r="K15" s="1319"/>
      <c r="L15" s="1318"/>
      <c r="M15" s="1320"/>
      <c r="N15" s="238"/>
      <c r="R15" s="241"/>
      <c r="S15" s="241"/>
      <c r="T15" s="241"/>
      <c r="U15" s="241"/>
      <c r="V15" s="526" t="s">
        <v>228</v>
      </c>
      <c r="W15" s="1379"/>
      <c r="X15" s="238"/>
    </row>
    <row r="16" spans="2:24" s="235" customFormat="1" ht="24" customHeight="1" x14ac:dyDescent="0.2">
      <c r="D16" s="239">
        <v>6</v>
      </c>
      <c r="E16" s="240"/>
      <c r="F16" s="240"/>
      <c r="G16" s="240"/>
      <c r="H16" s="1317"/>
      <c r="I16" s="1317"/>
      <c r="J16" s="1318"/>
      <c r="K16" s="1319"/>
      <c r="L16" s="1318"/>
      <c r="M16" s="1320"/>
      <c r="N16" s="238"/>
      <c r="O16" s="1336" t="s">
        <v>230</v>
      </c>
      <c r="P16" s="1337"/>
      <c r="Q16" s="1338"/>
      <c r="R16" s="246"/>
      <c r="S16" s="246"/>
      <c r="T16" s="246"/>
      <c r="U16" s="246"/>
      <c r="V16" s="527" t="s">
        <v>231</v>
      </c>
      <c r="W16" s="1380"/>
      <c r="X16" s="238"/>
    </row>
    <row r="17" spans="4:24" s="235" customFormat="1" ht="24" customHeight="1" x14ac:dyDescent="0.2">
      <c r="D17" s="239">
        <v>7</v>
      </c>
      <c r="E17" s="240"/>
      <c r="F17" s="240"/>
      <c r="G17" s="240"/>
      <c r="H17" s="1317"/>
      <c r="I17" s="1317"/>
      <c r="J17" s="1318"/>
      <c r="K17" s="1319"/>
      <c r="L17" s="1318"/>
      <c r="M17" s="1320"/>
      <c r="N17" s="238"/>
      <c r="O17" s="1339"/>
      <c r="P17" s="1340"/>
      <c r="Q17" s="1341"/>
      <c r="R17" s="246"/>
      <c r="S17" s="246"/>
      <c r="T17" s="246"/>
      <c r="U17" s="246"/>
      <c r="V17" s="397"/>
      <c r="W17" s="397"/>
      <c r="X17" s="248"/>
    </row>
    <row r="18" spans="4:24" s="235" customFormat="1" ht="24" customHeight="1" x14ac:dyDescent="0.2">
      <c r="D18" s="239">
        <v>8</v>
      </c>
      <c r="E18" s="240"/>
      <c r="F18" s="240"/>
      <c r="G18" s="240"/>
      <c r="H18" s="1317"/>
      <c r="I18" s="1317"/>
      <c r="J18" s="1318"/>
      <c r="K18" s="1319"/>
      <c r="L18" s="1318"/>
      <c r="M18" s="1320"/>
      <c r="N18" s="238"/>
      <c r="O18" s="1348"/>
      <c r="P18" s="1349"/>
      <c r="Q18" s="1350"/>
      <c r="R18" s="1333" t="s">
        <v>232</v>
      </c>
      <c r="S18" s="1333"/>
      <c r="T18" s="1333"/>
      <c r="U18" s="1333"/>
      <c r="V18" s="397"/>
      <c r="W18" s="397"/>
      <c r="X18" s="248"/>
    </row>
    <row r="19" spans="4:24" s="235" customFormat="1" ht="24" customHeight="1" x14ac:dyDescent="0.2">
      <c r="D19" s="239">
        <v>9</v>
      </c>
      <c r="E19" s="240"/>
      <c r="F19" s="240"/>
      <c r="G19" s="240"/>
      <c r="H19" s="1317"/>
      <c r="I19" s="1317"/>
      <c r="J19" s="1318"/>
      <c r="K19" s="1319"/>
      <c r="L19" s="1318"/>
      <c r="M19" s="1320"/>
      <c r="N19" s="238"/>
      <c r="O19" s="1351"/>
      <c r="P19" s="1352"/>
      <c r="Q19" s="1353"/>
      <c r="R19" s="1333"/>
      <c r="S19" s="1333"/>
      <c r="T19" s="1333"/>
      <c r="U19" s="1333"/>
      <c r="V19" s="397"/>
      <c r="W19" s="397"/>
      <c r="X19" s="248"/>
    </row>
    <row r="20" spans="4:24" s="235" customFormat="1" ht="24" customHeight="1" x14ac:dyDescent="0.2">
      <c r="D20" s="239">
        <v>10</v>
      </c>
      <c r="E20" s="240"/>
      <c r="F20" s="240"/>
      <c r="G20" s="240"/>
      <c r="H20" s="1317"/>
      <c r="I20" s="1317"/>
      <c r="J20" s="1318"/>
      <c r="K20" s="1319"/>
      <c r="L20" s="1318"/>
      <c r="M20" s="1320"/>
      <c r="N20" s="238"/>
      <c r="R20" s="241"/>
      <c r="S20" s="241"/>
      <c r="T20" s="241"/>
      <c r="U20" s="241"/>
      <c r="V20" s="397"/>
      <c r="W20" s="397"/>
    </row>
    <row r="21" spans="4:24" s="235" customFormat="1" ht="24" customHeight="1" x14ac:dyDescent="0.2">
      <c r="D21" s="239">
        <v>11</v>
      </c>
      <c r="E21" s="240"/>
      <c r="F21" s="240"/>
      <c r="G21" s="240"/>
      <c r="H21" s="1317"/>
      <c r="I21" s="1317"/>
      <c r="J21" s="1318"/>
      <c r="K21" s="1319"/>
      <c r="L21" s="1318"/>
      <c r="M21" s="1320"/>
      <c r="N21" s="238"/>
      <c r="O21" s="1336" t="s">
        <v>233</v>
      </c>
      <c r="P21" s="1337"/>
      <c r="Q21" s="1338"/>
      <c r="R21" s="241"/>
      <c r="S21" s="241"/>
      <c r="T21" s="241"/>
      <c r="U21" s="241"/>
      <c r="V21" s="528" t="s">
        <v>234</v>
      </c>
      <c r="W21" s="529"/>
    </row>
    <row r="22" spans="4:24" s="235" customFormat="1" ht="24" customHeight="1" x14ac:dyDescent="0.2">
      <c r="D22" s="239">
        <v>12</v>
      </c>
      <c r="E22" s="240"/>
      <c r="F22" s="240"/>
      <c r="G22" s="240"/>
      <c r="H22" s="1317"/>
      <c r="I22" s="1317"/>
      <c r="J22" s="1318"/>
      <c r="K22" s="1319"/>
      <c r="L22" s="1318"/>
      <c r="M22" s="1320"/>
      <c r="N22" s="238"/>
      <c r="O22" s="1339"/>
      <c r="P22" s="1340"/>
      <c r="Q22" s="1341"/>
      <c r="R22" s="241"/>
      <c r="S22" s="241"/>
      <c r="T22" s="241"/>
      <c r="U22" s="241"/>
      <c r="V22" s="530" t="s">
        <v>225</v>
      </c>
      <c r="W22" s="535" t="s">
        <v>98</v>
      </c>
    </row>
    <row r="23" spans="4:24" s="235" customFormat="1" ht="24" customHeight="1" x14ac:dyDescent="0.2">
      <c r="D23" s="239">
        <v>13</v>
      </c>
      <c r="E23" s="240"/>
      <c r="F23" s="240"/>
      <c r="G23" s="240"/>
      <c r="H23" s="1317"/>
      <c r="I23" s="1317"/>
      <c r="J23" s="1318"/>
      <c r="K23" s="1319"/>
      <c r="L23" s="1318"/>
      <c r="M23" s="1320"/>
      <c r="N23" s="238"/>
      <c r="O23" s="1342"/>
      <c r="P23" s="1343"/>
      <c r="Q23" s="1344"/>
      <c r="R23" s="1333" t="s">
        <v>235</v>
      </c>
      <c r="S23" s="1333"/>
      <c r="T23" s="1333"/>
      <c r="U23" s="1333"/>
      <c r="V23" s="531">
        <v>1</v>
      </c>
      <c r="W23" s="1334"/>
    </row>
    <row r="24" spans="4:24" s="235" customFormat="1" ht="24" customHeight="1" x14ac:dyDescent="0.2">
      <c r="D24" s="239">
        <v>14</v>
      </c>
      <c r="E24" s="240"/>
      <c r="F24" s="240"/>
      <c r="G24" s="240"/>
      <c r="H24" s="1317"/>
      <c r="I24" s="1317"/>
      <c r="J24" s="1318"/>
      <c r="K24" s="1319"/>
      <c r="L24" s="1318"/>
      <c r="M24" s="1320"/>
      <c r="N24" s="238"/>
      <c r="O24" s="1345"/>
      <c r="P24" s="1346"/>
      <c r="Q24" s="1347"/>
      <c r="R24" s="1333"/>
      <c r="S24" s="1333"/>
      <c r="T24" s="1333"/>
      <c r="U24" s="1333"/>
      <c r="V24" s="531">
        <v>0.1</v>
      </c>
      <c r="W24" s="1334"/>
    </row>
    <row r="25" spans="4:24" s="235" customFormat="1" ht="24" customHeight="1" x14ac:dyDescent="0.2">
      <c r="D25" s="239">
        <v>15</v>
      </c>
      <c r="E25" s="240"/>
      <c r="F25" s="240"/>
      <c r="G25" s="240"/>
      <c r="H25" s="1317"/>
      <c r="I25" s="1317"/>
      <c r="J25" s="1318"/>
      <c r="K25" s="1319"/>
      <c r="L25" s="1318"/>
      <c r="M25" s="1320"/>
      <c r="N25" s="238"/>
      <c r="R25" s="253"/>
      <c r="S25" s="253"/>
      <c r="T25" s="253"/>
      <c r="U25" s="241"/>
      <c r="V25" s="532">
        <v>0.01</v>
      </c>
      <c r="W25" s="1335"/>
    </row>
    <row r="26" spans="4:24" s="235" customFormat="1" ht="24" customHeight="1" x14ac:dyDescent="0.2">
      <c r="D26" s="239">
        <v>16</v>
      </c>
      <c r="E26" s="240"/>
      <c r="F26" s="240"/>
      <c r="G26" s="240"/>
      <c r="H26" s="1317"/>
      <c r="I26" s="1317"/>
      <c r="J26" s="1318"/>
      <c r="K26" s="1319"/>
      <c r="L26" s="1318"/>
      <c r="M26" s="1320"/>
      <c r="N26" s="238"/>
      <c r="R26" s="253"/>
      <c r="S26" s="253"/>
      <c r="T26" s="253"/>
      <c r="U26" s="241"/>
      <c r="V26" s="241"/>
      <c r="W26" s="238"/>
    </row>
    <row r="27" spans="4:24" s="235" customFormat="1" ht="24" customHeight="1" x14ac:dyDescent="0.2">
      <c r="D27" s="239">
        <v>17</v>
      </c>
      <c r="E27" s="240"/>
      <c r="F27" s="240"/>
      <c r="G27" s="240"/>
      <c r="H27" s="1317"/>
      <c r="I27" s="1317"/>
      <c r="J27" s="1318"/>
      <c r="K27" s="1319"/>
      <c r="L27" s="1318"/>
      <c r="M27" s="1320"/>
      <c r="N27" s="238"/>
      <c r="R27" s="253"/>
      <c r="S27" s="253"/>
      <c r="T27" s="253"/>
      <c r="U27" s="241"/>
      <c r="V27" s="1329" t="s">
        <v>236</v>
      </c>
      <c r="W27" s="1330"/>
    </row>
    <row r="28" spans="4:24" s="235" customFormat="1" ht="24" customHeight="1" x14ac:dyDescent="0.2">
      <c r="D28" s="239">
        <v>18</v>
      </c>
      <c r="E28" s="240"/>
      <c r="F28" s="240"/>
      <c r="G28" s="240"/>
      <c r="H28" s="1317"/>
      <c r="I28" s="1317"/>
      <c r="J28" s="1318"/>
      <c r="K28" s="1319"/>
      <c r="L28" s="1318"/>
      <c r="M28" s="1320"/>
      <c r="N28" s="238"/>
      <c r="R28" s="253"/>
      <c r="S28" s="253"/>
      <c r="T28" s="253"/>
      <c r="U28" s="241"/>
      <c r="V28" s="1331"/>
      <c r="W28" s="1332"/>
    </row>
    <row r="29" spans="4:24" s="235" customFormat="1" ht="24" customHeight="1" x14ac:dyDescent="0.2">
      <c r="D29" s="239">
        <v>19</v>
      </c>
      <c r="E29" s="240"/>
      <c r="F29" s="240"/>
      <c r="G29" s="240"/>
      <c r="H29" s="1317"/>
      <c r="I29" s="1317"/>
      <c r="J29" s="1318"/>
      <c r="K29" s="1319"/>
      <c r="L29" s="1318"/>
      <c r="M29" s="1320"/>
      <c r="N29" s="238"/>
      <c r="R29" s="253"/>
      <c r="S29" s="253"/>
      <c r="T29" s="253"/>
      <c r="U29" s="241"/>
      <c r="V29" s="241"/>
      <c r="W29" s="238"/>
    </row>
    <row r="30" spans="4:24" s="235" customFormat="1" ht="24" customHeight="1" x14ac:dyDescent="0.2">
      <c r="D30" s="239">
        <v>20</v>
      </c>
      <c r="E30" s="240"/>
      <c r="F30" s="240"/>
      <c r="G30" s="240"/>
      <c r="H30" s="1317"/>
      <c r="I30" s="1317"/>
      <c r="J30" s="1318"/>
      <c r="K30" s="1319"/>
      <c r="L30" s="1318"/>
      <c r="M30" s="1320"/>
      <c r="N30" s="238"/>
      <c r="R30" s="253"/>
      <c r="S30" s="253"/>
      <c r="T30" s="253"/>
      <c r="U30" s="241"/>
      <c r="V30" s="1327" t="s">
        <v>237</v>
      </c>
      <c r="W30" s="1328"/>
    </row>
    <row r="31" spans="4:24" s="235" customFormat="1" ht="24" customHeight="1" x14ac:dyDescent="0.2">
      <c r="D31" s="239">
        <v>21</v>
      </c>
      <c r="E31" s="240"/>
      <c r="F31" s="240"/>
      <c r="G31" s="240"/>
      <c r="H31" s="1317"/>
      <c r="I31" s="1317"/>
      <c r="J31" s="1318"/>
      <c r="K31" s="1319"/>
      <c r="L31" s="1318"/>
      <c r="M31" s="1320"/>
      <c r="N31" s="238"/>
      <c r="R31" s="253"/>
      <c r="S31" s="253"/>
      <c r="T31" s="253"/>
      <c r="U31" s="241"/>
      <c r="V31" s="533" t="s">
        <v>225</v>
      </c>
      <c r="W31" s="603" t="s">
        <v>98</v>
      </c>
    </row>
    <row r="32" spans="4:24" s="235" customFormat="1" ht="24" customHeight="1" x14ac:dyDescent="0.2">
      <c r="D32" s="239">
        <v>22</v>
      </c>
      <c r="E32" s="240"/>
      <c r="F32" s="240"/>
      <c r="G32" s="240"/>
      <c r="H32" s="1317"/>
      <c r="I32" s="1317"/>
      <c r="J32" s="1318"/>
      <c r="K32" s="1319"/>
      <c r="L32" s="1318"/>
      <c r="M32" s="1320"/>
      <c r="N32" s="238"/>
      <c r="R32" s="253"/>
      <c r="S32" s="253"/>
      <c r="T32" s="253"/>
      <c r="U32" s="241"/>
      <c r="V32" s="533" t="s">
        <v>46</v>
      </c>
      <c r="W32" s="1325"/>
    </row>
    <row r="33" spans="3:23" s="235" customFormat="1" ht="24" customHeight="1" x14ac:dyDescent="0.2">
      <c r="D33" s="239">
        <v>23</v>
      </c>
      <c r="E33" s="240"/>
      <c r="F33" s="240"/>
      <c r="G33" s="240"/>
      <c r="H33" s="1317"/>
      <c r="I33" s="1317"/>
      <c r="J33" s="1318"/>
      <c r="K33" s="1319"/>
      <c r="L33" s="1318"/>
      <c r="M33" s="1320"/>
      <c r="N33" s="238"/>
      <c r="R33" s="253"/>
      <c r="S33" s="253"/>
      <c r="T33" s="253"/>
      <c r="U33" s="241"/>
      <c r="V33" s="533" t="s">
        <v>238</v>
      </c>
      <c r="W33" s="1325"/>
    </row>
    <row r="34" spans="3:23" s="235" customFormat="1" ht="24" customHeight="1" x14ac:dyDescent="0.2">
      <c r="D34" s="239">
        <v>24</v>
      </c>
      <c r="E34" s="240"/>
      <c r="F34" s="240"/>
      <c r="G34" s="240"/>
      <c r="H34" s="1317"/>
      <c r="I34" s="1317"/>
      <c r="J34" s="1318"/>
      <c r="K34" s="1319"/>
      <c r="L34" s="1318"/>
      <c r="M34" s="1320"/>
      <c r="N34" s="238"/>
      <c r="R34" s="253"/>
      <c r="S34" s="256"/>
      <c r="T34" s="253"/>
      <c r="U34" s="241"/>
      <c r="V34" s="607" t="s">
        <v>96</v>
      </c>
      <c r="W34" s="1326"/>
    </row>
    <row r="35" spans="3:23" s="235" customFormat="1" ht="24" customHeight="1" x14ac:dyDescent="0.2">
      <c r="D35" s="239">
        <v>25</v>
      </c>
      <c r="E35" s="240"/>
      <c r="F35" s="240"/>
      <c r="G35" s="240"/>
      <c r="H35" s="1317"/>
      <c r="I35" s="1317"/>
      <c r="J35" s="1318"/>
      <c r="K35" s="1319"/>
      <c r="L35" s="1318"/>
      <c r="M35" s="1320"/>
      <c r="N35" s="238"/>
      <c r="R35" s="253"/>
      <c r="S35" s="256"/>
      <c r="T35" s="253"/>
      <c r="U35" s="241"/>
      <c r="V35" s="241"/>
    </row>
    <row r="36" spans="3:23" s="235" customFormat="1" ht="24" customHeight="1" x14ac:dyDescent="0.2">
      <c r="D36" s="239">
        <v>26</v>
      </c>
      <c r="E36" s="240"/>
      <c r="F36" s="240"/>
      <c r="G36" s="240"/>
      <c r="H36" s="1317"/>
      <c r="I36" s="1317"/>
      <c r="J36" s="1318"/>
      <c r="K36" s="1319"/>
      <c r="L36" s="1318"/>
      <c r="M36" s="1320"/>
      <c r="N36" s="238"/>
      <c r="R36" s="253"/>
      <c r="S36" s="256"/>
      <c r="T36" s="253"/>
      <c r="U36" s="241"/>
      <c r="V36" s="241"/>
    </row>
    <row r="37" spans="3:23" s="235" customFormat="1" ht="24" customHeight="1" x14ac:dyDescent="0.2">
      <c r="D37" s="239">
        <v>27</v>
      </c>
      <c r="E37" s="240"/>
      <c r="F37" s="240"/>
      <c r="G37" s="240"/>
      <c r="H37" s="1317"/>
      <c r="I37" s="1317"/>
      <c r="J37" s="1318"/>
      <c r="K37" s="1319"/>
      <c r="L37" s="1318"/>
      <c r="M37" s="1320"/>
      <c r="N37" s="238"/>
      <c r="R37" s="253"/>
      <c r="S37" s="256"/>
      <c r="T37" s="253"/>
      <c r="U37" s="241"/>
      <c r="V37" s="241"/>
    </row>
    <row r="38" spans="3:23" s="235" customFormat="1" ht="24" customHeight="1" x14ac:dyDescent="0.2">
      <c r="D38" s="239">
        <v>28</v>
      </c>
      <c r="E38" s="240"/>
      <c r="F38" s="240"/>
      <c r="G38" s="240"/>
      <c r="H38" s="1317"/>
      <c r="I38" s="1317"/>
      <c r="J38" s="1318"/>
      <c r="K38" s="1319"/>
      <c r="L38" s="1318"/>
      <c r="M38" s="1320"/>
      <c r="N38" s="238"/>
      <c r="R38" s="253"/>
      <c r="S38" s="256"/>
      <c r="T38" s="253"/>
      <c r="U38" s="241"/>
      <c r="V38" s="241"/>
    </row>
    <row r="39" spans="3:23" s="235" customFormat="1" ht="24" customHeight="1" x14ac:dyDescent="0.2">
      <c r="C39" s="258"/>
      <c r="D39" s="239">
        <v>29</v>
      </c>
      <c r="E39" s="240"/>
      <c r="F39" s="240"/>
      <c r="G39" s="240"/>
      <c r="H39" s="1317"/>
      <c r="I39" s="1317"/>
      <c r="J39" s="1318"/>
      <c r="K39" s="1319"/>
      <c r="L39" s="1318"/>
      <c r="M39" s="1320"/>
      <c r="N39" s="241"/>
      <c r="U39" s="241"/>
      <c r="V39" s="241"/>
    </row>
    <row r="40" spans="3:23" s="235" customFormat="1" ht="24" customHeight="1" x14ac:dyDescent="0.2">
      <c r="C40" s="258"/>
      <c r="D40" s="239">
        <v>30</v>
      </c>
      <c r="E40" s="240"/>
      <c r="F40" s="240"/>
      <c r="G40" s="240"/>
      <c r="H40" s="1317"/>
      <c r="I40" s="1317"/>
      <c r="J40" s="1318"/>
      <c r="K40" s="1319"/>
      <c r="L40" s="1318"/>
      <c r="M40" s="1320"/>
      <c r="N40" s="241"/>
      <c r="R40" s="241"/>
      <c r="S40" s="241"/>
      <c r="T40" s="241"/>
      <c r="U40" s="241"/>
      <c r="V40" s="241"/>
    </row>
    <row r="41" spans="3:23" s="235" customFormat="1" ht="24" customHeight="1" x14ac:dyDescent="0.2">
      <c r="C41" s="258"/>
      <c r="D41" s="239">
        <v>31</v>
      </c>
      <c r="E41" s="240"/>
      <c r="F41" s="240"/>
      <c r="G41" s="240"/>
      <c r="H41" s="1317"/>
      <c r="I41" s="1317"/>
      <c r="J41" s="1318"/>
      <c r="K41" s="1319"/>
      <c r="L41" s="1318"/>
      <c r="M41" s="1320"/>
      <c r="N41" s="259"/>
      <c r="O41" s="260"/>
      <c r="P41" s="260"/>
      <c r="Q41" s="260"/>
      <c r="R41" s="260"/>
      <c r="S41" s="260"/>
    </row>
    <row r="42" spans="3:23" s="235" customFormat="1" ht="24" customHeight="1" x14ac:dyDescent="0.2">
      <c r="C42" s="258"/>
      <c r="D42" s="239">
        <v>32</v>
      </c>
      <c r="E42" s="240"/>
      <c r="F42" s="240"/>
      <c r="G42" s="240"/>
      <c r="H42" s="1317"/>
      <c r="I42" s="1317"/>
      <c r="J42" s="1318"/>
      <c r="K42" s="1319"/>
      <c r="L42" s="1318"/>
      <c r="M42" s="1320"/>
      <c r="N42" s="259"/>
      <c r="O42" s="260"/>
      <c r="P42" s="260"/>
      <c r="Q42" s="260"/>
      <c r="R42" s="260"/>
      <c r="S42" s="260"/>
    </row>
    <row r="43" spans="3:23" s="235" customFormat="1" ht="24" customHeight="1" x14ac:dyDescent="0.2">
      <c r="C43" s="258"/>
      <c r="D43" s="239">
        <v>33</v>
      </c>
      <c r="E43" s="240"/>
      <c r="F43" s="240"/>
      <c r="G43" s="240"/>
      <c r="H43" s="1317"/>
      <c r="I43" s="1317"/>
      <c r="J43" s="1318"/>
      <c r="K43" s="1319"/>
      <c r="L43" s="1318"/>
      <c r="M43" s="1320"/>
      <c r="N43" s="259"/>
      <c r="O43" s="260"/>
      <c r="P43" s="260"/>
      <c r="Q43" s="260"/>
      <c r="R43" s="260"/>
      <c r="S43" s="260"/>
    </row>
    <row r="44" spans="3:23" s="235" customFormat="1" ht="24" customHeight="1" x14ac:dyDescent="0.2">
      <c r="C44" s="258"/>
      <c r="D44" s="239">
        <v>34</v>
      </c>
      <c r="E44" s="240"/>
      <c r="F44" s="240"/>
      <c r="G44" s="240"/>
      <c r="H44" s="1317"/>
      <c r="I44" s="1317"/>
      <c r="J44" s="1318"/>
      <c r="K44" s="1319"/>
      <c r="L44" s="1318"/>
      <c r="M44" s="1320"/>
      <c r="N44" s="259"/>
      <c r="O44" s="260"/>
      <c r="P44" s="261"/>
      <c r="Q44" s="261"/>
    </row>
    <row r="45" spans="3:23" s="235" customFormat="1" ht="24" customHeight="1" x14ac:dyDescent="0.2">
      <c r="C45" s="258"/>
      <c r="D45" s="239">
        <v>35</v>
      </c>
      <c r="E45" s="240"/>
      <c r="F45" s="240"/>
      <c r="G45" s="240"/>
      <c r="H45" s="1317"/>
      <c r="I45" s="1317"/>
      <c r="J45" s="1318"/>
      <c r="K45" s="1319"/>
      <c r="L45" s="1318"/>
      <c r="M45" s="1320"/>
      <c r="N45" s="259"/>
      <c r="O45" s="260"/>
      <c r="P45" s="261"/>
      <c r="Q45" s="261"/>
    </row>
    <row r="46" spans="3:23" s="235" customFormat="1" ht="24" customHeight="1" x14ac:dyDescent="0.2">
      <c r="C46" s="258"/>
      <c r="D46" s="239">
        <v>36</v>
      </c>
      <c r="E46" s="240"/>
      <c r="F46" s="240"/>
      <c r="G46" s="240"/>
      <c r="H46" s="1317"/>
      <c r="I46" s="1317"/>
      <c r="J46" s="1318"/>
      <c r="K46" s="1319"/>
      <c r="L46" s="1318"/>
      <c r="M46" s="1320"/>
      <c r="N46" s="259"/>
      <c r="O46" s="260"/>
      <c r="P46" s="261"/>
      <c r="Q46" s="261"/>
    </row>
    <row r="47" spans="3:23" s="235" customFormat="1" ht="24" customHeight="1" x14ac:dyDescent="0.2">
      <c r="C47" s="258"/>
      <c r="D47" s="239">
        <v>37</v>
      </c>
      <c r="E47" s="240"/>
      <c r="F47" s="240"/>
      <c r="G47" s="240"/>
      <c r="H47" s="1317"/>
      <c r="I47" s="1317"/>
      <c r="J47" s="1318"/>
      <c r="K47" s="1319"/>
      <c r="L47" s="1318"/>
      <c r="M47" s="1320"/>
      <c r="N47" s="259"/>
      <c r="O47" s="260"/>
      <c r="P47" s="261"/>
      <c r="Q47" s="261"/>
      <c r="R47" s="261"/>
      <c r="S47" s="261"/>
      <c r="T47" s="262"/>
    </row>
    <row r="48" spans="3:23" s="235" customFormat="1" ht="24" customHeight="1" x14ac:dyDescent="0.2">
      <c r="C48" s="258"/>
      <c r="D48" s="239">
        <v>38</v>
      </c>
      <c r="E48" s="240"/>
      <c r="F48" s="240"/>
      <c r="G48" s="240"/>
      <c r="H48" s="1317"/>
      <c r="I48" s="1317"/>
      <c r="J48" s="1318"/>
      <c r="K48" s="1319"/>
      <c r="L48" s="1318"/>
      <c r="M48" s="1320"/>
      <c r="N48" s="259"/>
      <c r="O48" s="260"/>
      <c r="P48" s="261"/>
      <c r="Q48" s="261"/>
      <c r="R48" s="261"/>
      <c r="S48" s="261"/>
      <c r="T48" s="262"/>
    </row>
    <row r="49" spans="3:20" s="235" customFormat="1" ht="24" customHeight="1" x14ac:dyDescent="0.2">
      <c r="C49" s="258"/>
      <c r="D49" s="239">
        <v>39</v>
      </c>
      <c r="E49" s="240"/>
      <c r="F49" s="240"/>
      <c r="G49" s="240"/>
      <c r="H49" s="1317"/>
      <c r="I49" s="1317"/>
      <c r="J49" s="1318"/>
      <c r="K49" s="1319"/>
      <c r="L49" s="1318"/>
      <c r="M49" s="1320"/>
      <c r="N49" s="259"/>
      <c r="O49" s="260"/>
      <c r="P49" s="261"/>
      <c r="Q49" s="261"/>
      <c r="R49" s="261"/>
      <c r="S49" s="261"/>
      <c r="T49" s="262"/>
    </row>
    <row r="50" spans="3:20" s="235" customFormat="1" ht="24" customHeight="1" x14ac:dyDescent="0.2">
      <c r="C50" s="258"/>
      <c r="D50" s="239">
        <v>40</v>
      </c>
      <c r="E50" s="240"/>
      <c r="F50" s="240"/>
      <c r="G50" s="240"/>
      <c r="H50" s="1317"/>
      <c r="I50" s="1317"/>
      <c r="J50" s="1318"/>
      <c r="K50" s="1319"/>
      <c r="L50" s="1318"/>
      <c r="M50" s="1320"/>
      <c r="N50" s="259"/>
      <c r="O50" s="260"/>
      <c r="P50" s="261"/>
      <c r="Q50" s="261"/>
      <c r="R50" s="261"/>
      <c r="S50" s="261"/>
      <c r="T50" s="262"/>
    </row>
    <row r="51" spans="3:20" s="235" customFormat="1" ht="24" customHeight="1" x14ac:dyDescent="0.2">
      <c r="C51" s="258"/>
      <c r="D51" s="239">
        <v>41</v>
      </c>
      <c r="E51" s="240"/>
      <c r="F51" s="240"/>
      <c r="G51" s="240"/>
      <c r="H51" s="1317"/>
      <c r="I51" s="1317"/>
      <c r="J51" s="1318"/>
      <c r="K51" s="1319"/>
      <c r="L51" s="1318"/>
      <c r="M51" s="1320"/>
      <c r="N51" s="259"/>
      <c r="O51" s="260"/>
      <c r="P51" s="261"/>
      <c r="Q51" s="261"/>
      <c r="R51" s="261"/>
      <c r="S51" s="261"/>
      <c r="T51" s="262"/>
    </row>
    <row r="52" spans="3:20" s="235" customFormat="1" ht="24" customHeight="1" x14ac:dyDescent="0.2">
      <c r="C52" s="263"/>
      <c r="D52" s="239">
        <v>42</v>
      </c>
      <c r="E52" s="240"/>
      <c r="F52" s="240"/>
      <c r="G52" s="240"/>
      <c r="H52" s="1317"/>
      <c r="I52" s="1317"/>
      <c r="J52" s="1318"/>
      <c r="K52" s="1319"/>
      <c r="L52" s="1318"/>
      <c r="M52" s="1320"/>
      <c r="N52" s="259"/>
      <c r="O52" s="260"/>
      <c r="P52" s="264"/>
      <c r="Q52" s="264"/>
      <c r="R52" s="261"/>
      <c r="S52" s="261"/>
      <c r="T52" s="262"/>
    </row>
    <row r="53" spans="3:20" s="235" customFormat="1" ht="24" customHeight="1" x14ac:dyDescent="0.2">
      <c r="C53" s="263"/>
      <c r="D53" s="239">
        <v>43</v>
      </c>
      <c r="E53" s="240"/>
      <c r="F53" s="240"/>
      <c r="G53" s="240"/>
      <c r="H53" s="1317"/>
      <c r="I53" s="1317"/>
      <c r="J53" s="1318"/>
      <c r="K53" s="1319"/>
      <c r="L53" s="1318"/>
      <c r="M53" s="1320"/>
      <c r="N53" s="259"/>
      <c r="O53" s="260"/>
      <c r="P53" s="264"/>
      <c r="Q53" s="264"/>
      <c r="R53" s="261"/>
      <c r="S53" s="261"/>
      <c r="T53" s="262"/>
    </row>
    <row r="54" spans="3:20" s="235" customFormat="1" ht="24" customHeight="1" x14ac:dyDescent="0.2">
      <c r="C54" s="265"/>
      <c r="D54" s="239">
        <v>44</v>
      </c>
      <c r="E54" s="240"/>
      <c r="F54" s="240"/>
      <c r="G54" s="240"/>
      <c r="H54" s="1317"/>
      <c r="I54" s="1317"/>
      <c r="J54" s="1318"/>
      <c r="K54" s="1319"/>
      <c r="L54" s="1318"/>
      <c r="M54" s="1320"/>
      <c r="N54" s="259"/>
      <c r="O54" s="260"/>
      <c r="P54" s="264"/>
      <c r="Q54" s="264"/>
      <c r="R54" s="261"/>
      <c r="S54" s="261"/>
      <c r="T54" s="262"/>
    </row>
    <row r="55" spans="3:20" s="235" customFormat="1" ht="24" customHeight="1" x14ac:dyDescent="0.2">
      <c r="C55" s="265"/>
      <c r="D55" s="239">
        <v>45</v>
      </c>
      <c r="E55" s="240"/>
      <c r="F55" s="240"/>
      <c r="G55" s="240"/>
      <c r="H55" s="1317"/>
      <c r="I55" s="1317"/>
      <c r="J55" s="1318"/>
      <c r="K55" s="1319"/>
      <c r="L55" s="1318"/>
      <c r="M55" s="1320"/>
      <c r="N55" s="259"/>
      <c r="O55" s="260"/>
      <c r="P55" s="261"/>
      <c r="Q55" s="264"/>
      <c r="R55" s="261"/>
      <c r="S55" s="261"/>
      <c r="T55" s="262"/>
    </row>
    <row r="56" spans="3:20" s="235" customFormat="1" ht="24" customHeight="1" x14ac:dyDescent="0.2">
      <c r="C56" s="265"/>
      <c r="D56" s="239">
        <v>46</v>
      </c>
      <c r="E56" s="240"/>
      <c r="F56" s="240"/>
      <c r="G56" s="240"/>
      <c r="H56" s="1317"/>
      <c r="I56" s="1317"/>
      <c r="J56" s="1318"/>
      <c r="K56" s="1319"/>
      <c r="L56" s="1318"/>
      <c r="M56" s="1320"/>
      <c r="N56" s="259"/>
      <c r="O56" s="260"/>
      <c r="P56" s="261"/>
      <c r="Q56" s="264"/>
      <c r="R56" s="261"/>
      <c r="S56" s="261"/>
      <c r="T56" s="262"/>
    </row>
    <row r="57" spans="3:20" s="235" customFormat="1" ht="24" customHeight="1" x14ac:dyDescent="0.2">
      <c r="C57" s="265"/>
      <c r="D57" s="239">
        <v>47</v>
      </c>
      <c r="E57" s="240"/>
      <c r="F57" s="240"/>
      <c r="G57" s="240"/>
      <c r="H57" s="1317"/>
      <c r="I57" s="1317"/>
      <c r="J57" s="1318"/>
      <c r="K57" s="1319"/>
      <c r="L57" s="1318"/>
      <c r="M57" s="1320"/>
      <c r="N57" s="259"/>
      <c r="O57" s="260"/>
      <c r="P57" s="261"/>
      <c r="Q57" s="264"/>
      <c r="R57" s="261"/>
      <c r="S57" s="261"/>
      <c r="T57" s="262"/>
    </row>
    <row r="58" spans="3:20" s="235" customFormat="1" ht="24" customHeight="1" x14ac:dyDescent="0.2">
      <c r="C58" s="265"/>
      <c r="D58" s="239">
        <v>48</v>
      </c>
      <c r="E58" s="240"/>
      <c r="F58" s="240"/>
      <c r="G58" s="240"/>
      <c r="H58" s="1317"/>
      <c r="I58" s="1317"/>
      <c r="J58" s="1318"/>
      <c r="K58" s="1319"/>
      <c r="L58" s="1318"/>
      <c r="M58" s="1320"/>
      <c r="N58" s="259"/>
      <c r="O58" s="260"/>
      <c r="P58" s="261"/>
      <c r="Q58" s="264"/>
      <c r="R58" s="266"/>
      <c r="S58" s="266"/>
      <c r="T58" s="262"/>
    </row>
    <row r="59" spans="3:20" s="235" customFormat="1" ht="24" customHeight="1" x14ac:dyDescent="0.2">
      <c r="C59" s="265"/>
      <c r="D59" s="239">
        <v>49</v>
      </c>
      <c r="E59" s="240"/>
      <c r="F59" s="240"/>
      <c r="G59" s="240"/>
      <c r="H59" s="1317"/>
      <c r="I59" s="1317"/>
      <c r="J59" s="1318"/>
      <c r="K59" s="1319"/>
      <c r="L59" s="1318"/>
      <c r="M59" s="1320"/>
      <c r="N59" s="259"/>
      <c r="O59" s="260"/>
      <c r="P59" s="261"/>
      <c r="Q59" s="264"/>
      <c r="R59" s="261"/>
      <c r="S59" s="261"/>
      <c r="T59" s="262"/>
    </row>
    <row r="60" spans="3:20" s="235" customFormat="1" ht="24" customHeight="1" thickBot="1" x14ac:dyDescent="0.25">
      <c r="C60" s="265"/>
      <c r="D60" s="267">
        <v>50</v>
      </c>
      <c r="E60" s="268"/>
      <c r="F60" s="268"/>
      <c r="G60" s="268"/>
      <c r="H60" s="1321"/>
      <c r="I60" s="1321"/>
      <c r="J60" s="1322"/>
      <c r="K60" s="1323"/>
      <c r="L60" s="1322"/>
      <c r="M60" s="1324"/>
      <c r="N60" s="259"/>
      <c r="O60" s="260"/>
      <c r="P60" s="260"/>
      <c r="Q60" s="269"/>
      <c r="R60" s="260"/>
      <c r="S60" s="260"/>
    </row>
    <row r="61" spans="3:20" s="270" customFormat="1" ht="15.75" customHeight="1" thickBot="1" x14ac:dyDescent="0.25">
      <c r="E61" s="271"/>
      <c r="F61" s="271"/>
      <c r="G61" s="271"/>
      <c r="H61" s="271"/>
      <c r="I61" s="271"/>
      <c r="J61" s="271"/>
      <c r="K61" s="271"/>
      <c r="L61" s="271"/>
      <c r="M61" s="271"/>
      <c r="N61" s="271"/>
    </row>
    <row r="62" spans="3:20" s="270" customFormat="1" ht="21.75" customHeight="1" x14ac:dyDescent="0.2">
      <c r="C62" s="271"/>
      <c r="D62" s="1301" t="s">
        <v>239</v>
      </c>
      <c r="E62" s="1302"/>
      <c r="F62" s="1302"/>
      <c r="G62" s="1302"/>
      <c r="H62" s="1303"/>
      <c r="I62" s="272"/>
      <c r="J62" s="1304" t="s">
        <v>240</v>
      </c>
      <c r="K62" s="1305"/>
      <c r="L62" s="1305"/>
      <c r="M62" s="1306"/>
      <c r="N62" s="271"/>
    </row>
    <row r="63" spans="3:20" s="270" customFormat="1" ht="42" customHeight="1" x14ac:dyDescent="0.2">
      <c r="C63" s="271"/>
      <c r="D63" s="1307"/>
      <c r="E63" s="1308" t="s">
        <v>333</v>
      </c>
      <c r="F63" s="1308" t="s">
        <v>333</v>
      </c>
      <c r="G63" s="1308" t="s">
        <v>333</v>
      </c>
      <c r="H63" s="1309" t="s">
        <v>333</v>
      </c>
      <c r="I63" s="272"/>
      <c r="J63" s="1424" t="str">
        <f>IF(L63="","",CONCATENATE("≤ ",Matriz_emp!B24," km/h"))</f>
        <v/>
      </c>
      <c r="K63" s="1425"/>
      <c r="L63" s="273"/>
      <c r="M63" s="274" t="str">
        <f>IF(L63="","","km/h")</f>
        <v/>
      </c>
      <c r="N63" s="271"/>
    </row>
    <row r="64" spans="3:20" s="279" customFormat="1" ht="42" customHeight="1" thickBot="1" x14ac:dyDescent="0.25">
      <c r="C64" s="275"/>
      <c r="D64" s="1310" t="s">
        <v>333</v>
      </c>
      <c r="E64" s="1311" t="s">
        <v>333</v>
      </c>
      <c r="F64" s="1311" t="s">
        <v>333</v>
      </c>
      <c r="G64" s="1311" t="s">
        <v>333</v>
      </c>
      <c r="H64" s="1312" t="s">
        <v>333</v>
      </c>
      <c r="I64" s="276"/>
      <c r="J64" s="1426" t="str">
        <f>IF(L64="","",CONCATENATE("&gt; ",Matriz_emp!B27," km/h"))</f>
        <v/>
      </c>
      <c r="K64" s="1427"/>
      <c r="L64" s="277"/>
      <c r="M64" s="278" t="str">
        <f>IF(L64="","","%")</f>
        <v/>
      </c>
      <c r="N64" s="275"/>
    </row>
    <row r="65" spans="5:14" s="270" customFormat="1" ht="20.25" x14ac:dyDescent="0.3">
      <c r="E65" s="280"/>
      <c r="F65" s="280"/>
      <c r="G65" s="280"/>
      <c r="H65" s="280"/>
      <c r="I65" s="280"/>
      <c r="J65" s="280"/>
      <c r="K65" s="280"/>
      <c r="L65" s="281"/>
      <c r="M65" s="281"/>
      <c r="N65" s="281"/>
    </row>
  </sheetData>
  <sheetProtection autoFilter="0"/>
  <mergeCells count="201">
    <mergeCell ref="P2:Q2"/>
    <mergeCell ref="R2:S2"/>
    <mergeCell ref="C1:C3"/>
    <mergeCell ref="E1:E3"/>
    <mergeCell ref="F1:L2"/>
    <mergeCell ref="M1:N2"/>
    <mergeCell ref="F3:L3"/>
    <mergeCell ref="M3:N3"/>
    <mergeCell ref="B6:G6"/>
    <mergeCell ref="H6:J6"/>
    <mergeCell ref="K6:N6"/>
    <mergeCell ref="P3:Q3"/>
    <mergeCell ref="B7:D7"/>
    <mergeCell ref="E7:G7"/>
    <mergeCell ref="I7:J7"/>
    <mergeCell ref="K7:N7"/>
    <mergeCell ref="D9:M9"/>
    <mergeCell ref="H10:I10"/>
    <mergeCell ref="J10:K10"/>
    <mergeCell ref="L10:M10"/>
    <mergeCell ref="C4:E4"/>
    <mergeCell ref="F4:L4"/>
    <mergeCell ref="M4:N4"/>
    <mergeCell ref="C5:G5"/>
    <mergeCell ref="J5:N5"/>
    <mergeCell ref="B8:D8"/>
    <mergeCell ref="E8:G8"/>
    <mergeCell ref="I8:J8"/>
    <mergeCell ref="K8:N8"/>
    <mergeCell ref="O10:W10"/>
    <mergeCell ref="H11:I11"/>
    <mergeCell ref="J11:K11"/>
    <mergeCell ref="L11:M11"/>
    <mergeCell ref="O11:Q12"/>
    <mergeCell ref="V11:W11"/>
    <mergeCell ref="H12:I12"/>
    <mergeCell ref="J12:K12"/>
    <mergeCell ref="L12:M12"/>
    <mergeCell ref="H13:I13"/>
    <mergeCell ref="J13:K13"/>
    <mergeCell ref="L13:M13"/>
    <mergeCell ref="O13:Q14"/>
    <mergeCell ref="R13:U14"/>
    <mergeCell ref="W13:W16"/>
    <mergeCell ref="H14:I14"/>
    <mergeCell ref="J14:K14"/>
    <mergeCell ref="L14:M14"/>
    <mergeCell ref="H15:I15"/>
    <mergeCell ref="J15:K15"/>
    <mergeCell ref="L15:M15"/>
    <mergeCell ref="H16:I16"/>
    <mergeCell ref="J16:K16"/>
    <mergeCell ref="L16:M16"/>
    <mergeCell ref="O16:Q17"/>
    <mergeCell ref="H17:I17"/>
    <mergeCell ref="J17:K17"/>
    <mergeCell ref="L17:M17"/>
    <mergeCell ref="O18:Q19"/>
    <mergeCell ref="R18:U19"/>
    <mergeCell ref="H19:I19"/>
    <mergeCell ref="J19:K19"/>
    <mergeCell ref="L19:M19"/>
    <mergeCell ref="O21:Q22"/>
    <mergeCell ref="H22:I22"/>
    <mergeCell ref="J22:K22"/>
    <mergeCell ref="L22:M22"/>
    <mergeCell ref="H20:I20"/>
    <mergeCell ref="J20:K20"/>
    <mergeCell ref="L20:M20"/>
    <mergeCell ref="H21:I21"/>
    <mergeCell ref="J21:K21"/>
    <mergeCell ref="L21:M21"/>
    <mergeCell ref="H18:I18"/>
    <mergeCell ref="J18:K18"/>
    <mergeCell ref="L18:M18"/>
    <mergeCell ref="H26:I26"/>
    <mergeCell ref="J26:K26"/>
    <mergeCell ref="L26:M26"/>
    <mergeCell ref="H27:I27"/>
    <mergeCell ref="J27:K27"/>
    <mergeCell ref="L27:M27"/>
    <mergeCell ref="R23:U24"/>
    <mergeCell ref="W23:W25"/>
    <mergeCell ref="H24:I24"/>
    <mergeCell ref="J24:K24"/>
    <mergeCell ref="L24:M24"/>
    <mergeCell ref="H25:I25"/>
    <mergeCell ref="J25:K25"/>
    <mergeCell ref="L25:M25"/>
    <mergeCell ref="H23:I23"/>
    <mergeCell ref="J23:K23"/>
    <mergeCell ref="L23:M23"/>
    <mergeCell ref="O23:Q24"/>
    <mergeCell ref="H30:I30"/>
    <mergeCell ref="J30:K30"/>
    <mergeCell ref="L30:M30"/>
    <mergeCell ref="V30:W30"/>
    <mergeCell ref="H31:I31"/>
    <mergeCell ref="J31:K31"/>
    <mergeCell ref="L31:M31"/>
    <mergeCell ref="V27:W27"/>
    <mergeCell ref="H28:I28"/>
    <mergeCell ref="J28:K28"/>
    <mergeCell ref="L28:M28"/>
    <mergeCell ref="V28:W28"/>
    <mergeCell ref="H29:I29"/>
    <mergeCell ref="J29:K29"/>
    <mergeCell ref="L29:M29"/>
    <mergeCell ref="H32:I32"/>
    <mergeCell ref="J32:K32"/>
    <mergeCell ref="L32:M32"/>
    <mergeCell ref="W32:W34"/>
    <mergeCell ref="H33:I33"/>
    <mergeCell ref="J33:K33"/>
    <mergeCell ref="L33:M33"/>
    <mergeCell ref="H34:I34"/>
    <mergeCell ref="J34:K34"/>
    <mergeCell ref="L34:M34"/>
    <mergeCell ref="H37:I37"/>
    <mergeCell ref="J37:K37"/>
    <mergeCell ref="L37:M37"/>
    <mergeCell ref="H38:I38"/>
    <mergeCell ref="J38:K38"/>
    <mergeCell ref="L38:M38"/>
    <mergeCell ref="H35:I35"/>
    <mergeCell ref="J35:K35"/>
    <mergeCell ref="L35:M35"/>
    <mergeCell ref="H36:I36"/>
    <mergeCell ref="J36:K36"/>
    <mergeCell ref="L36:M36"/>
    <mergeCell ref="H41:I41"/>
    <mergeCell ref="J41:K41"/>
    <mergeCell ref="L41:M41"/>
    <mergeCell ref="H42:I42"/>
    <mergeCell ref="J42:K42"/>
    <mergeCell ref="L42:M42"/>
    <mergeCell ref="H39:I39"/>
    <mergeCell ref="J39:K39"/>
    <mergeCell ref="L39:M39"/>
    <mergeCell ref="H40:I40"/>
    <mergeCell ref="J40:K40"/>
    <mergeCell ref="L40:M40"/>
    <mergeCell ref="H45:I45"/>
    <mergeCell ref="J45:K45"/>
    <mergeCell ref="L45:M45"/>
    <mergeCell ref="H46:I46"/>
    <mergeCell ref="J46:K46"/>
    <mergeCell ref="L46:M46"/>
    <mergeCell ref="H43:I43"/>
    <mergeCell ref="J43:K43"/>
    <mergeCell ref="L43:M43"/>
    <mergeCell ref="H44:I44"/>
    <mergeCell ref="J44:K44"/>
    <mergeCell ref="L44:M44"/>
    <mergeCell ref="H49:I49"/>
    <mergeCell ref="J49:K49"/>
    <mergeCell ref="L49:M49"/>
    <mergeCell ref="H50:I50"/>
    <mergeCell ref="J50:K50"/>
    <mergeCell ref="L50:M50"/>
    <mergeCell ref="H47:I47"/>
    <mergeCell ref="J47:K47"/>
    <mergeCell ref="L47:M47"/>
    <mergeCell ref="H48:I48"/>
    <mergeCell ref="J48:K48"/>
    <mergeCell ref="L48:M48"/>
    <mergeCell ref="H53:I53"/>
    <mergeCell ref="J53:K53"/>
    <mergeCell ref="L53:M53"/>
    <mergeCell ref="H54:I54"/>
    <mergeCell ref="J54:K54"/>
    <mergeCell ref="L54:M54"/>
    <mergeCell ref="H51:I51"/>
    <mergeCell ref="J51:K51"/>
    <mergeCell ref="L51:M51"/>
    <mergeCell ref="H52:I52"/>
    <mergeCell ref="J52:K52"/>
    <mergeCell ref="L52:M52"/>
    <mergeCell ref="H57:I57"/>
    <mergeCell ref="J57:K57"/>
    <mergeCell ref="L57:M57"/>
    <mergeCell ref="H58:I58"/>
    <mergeCell ref="J58:K58"/>
    <mergeCell ref="L58:M58"/>
    <mergeCell ref="H55:I55"/>
    <mergeCell ref="J55:K55"/>
    <mergeCell ref="L55:M55"/>
    <mergeCell ref="H56:I56"/>
    <mergeCell ref="J56:K56"/>
    <mergeCell ref="L56:M56"/>
    <mergeCell ref="D62:H62"/>
    <mergeCell ref="J62:M62"/>
    <mergeCell ref="D63:H64"/>
    <mergeCell ref="J63:K63"/>
    <mergeCell ref="J64:K64"/>
    <mergeCell ref="H59:I59"/>
    <mergeCell ref="J59:K59"/>
    <mergeCell ref="L59:M59"/>
    <mergeCell ref="H60:I60"/>
    <mergeCell ref="J60:K60"/>
    <mergeCell ref="L60:M60"/>
  </mergeCells>
  <conditionalFormatting sqref="J11:J60">
    <cfRule type="cellIs" dxfId="19" priority="10" stopIfTrue="1" operator="equal">
      <formula>$L$63</formula>
    </cfRule>
    <cfRule type="expression" dxfId="18" priority="11" stopIfTrue="1">
      <formula>OR($E11="",$F11="",$E11=0,$F11=0)</formula>
    </cfRule>
  </conditionalFormatting>
  <conditionalFormatting sqref="L11:M60">
    <cfRule type="cellIs" dxfId="17" priority="5" stopIfTrue="1" operator="equal">
      <formula>$L$64</formula>
    </cfRule>
    <cfRule type="expression" dxfId="16" priority="6" stopIfTrue="1">
      <formula>OR($E11="",$F11="",$E11=0,$F11=0)</formula>
    </cfRule>
  </conditionalFormatting>
  <conditionalFormatting sqref="G11:G60">
    <cfRule type="expression" dxfId="15" priority="4" stopIfTrue="1">
      <formula>OR($E11="",$F11="",$E11=0,$F11=0)</formula>
    </cfRule>
  </conditionalFormatting>
  <conditionalFormatting sqref="H11:I60">
    <cfRule type="expression" dxfId="14" priority="3" stopIfTrue="1">
      <formula>OR($E11="",$F11="",$E11=0,$F11=0)</formula>
    </cfRule>
  </conditionalFormatting>
  <conditionalFormatting sqref="F11:F60">
    <cfRule type="cellIs" dxfId="13" priority="2" stopIfTrue="1" operator="equal">
      <formula>0</formula>
    </cfRule>
  </conditionalFormatting>
  <conditionalFormatting sqref="E11:E60">
    <cfRule type="cellIs" dxfId="12" priority="1" stopIfTrue="1" operator="equal">
      <formula>0</formula>
    </cfRule>
  </conditionalFormatting>
  <dataValidations count="1">
    <dataValidation type="list" allowBlank="1" showInputMessage="1" showErrorMessage="1" promptTitle="Grupo (A o B)" sqref="O18:Q19">
      <formula1>Grupo</formula1>
    </dataValidation>
  </dataValidations>
  <pageMargins left="0.39370078740157483" right="0.39370078740157483" top="0.39370078740157483" bottom="0.39370078740157483" header="0" footer="0"/>
  <pageSetup paperSize="9" scale="45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36065" r:id="rId4" name="ComboBox1">
          <controlPr defaultSize="0" autoLine="0" linkedCell="W19" listFillRange="V19:V20" r:id="rId5">
            <anchor moveWithCells="1">
              <from>
                <xdr:col>14</xdr:col>
                <xdr:colOff>9525</xdr:colOff>
                <xdr:row>17</xdr:row>
                <xdr:rowOff>9525</xdr:rowOff>
              </from>
              <to>
                <xdr:col>16</xdr:col>
                <xdr:colOff>800100</xdr:colOff>
                <xdr:row>18</xdr:row>
                <xdr:rowOff>295275</xdr:rowOff>
              </to>
            </anchor>
          </controlPr>
        </control>
      </mc:Choice>
      <mc:Fallback>
        <control shapeId="2136065" r:id="rId4" name="ComboBox1"/>
      </mc:Fallback>
    </mc:AlternateContent>
    <mc:AlternateContent xmlns:mc="http://schemas.openxmlformats.org/markup-compatibility/2006">
      <mc:Choice Requires="x14">
        <control shapeId="2136066" r:id="rId6" name="ComboBox2">
          <controlPr defaultSize="0" autoLine="0" linkedCell="W13" listFillRange="V13:V16" r:id="rId5">
            <anchor moveWithCells="1">
              <from>
                <xdr:col>14</xdr:col>
                <xdr:colOff>9525</xdr:colOff>
                <xdr:row>12</xdr:row>
                <xdr:rowOff>9525</xdr:rowOff>
              </from>
              <to>
                <xdr:col>16</xdr:col>
                <xdr:colOff>800100</xdr:colOff>
                <xdr:row>13</xdr:row>
                <xdr:rowOff>295275</xdr:rowOff>
              </to>
            </anchor>
          </controlPr>
        </control>
      </mc:Choice>
      <mc:Fallback>
        <control shapeId="2136066" r:id="rId6" name="ComboBox2"/>
      </mc:Fallback>
    </mc:AlternateContent>
    <mc:AlternateContent xmlns:mc="http://schemas.openxmlformats.org/markup-compatibility/2006">
      <mc:Choice Requires="x14">
        <control shapeId="2136067" r:id="rId7" name="btn_MostrarTodasHojas">
          <controlPr defaultSize="0" autoFill="0" autoLine="0" r:id="rId8">
            <anchor moveWithCells="1">
              <from>
                <xdr:col>14</xdr:col>
                <xdr:colOff>9525</xdr:colOff>
                <xdr:row>24</xdr:row>
                <xdr:rowOff>285750</xdr:rowOff>
              </from>
              <to>
                <xdr:col>16</xdr:col>
                <xdr:colOff>809625</xdr:colOff>
                <xdr:row>28</xdr:row>
                <xdr:rowOff>295275</xdr:rowOff>
              </to>
            </anchor>
          </controlPr>
        </control>
      </mc:Choice>
      <mc:Fallback>
        <control shapeId="2136067" r:id="rId7" name="btn_MostrarTodasHojas"/>
      </mc:Fallback>
    </mc:AlternateContent>
    <mc:AlternateContent xmlns:mc="http://schemas.openxmlformats.org/markup-compatibility/2006">
      <mc:Choice Requires="x14">
        <control shapeId="2136068" r:id="rId9" name="ComboBox3">
          <controlPr defaultSize="0" autoLine="0" linkedCell="W23" listFillRange="V23:V25" r:id="rId5">
            <anchor moveWithCells="1">
              <from>
                <xdr:col>14</xdr:col>
                <xdr:colOff>9525</xdr:colOff>
                <xdr:row>22</xdr:row>
                <xdr:rowOff>9525</xdr:rowOff>
              </from>
              <to>
                <xdr:col>16</xdr:col>
                <xdr:colOff>800100</xdr:colOff>
                <xdr:row>23</xdr:row>
                <xdr:rowOff>295275</xdr:rowOff>
              </to>
            </anchor>
          </controlPr>
        </control>
      </mc:Choice>
      <mc:Fallback>
        <control shapeId="2136068" r:id="rId9" name="ComboBox3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Y65"/>
  <sheetViews>
    <sheetView zoomScale="55" zoomScaleNormal="55" workbookViewId="0"/>
  </sheetViews>
  <sheetFormatPr baseColWidth="10" defaultColWidth="11.42578125" defaultRowHeight="12.75" x14ac:dyDescent="0.2"/>
  <cols>
    <col min="1" max="1" width="11" style="216" customWidth="1"/>
    <col min="2" max="2" width="7.5703125" style="216" customWidth="1"/>
    <col min="3" max="3" width="6.7109375" style="216" customWidth="1"/>
    <col min="4" max="4" width="14.7109375" style="216" customWidth="1"/>
    <col min="5" max="6" width="18.7109375" style="216" customWidth="1"/>
    <col min="7" max="7" width="26" style="216" customWidth="1"/>
    <col min="8" max="8" width="17.7109375" style="216" customWidth="1"/>
    <col min="9" max="9" width="8.7109375" style="216" customWidth="1"/>
    <col min="10" max="10" width="18.7109375" style="216" customWidth="1"/>
    <col min="11" max="12" width="9.7109375" style="216" customWidth="1"/>
    <col min="13" max="13" width="18.7109375" style="216" customWidth="1"/>
    <col min="14" max="14" width="20.7109375" style="216" customWidth="1"/>
    <col min="15" max="15" width="6.5703125" style="216" customWidth="1"/>
    <col min="16" max="16" width="11.42578125" style="216"/>
    <col min="17" max="17" width="7.85546875" style="216" customWidth="1"/>
    <col min="18" max="18" width="11.85546875" style="216" customWidth="1"/>
    <col min="19" max="19" width="18.140625" style="216" customWidth="1"/>
    <col min="20" max="20" width="15.5703125" style="216" customWidth="1"/>
    <col min="21" max="22" width="11.42578125" style="216"/>
    <col min="23" max="24" width="30" style="216" bestFit="1" customWidth="1"/>
    <col min="25" max="25" width="7.28515625" style="216" customWidth="1"/>
    <col min="26" max="16384" width="11.42578125" style="216"/>
  </cols>
  <sheetData>
    <row r="1" spans="1:25" ht="15" customHeight="1" x14ac:dyDescent="0.2">
      <c r="A1" s="216" t="s">
        <v>350</v>
      </c>
      <c r="B1" s="223"/>
      <c r="C1" s="1382"/>
      <c r="D1" s="229"/>
      <c r="E1" s="1384"/>
      <c r="F1" s="1386" t="s">
        <v>210</v>
      </c>
      <c r="G1" s="1387"/>
      <c r="H1" s="1387"/>
      <c r="I1" s="1387"/>
      <c r="J1" s="1387"/>
      <c r="K1" s="1387"/>
      <c r="L1" s="1388"/>
      <c r="M1" s="1392"/>
      <c r="N1" s="1393"/>
      <c r="O1" s="430"/>
    </row>
    <row r="2" spans="1:25" ht="30" customHeight="1" x14ac:dyDescent="0.2">
      <c r="B2" s="224"/>
      <c r="C2" s="1383"/>
      <c r="D2" s="230"/>
      <c r="E2" s="1385"/>
      <c r="F2" s="1389"/>
      <c r="G2" s="1390"/>
      <c r="H2" s="1390"/>
      <c r="I2" s="1390"/>
      <c r="J2" s="1390"/>
      <c r="K2" s="1390"/>
      <c r="L2" s="1391"/>
      <c r="M2" s="1394"/>
      <c r="N2" s="1395"/>
      <c r="O2" s="430"/>
      <c r="P2" s="1283" t="s">
        <v>371</v>
      </c>
      <c r="Q2" s="1283"/>
      <c r="R2" s="1428">
        <f>Datos_Generales!$C$4</f>
        <v>0</v>
      </c>
      <c r="S2" s="1428"/>
    </row>
    <row r="3" spans="1:25" ht="19.5" customHeight="1" x14ac:dyDescent="0.3">
      <c r="B3" s="224"/>
      <c r="C3" s="1383"/>
      <c r="D3" s="230"/>
      <c r="E3" s="1385"/>
      <c r="F3" s="1394" t="s">
        <v>211</v>
      </c>
      <c r="G3" s="1396"/>
      <c r="H3" s="1396"/>
      <c r="I3" s="1396"/>
      <c r="J3" s="1396"/>
      <c r="K3" s="1396"/>
      <c r="L3" s="1395"/>
      <c r="M3" s="1394" t="s">
        <v>212</v>
      </c>
      <c r="N3" s="1395"/>
      <c r="O3" s="430"/>
      <c r="P3" s="1404" t="s">
        <v>478</v>
      </c>
      <c r="Q3" s="1405"/>
      <c r="R3" s="627"/>
      <c r="S3" s="628"/>
    </row>
    <row r="4" spans="1:25" ht="73.5" customHeight="1" thickBot="1" x14ac:dyDescent="0.25">
      <c r="B4" s="225"/>
      <c r="C4" s="1397"/>
      <c r="D4" s="1397"/>
      <c r="E4" s="1398"/>
      <c r="F4" s="1399" t="s">
        <v>170</v>
      </c>
      <c r="G4" s="1400"/>
      <c r="H4" s="1400"/>
      <c r="I4" s="1400"/>
      <c r="J4" s="1400"/>
      <c r="K4" s="1400"/>
      <c r="L4" s="1401"/>
      <c r="M4" s="1402" t="s">
        <v>213</v>
      </c>
      <c r="N4" s="1403"/>
      <c r="O4" s="431"/>
      <c r="R4" s="216" t="s">
        <v>351</v>
      </c>
      <c r="T4" s="217"/>
    </row>
    <row r="5" spans="1:25" ht="23.25" customHeight="1" thickBot="1" x14ac:dyDescent="0.25">
      <c r="C5" s="1406"/>
      <c r="D5" s="1406"/>
      <c r="E5" s="1406"/>
      <c r="F5" s="1407"/>
      <c r="G5" s="1407"/>
      <c r="H5" s="218"/>
      <c r="I5" s="218"/>
      <c r="J5" s="1407"/>
      <c r="K5" s="1407"/>
      <c r="L5" s="1407"/>
      <c r="M5" s="1406"/>
      <c r="N5" s="1406"/>
      <c r="O5" s="429"/>
      <c r="S5" s="221"/>
      <c r="T5" s="221"/>
      <c r="U5" s="221"/>
    </row>
    <row r="6" spans="1:25" ht="20.100000000000001" customHeight="1" x14ac:dyDescent="0.3">
      <c r="B6" s="1408" t="s">
        <v>352</v>
      </c>
      <c r="C6" s="1409"/>
      <c r="D6" s="1409"/>
      <c r="E6" s="1409"/>
      <c r="F6" s="1409"/>
      <c r="G6" s="1410"/>
      <c r="H6" s="1473" t="s">
        <v>353</v>
      </c>
      <c r="I6" s="1474"/>
      <c r="J6" s="1474"/>
      <c r="K6" s="1474"/>
      <c r="L6" s="1475"/>
      <c r="M6" s="1476" t="s">
        <v>399</v>
      </c>
      <c r="N6" s="1477"/>
      <c r="O6" s="432"/>
      <c r="P6" s="515"/>
      <c r="S6" s="231"/>
      <c r="T6" s="231"/>
      <c r="U6" s="231"/>
    </row>
    <row r="7" spans="1:25" ht="20.100000000000001" customHeight="1" x14ac:dyDescent="0.3">
      <c r="B7" s="1457" t="s">
        <v>354</v>
      </c>
      <c r="C7" s="1458"/>
      <c r="D7" s="1459"/>
      <c r="E7" s="1478"/>
      <c r="F7" s="1479"/>
      <c r="G7" s="1480"/>
      <c r="H7" s="551" t="s">
        <v>457</v>
      </c>
      <c r="I7" s="1481"/>
      <c r="J7" s="1481"/>
      <c r="K7" s="1481"/>
      <c r="L7" s="1482"/>
      <c r="M7" s="1483"/>
      <c r="N7" s="1484"/>
      <c r="O7" s="433"/>
      <c r="P7" s="516"/>
      <c r="S7" s="231"/>
      <c r="T7" s="232"/>
      <c r="U7" s="231"/>
    </row>
    <row r="8" spans="1:25" ht="20.100000000000001" customHeight="1" thickBot="1" x14ac:dyDescent="0.35">
      <c r="B8" s="1355" t="s">
        <v>17</v>
      </c>
      <c r="C8" s="1356"/>
      <c r="D8" s="1357"/>
      <c r="E8" s="1464"/>
      <c r="F8" s="1465"/>
      <c r="G8" s="1466"/>
      <c r="H8" s="552" t="s">
        <v>458</v>
      </c>
      <c r="I8" s="1467"/>
      <c r="J8" s="1467"/>
      <c r="K8" s="1467"/>
      <c r="L8" s="1468"/>
      <c r="M8" s="1485"/>
      <c r="N8" s="1486"/>
      <c r="O8" s="433"/>
      <c r="P8" s="221"/>
      <c r="S8" s="233"/>
      <c r="T8" s="234"/>
      <c r="U8" s="233"/>
    </row>
    <row r="9" spans="1:25" ht="26.25" customHeight="1" thickBot="1" x14ac:dyDescent="0.3">
      <c r="D9" s="1472" t="s">
        <v>214</v>
      </c>
      <c r="E9" s="1472"/>
      <c r="F9" s="1472"/>
      <c r="G9" s="1472"/>
      <c r="H9" s="1472"/>
      <c r="I9" s="1472"/>
      <c r="J9" s="1472"/>
      <c r="K9" s="1472"/>
      <c r="L9" s="1472"/>
      <c r="M9" s="1472"/>
      <c r="N9" s="222"/>
      <c r="O9" s="222"/>
      <c r="S9" s="219"/>
      <c r="T9" s="219"/>
      <c r="U9" s="219"/>
      <c r="V9" s="220"/>
      <c r="W9" s="220"/>
    </row>
    <row r="10" spans="1:25" s="235" customFormat="1" ht="84.75" customHeight="1" thickBot="1" x14ac:dyDescent="0.25">
      <c r="B10" s="1460" t="s">
        <v>355</v>
      </c>
      <c r="C10" s="1461"/>
      <c r="D10" s="451" t="s">
        <v>356</v>
      </c>
      <c r="E10" s="451" t="s">
        <v>357</v>
      </c>
      <c r="F10" s="451" t="s">
        <v>358</v>
      </c>
      <c r="G10" s="451" t="s">
        <v>359</v>
      </c>
      <c r="H10" s="1461" t="s">
        <v>360</v>
      </c>
      <c r="I10" s="1461"/>
      <c r="J10" s="1461" t="s">
        <v>361</v>
      </c>
      <c r="K10" s="1461"/>
      <c r="L10" s="1461" t="s">
        <v>362</v>
      </c>
      <c r="M10" s="1461"/>
      <c r="N10" s="452" t="s">
        <v>221</v>
      </c>
      <c r="O10" s="434"/>
      <c r="P10" s="1372" t="s">
        <v>222</v>
      </c>
      <c r="Q10" s="1372"/>
      <c r="R10" s="1372"/>
      <c r="S10" s="1372"/>
      <c r="T10" s="1372"/>
      <c r="U10" s="1372"/>
      <c r="V10" s="1372"/>
      <c r="W10" s="1372"/>
      <c r="X10" s="1372"/>
    </row>
    <row r="11" spans="1:25" s="235" customFormat="1" ht="24" customHeight="1" x14ac:dyDescent="0.2">
      <c r="B11" s="1462"/>
      <c r="C11" s="1463"/>
      <c r="D11" s="435"/>
      <c r="E11" s="435"/>
      <c r="F11" s="435"/>
      <c r="G11" s="435"/>
      <c r="H11" s="1469"/>
      <c r="I11" s="1469"/>
      <c r="J11" s="1470"/>
      <c r="K11" s="1471"/>
      <c r="L11" s="1470"/>
      <c r="M11" s="1471"/>
      <c r="N11" s="436"/>
      <c r="O11" s="437"/>
      <c r="P11" s="1336" t="s">
        <v>223</v>
      </c>
      <c r="Q11" s="1337"/>
      <c r="R11" s="1338"/>
      <c r="S11" s="241"/>
      <c r="U11" s="241"/>
      <c r="V11" s="241"/>
      <c r="W11" s="1455" t="s">
        <v>224</v>
      </c>
      <c r="X11" s="1456"/>
    </row>
    <row r="12" spans="1:25" s="235" customFormat="1" ht="24" customHeight="1" x14ac:dyDescent="0.2">
      <c r="B12" s="1440"/>
      <c r="C12" s="1441"/>
      <c r="D12" s="240"/>
      <c r="E12" s="240"/>
      <c r="F12" s="240"/>
      <c r="G12" s="240"/>
      <c r="H12" s="1317"/>
      <c r="I12" s="1317"/>
      <c r="J12" s="1318"/>
      <c r="K12" s="1319"/>
      <c r="L12" s="1318"/>
      <c r="M12" s="1319"/>
      <c r="N12" s="438"/>
      <c r="O12" s="437"/>
      <c r="P12" s="1339"/>
      <c r="Q12" s="1340"/>
      <c r="R12" s="1341"/>
      <c r="S12" s="241"/>
      <c r="U12" s="241"/>
      <c r="V12" s="241"/>
      <c r="W12" s="242" t="s">
        <v>225</v>
      </c>
      <c r="X12" s="243" t="s">
        <v>98</v>
      </c>
      <c r="Y12" s="244"/>
    </row>
    <row r="13" spans="1:25" s="235" customFormat="1" ht="24" customHeight="1" x14ac:dyDescent="0.2">
      <c r="B13" s="1440"/>
      <c r="C13" s="1441"/>
      <c r="D13" s="240"/>
      <c r="E13" s="240"/>
      <c r="F13" s="240"/>
      <c r="G13" s="240"/>
      <c r="H13" s="1317"/>
      <c r="I13" s="1317"/>
      <c r="J13" s="1318"/>
      <c r="K13" s="1319"/>
      <c r="L13" s="1318"/>
      <c r="M13" s="1319"/>
      <c r="N13" s="438"/>
      <c r="O13" s="437"/>
      <c r="P13" s="1366"/>
      <c r="Q13" s="1367"/>
      <c r="R13" s="1368"/>
      <c r="S13" s="1333" t="s">
        <v>226</v>
      </c>
      <c r="T13" s="1333"/>
      <c r="U13" s="1333"/>
      <c r="V13" s="1333"/>
      <c r="W13" s="242" t="s">
        <v>227</v>
      </c>
      <c r="X13" s="1453"/>
      <c r="Y13" s="238"/>
    </row>
    <row r="14" spans="1:25" s="235" customFormat="1" ht="24" customHeight="1" x14ac:dyDescent="0.2">
      <c r="B14" s="1440"/>
      <c r="C14" s="1441"/>
      <c r="D14" s="240"/>
      <c r="E14" s="240"/>
      <c r="F14" s="240"/>
      <c r="G14" s="240"/>
      <c r="H14" s="1317"/>
      <c r="I14" s="1317"/>
      <c r="J14" s="1318"/>
      <c r="K14" s="1319"/>
      <c r="L14" s="1318"/>
      <c r="M14" s="1319"/>
      <c r="N14" s="438"/>
      <c r="O14" s="437"/>
      <c r="P14" s="1369"/>
      <c r="Q14" s="1370"/>
      <c r="R14" s="1371"/>
      <c r="S14" s="1333"/>
      <c r="T14" s="1333"/>
      <c r="U14" s="1333"/>
      <c r="V14" s="1333"/>
      <c r="W14" s="242" t="s">
        <v>229</v>
      </c>
      <c r="X14" s="1453"/>
      <c r="Y14" s="238"/>
    </row>
    <row r="15" spans="1:25" s="235" customFormat="1" ht="24" customHeight="1" x14ac:dyDescent="0.2">
      <c r="B15" s="1440"/>
      <c r="C15" s="1441"/>
      <c r="D15" s="240"/>
      <c r="E15" s="240"/>
      <c r="F15" s="240"/>
      <c r="G15" s="240"/>
      <c r="H15" s="1317"/>
      <c r="I15" s="1317"/>
      <c r="J15" s="1318"/>
      <c r="K15" s="1319"/>
      <c r="L15" s="1318"/>
      <c r="M15" s="1319"/>
      <c r="N15" s="438"/>
      <c r="O15" s="437"/>
      <c r="S15" s="241"/>
      <c r="T15" s="241"/>
      <c r="U15" s="241"/>
      <c r="V15" s="241"/>
      <c r="W15" s="245" t="s">
        <v>228</v>
      </c>
      <c r="X15" s="1453"/>
      <c r="Y15" s="238"/>
    </row>
    <row r="16" spans="1:25" s="235" customFormat="1" ht="24" customHeight="1" x14ac:dyDescent="0.2">
      <c r="B16" s="1440"/>
      <c r="C16" s="1441"/>
      <c r="D16" s="240"/>
      <c r="E16" s="240"/>
      <c r="F16" s="240"/>
      <c r="G16" s="240"/>
      <c r="H16" s="1317"/>
      <c r="I16" s="1317"/>
      <c r="J16" s="1318"/>
      <c r="K16" s="1319"/>
      <c r="L16" s="1318"/>
      <c r="M16" s="1319"/>
      <c r="N16" s="438"/>
      <c r="O16" s="437"/>
      <c r="P16" s="439"/>
      <c r="Q16" s="439"/>
      <c r="R16" s="439"/>
      <c r="S16" s="246"/>
      <c r="T16" s="246"/>
      <c r="U16" s="246"/>
      <c r="V16" s="246"/>
      <c r="W16" s="247" t="s">
        <v>231</v>
      </c>
      <c r="X16" s="1454"/>
      <c r="Y16" s="238"/>
    </row>
    <row r="17" spans="2:25" s="235" customFormat="1" ht="24" customHeight="1" x14ac:dyDescent="0.2">
      <c r="B17" s="1440"/>
      <c r="C17" s="1441"/>
      <c r="D17" s="240"/>
      <c r="E17" s="240"/>
      <c r="F17" s="240"/>
      <c r="G17" s="240"/>
      <c r="H17" s="1317"/>
      <c r="I17" s="1317"/>
      <c r="J17" s="1318"/>
      <c r="K17" s="1319"/>
      <c r="L17" s="1318"/>
      <c r="M17" s="1319"/>
      <c r="N17" s="438"/>
      <c r="O17" s="437"/>
      <c r="P17" s="439"/>
      <c r="Q17" s="439"/>
      <c r="R17" s="439"/>
      <c r="S17" s="246"/>
      <c r="T17" s="246"/>
      <c r="U17" s="246"/>
      <c r="V17" s="246"/>
      <c r="W17" s="707" t="s">
        <v>225</v>
      </c>
      <c r="X17" s="708" t="s">
        <v>98</v>
      </c>
      <c r="Y17" s="248"/>
    </row>
    <row r="18" spans="2:25" s="235" customFormat="1" ht="24" customHeight="1" x14ac:dyDescent="0.2">
      <c r="B18" s="1440"/>
      <c r="C18" s="1441"/>
      <c r="D18" s="240"/>
      <c r="E18" s="240"/>
      <c r="F18" s="240"/>
      <c r="G18" s="240"/>
      <c r="H18" s="1317"/>
      <c r="I18" s="1317"/>
      <c r="J18" s="1318"/>
      <c r="K18" s="1319"/>
      <c r="L18" s="1318"/>
      <c r="M18" s="1319"/>
      <c r="N18" s="438"/>
      <c r="O18" s="437"/>
      <c r="P18" s="440"/>
      <c r="Q18" s="440"/>
      <c r="R18" s="440"/>
      <c r="S18" s="441"/>
      <c r="T18" s="441"/>
      <c r="U18" s="441"/>
      <c r="V18" s="441"/>
      <c r="W18" s="709" t="s">
        <v>526</v>
      </c>
      <c r="X18" s="1429"/>
      <c r="Y18" s="248"/>
    </row>
    <row r="19" spans="2:25" s="235" customFormat="1" ht="24" customHeight="1" x14ac:dyDescent="0.2">
      <c r="B19" s="1440"/>
      <c r="C19" s="1441"/>
      <c r="D19" s="240"/>
      <c r="E19" s="240"/>
      <c r="F19" s="240"/>
      <c r="G19" s="240"/>
      <c r="H19" s="1317"/>
      <c r="I19" s="1317"/>
      <c r="J19" s="1318"/>
      <c r="K19" s="1319"/>
      <c r="L19" s="1318"/>
      <c r="M19" s="1319"/>
      <c r="N19" s="438"/>
      <c r="O19" s="437"/>
      <c r="P19" s="440"/>
      <c r="Q19" s="440"/>
      <c r="R19" s="440"/>
      <c r="S19" s="441"/>
      <c r="T19" s="441"/>
      <c r="U19" s="441"/>
      <c r="V19" s="441"/>
      <c r="W19" s="709" t="s">
        <v>114</v>
      </c>
      <c r="X19" s="1429"/>
      <c r="Y19" s="248"/>
    </row>
    <row r="20" spans="2:25" s="235" customFormat="1" ht="24" customHeight="1" x14ac:dyDescent="0.2">
      <c r="B20" s="1440"/>
      <c r="C20" s="1441"/>
      <c r="D20" s="240"/>
      <c r="E20" s="240"/>
      <c r="F20" s="240"/>
      <c r="G20" s="240"/>
      <c r="H20" s="1317"/>
      <c r="I20" s="1317"/>
      <c r="J20" s="1318"/>
      <c r="K20" s="1319"/>
      <c r="L20" s="1318"/>
      <c r="M20" s="1319"/>
      <c r="N20" s="438"/>
      <c r="O20" s="437"/>
      <c r="S20" s="241"/>
      <c r="T20" s="241"/>
      <c r="U20" s="241"/>
      <c r="V20" s="241"/>
      <c r="W20" s="710" t="s">
        <v>115</v>
      </c>
      <c r="X20" s="1430"/>
    </row>
    <row r="21" spans="2:25" s="235" customFormat="1" ht="24" customHeight="1" x14ac:dyDescent="0.2">
      <c r="B21" s="1440"/>
      <c r="C21" s="1441"/>
      <c r="D21" s="240"/>
      <c r="E21" s="240"/>
      <c r="F21" s="240"/>
      <c r="G21" s="240"/>
      <c r="H21" s="1317"/>
      <c r="I21" s="1317"/>
      <c r="J21" s="1318"/>
      <c r="K21" s="1319"/>
      <c r="L21" s="1318"/>
      <c r="M21" s="1319"/>
      <c r="N21" s="438"/>
      <c r="O21" s="437"/>
      <c r="P21" s="1336" t="s">
        <v>233</v>
      </c>
      <c r="Q21" s="1337"/>
      <c r="R21" s="1338"/>
      <c r="S21" s="241"/>
      <c r="T21" s="241"/>
      <c r="U21" s="241"/>
      <c r="V21" s="241"/>
      <c r="W21" s="249" t="s">
        <v>234</v>
      </c>
      <c r="X21" s="250"/>
    </row>
    <row r="22" spans="2:25" s="235" customFormat="1" ht="24" customHeight="1" x14ac:dyDescent="0.2">
      <c r="B22" s="1440"/>
      <c r="C22" s="1441"/>
      <c r="D22" s="240"/>
      <c r="E22" s="240"/>
      <c r="F22" s="240"/>
      <c r="G22" s="240"/>
      <c r="H22" s="1317"/>
      <c r="I22" s="1317"/>
      <c r="J22" s="1318"/>
      <c r="K22" s="1319"/>
      <c r="L22" s="1318"/>
      <c r="M22" s="1319"/>
      <c r="N22" s="438"/>
      <c r="O22" s="437"/>
      <c r="P22" s="1339"/>
      <c r="Q22" s="1340"/>
      <c r="R22" s="1341"/>
      <c r="S22" s="241"/>
      <c r="T22" s="241"/>
      <c r="U22" s="241"/>
      <c r="V22" s="241"/>
      <c r="W22" s="251" t="s">
        <v>225</v>
      </c>
      <c r="X22" s="706" t="s">
        <v>98</v>
      </c>
    </row>
    <row r="23" spans="2:25" s="235" customFormat="1" ht="24" customHeight="1" x14ac:dyDescent="0.2">
      <c r="B23" s="1440"/>
      <c r="C23" s="1441"/>
      <c r="D23" s="240"/>
      <c r="E23" s="240"/>
      <c r="F23" s="240"/>
      <c r="G23" s="240"/>
      <c r="H23" s="1317"/>
      <c r="I23" s="1317"/>
      <c r="J23" s="1318"/>
      <c r="K23" s="1319"/>
      <c r="L23" s="1318"/>
      <c r="M23" s="1319"/>
      <c r="N23" s="438"/>
      <c r="O23" s="437"/>
      <c r="P23" s="1342"/>
      <c r="Q23" s="1343"/>
      <c r="R23" s="1344"/>
      <c r="S23" s="1333" t="s">
        <v>235</v>
      </c>
      <c r="T23" s="1333"/>
      <c r="U23" s="1333"/>
      <c r="V23" s="1333"/>
      <c r="W23" s="252">
        <v>1</v>
      </c>
      <c r="X23" s="1438"/>
    </row>
    <row r="24" spans="2:25" s="235" customFormat="1" ht="24" customHeight="1" x14ac:dyDescent="0.2">
      <c r="B24" s="1440"/>
      <c r="C24" s="1441"/>
      <c r="D24" s="240"/>
      <c r="E24" s="240"/>
      <c r="F24" s="240"/>
      <c r="G24" s="240"/>
      <c r="H24" s="1317"/>
      <c r="I24" s="1317"/>
      <c r="J24" s="1318"/>
      <c r="K24" s="1319"/>
      <c r="L24" s="1318"/>
      <c r="M24" s="1319"/>
      <c r="N24" s="438"/>
      <c r="O24" s="437"/>
      <c r="P24" s="1345"/>
      <c r="Q24" s="1346"/>
      <c r="R24" s="1347"/>
      <c r="S24" s="1333"/>
      <c r="T24" s="1333"/>
      <c r="U24" s="1333"/>
      <c r="V24" s="1333"/>
      <c r="W24" s="252">
        <v>0.1</v>
      </c>
      <c r="X24" s="1438"/>
    </row>
    <row r="25" spans="2:25" s="235" customFormat="1" ht="24" customHeight="1" x14ac:dyDescent="0.2">
      <c r="B25" s="1440"/>
      <c r="C25" s="1441"/>
      <c r="D25" s="240"/>
      <c r="E25" s="240"/>
      <c r="F25" s="240"/>
      <c r="G25" s="240"/>
      <c r="H25" s="1317"/>
      <c r="I25" s="1317"/>
      <c r="J25" s="1318"/>
      <c r="K25" s="1319"/>
      <c r="L25" s="1318"/>
      <c r="M25" s="1319"/>
      <c r="N25" s="438"/>
      <c r="O25" s="437"/>
      <c r="S25" s="253"/>
      <c r="T25" s="253"/>
      <c r="U25" s="253"/>
      <c r="V25" s="241"/>
      <c r="W25" s="254">
        <v>0.01</v>
      </c>
      <c r="X25" s="1439"/>
    </row>
    <row r="26" spans="2:25" s="235" customFormat="1" ht="24" customHeight="1" x14ac:dyDescent="0.2">
      <c r="B26" s="1440"/>
      <c r="C26" s="1441"/>
      <c r="D26" s="240"/>
      <c r="E26" s="240"/>
      <c r="F26" s="240"/>
      <c r="G26" s="240"/>
      <c r="H26" s="1317"/>
      <c r="I26" s="1317"/>
      <c r="J26" s="1318"/>
      <c r="K26" s="1319"/>
      <c r="L26" s="1318"/>
      <c r="M26" s="1319"/>
      <c r="N26" s="438"/>
      <c r="O26" s="437"/>
      <c r="P26" s="1452" t="s">
        <v>511</v>
      </c>
      <c r="Q26" s="1452"/>
      <c r="R26" s="1452"/>
      <c r="S26" s="1452"/>
      <c r="T26" s="253"/>
      <c r="U26" s="253"/>
      <c r="V26" s="241"/>
      <c r="W26" s="711" t="s">
        <v>561</v>
      </c>
      <c r="X26" s="712">
        <f>[5]Informe!$W$21</f>
        <v>0</v>
      </c>
    </row>
    <row r="27" spans="2:25" s="235" customFormat="1" ht="24" customHeight="1" x14ac:dyDescent="0.2">
      <c r="B27" s="1440"/>
      <c r="C27" s="1441"/>
      <c r="D27" s="240"/>
      <c r="E27" s="240"/>
      <c r="F27" s="240"/>
      <c r="G27" s="240"/>
      <c r="H27" s="1317"/>
      <c r="I27" s="1317"/>
      <c r="J27" s="1318"/>
      <c r="K27" s="1319"/>
      <c r="L27" s="1318"/>
      <c r="M27" s="1319"/>
      <c r="N27" s="438"/>
      <c r="O27" s="437"/>
      <c r="P27" s="637"/>
      <c r="S27" s="253"/>
      <c r="T27" s="253"/>
      <c r="U27" s="253"/>
      <c r="V27" s="241"/>
      <c r="W27" s="1446" t="s">
        <v>236</v>
      </c>
      <c r="X27" s="1447"/>
    </row>
    <row r="28" spans="2:25" s="235" customFormat="1" ht="24" customHeight="1" x14ac:dyDescent="0.2">
      <c r="B28" s="1440"/>
      <c r="C28" s="1441"/>
      <c r="D28" s="240"/>
      <c r="E28" s="240"/>
      <c r="F28" s="240"/>
      <c r="G28" s="240"/>
      <c r="H28" s="1317"/>
      <c r="I28" s="1317"/>
      <c r="J28" s="1318"/>
      <c r="K28" s="1319"/>
      <c r="L28" s="1318"/>
      <c r="M28" s="1319"/>
      <c r="N28" s="438"/>
      <c r="O28" s="437"/>
      <c r="P28" s="637"/>
      <c r="S28" s="253"/>
      <c r="T28" s="253"/>
      <c r="U28" s="253"/>
      <c r="V28" s="241"/>
      <c r="W28" s="1448"/>
      <c r="X28" s="1449"/>
    </row>
    <row r="29" spans="2:25" s="235" customFormat="1" ht="24" customHeight="1" x14ac:dyDescent="0.2">
      <c r="B29" s="1440"/>
      <c r="C29" s="1441"/>
      <c r="D29" s="240"/>
      <c r="E29" s="240"/>
      <c r="F29" s="240"/>
      <c r="G29" s="240"/>
      <c r="H29" s="1317"/>
      <c r="I29" s="1317"/>
      <c r="J29" s="1318"/>
      <c r="K29" s="1319"/>
      <c r="L29" s="1318"/>
      <c r="M29" s="1319"/>
      <c r="N29" s="438"/>
      <c r="O29" s="437"/>
      <c r="P29" s="637"/>
      <c r="S29" s="253"/>
      <c r="T29" s="253"/>
      <c r="U29" s="253"/>
      <c r="V29" s="241"/>
      <c r="W29" s="241"/>
      <c r="X29" s="238"/>
    </row>
    <row r="30" spans="2:25" s="235" customFormat="1" ht="24" customHeight="1" x14ac:dyDescent="0.2">
      <c r="B30" s="1440"/>
      <c r="C30" s="1441"/>
      <c r="D30" s="240"/>
      <c r="E30" s="240"/>
      <c r="F30" s="240"/>
      <c r="G30" s="240"/>
      <c r="H30" s="1317"/>
      <c r="I30" s="1317"/>
      <c r="J30" s="1318"/>
      <c r="K30" s="1319"/>
      <c r="L30" s="1318"/>
      <c r="M30" s="1319"/>
      <c r="N30" s="438"/>
      <c r="O30" s="437"/>
      <c r="P30" s="637"/>
      <c r="S30" s="253"/>
      <c r="T30" s="253"/>
      <c r="U30" s="253"/>
      <c r="V30" s="241"/>
      <c r="W30" s="1450" t="s">
        <v>237</v>
      </c>
      <c r="X30" s="1451"/>
    </row>
    <row r="31" spans="2:25" s="235" customFormat="1" ht="24" customHeight="1" x14ac:dyDescent="0.2">
      <c r="B31" s="1440"/>
      <c r="C31" s="1441"/>
      <c r="D31" s="240"/>
      <c r="E31" s="240"/>
      <c r="F31" s="240"/>
      <c r="G31" s="240"/>
      <c r="H31" s="1317"/>
      <c r="I31" s="1317"/>
      <c r="J31" s="1318"/>
      <c r="K31" s="1319"/>
      <c r="L31" s="1318"/>
      <c r="M31" s="1319"/>
      <c r="N31" s="438"/>
      <c r="O31" s="437"/>
      <c r="P31" s="637"/>
      <c r="S31" s="253"/>
      <c r="T31" s="253"/>
      <c r="U31" s="253"/>
      <c r="V31" s="241"/>
      <c r="W31" s="255" t="s">
        <v>225</v>
      </c>
      <c r="X31" s="705" t="s">
        <v>98</v>
      </c>
    </row>
    <row r="32" spans="2:25" s="235" customFormat="1" ht="24" customHeight="1" x14ac:dyDescent="0.2">
      <c r="B32" s="1440"/>
      <c r="C32" s="1441"/>
      <c r="D32" s="240"/>
      <c r="E32" s="240"/>
      <c r="F32" s="240"/>
      <c r="G32" s="240"/>
      <c r="H32" s="1317"/>
      <c r="I32" s="1317"/>
      <c r="J32" s="1318"/>
      <c r="K32" s="1319"/>
      <c r="L32" s="1318"/>
      <c r="M32" s="1319"/>
      <c r="N32" s="438"/>
      <c r="O32" s="437"/>
      <c r="P32" s="637"/>
      <c r="S32" s="253"/>
      <c r="T32" s="253"/>
      <c r="U32" s="253"/>
      <c r="V32" s="241"/>
      <c r="W32" s="255" t="s">
        <v>46</v>
      </c>
      <c r="X32" s="1444" t="s">
        <v>238</v>
      </c>
    </row>
    <row r="33" spans="2:24" s="235" customFormat="1" ht="24" customHeight="1" x14ac:dyDescent="0.2">
      <c r="B33" s="1440"/>
      <c r="C33" s="1441"/>
      <c r="D33" s="240"/>
      <c r="E33" s="240"/>
      <c r="F33" s="240"/>
      <c r="G33" s="240"/>
      <c r="H33" s="1317"/>
      <c r="I33" s="1317"/>
      <c r="J33" s="1318"/>
      <c r="K33" s="1319"/>
      <c r="L33" s="1318"/>
      <c r="M33" s="1319"/>
      <c r="N33" s="438"/>
      <c r="O33" s="437"/>
      <c r="P33" s="637"/>
      <c r="S33" s="253"/>
      <c r="T33" s="253"/>
      <c r="U33" s="253"/>
      <c r="V33" s="241"/>
      <c r="W33" s="255" t="s">
        <v>238</v>
      </c>
      <c r="X33" s="1444"/>
    </row>
    <row r="34" spans="2:24" s="235" customFormat="1" ht="24" customHeight="1" x14ac:dyDescent="0.2">
      <c r="B34" s="1440"/>
      <c r="C34" s="1441"/>
      <c r="D34" s="240"/>
      <c r="E34" s="240"/>
      <c r="F34" s="240"/>
      <c r="G34" s="240"/>
      <c r="H34" s="1317"/>
      <c r="I34" s="1317"/>
      <c r="J34" s="1318"/>
      <c r="K34" s="1319"/>
      <c r="L34" s="1318"/>
      <c r="M34" s="1319"/>
      <c r="N34" s="438"/>
      <c r="O34" s="437"/>
      <c r="P34" s="637"/>
      <c r="S34" s="253"/>
      <c r="T34" s="256"/>
      <c r="U34" s="253"/>
      <c r="V34" s="241"/>
      <c r="W34" s="255" t="s">
        <v>96</v>
      </c>
      <c r="X34" s="1444"/>
    </row>
    <row r="35" spans="2:24" s="235" customFormat="1" ht="24" customHeight="1" x14ac:dyDescent="0.2">
      <c r="B35" s="1440"/>
      <c r="C35" s="1441"/>
      <c r="D35" s="240"/>
      <c r="E35" s="240"/>
      <c r="F35" s="240"/>
      <c r="G35" s="240"/>
      <c r="H35" s="1317"/>
      <c r="I35" s="1317"/>
      <c r="J35" s="1318"/>
      <c r="K35" s="1319"/>
      <c r="L35" s="1318"/>
      <c r="M35" s="1319"/>
      <c r="N35" s="438"/>
      <c r="O35" s="437"/>
      <c r="P35" s="637"/>
      <c r="S35" s="253"/>
      <c r="T35" s="256"/>
      <c r="U35" s="253"/>
      <c r="V35" s="241"/>
      <c r="W35" s="255" t="s">
        <v>562</v>
      </c>
      <c r="X35" s="1444"/>
    </row>
    <row r="36" spans="2:24" s="235" customFormat="1" ht="24" customHeight="1" x14ac:dyDescent="0.2">
      <c r="B36" s="1440"/>
      <c r="C36" s="1441"/>
      <c r="D36" s="240"/>
      <c r="E36" s="240"/>
      <c r="F36" s="240"/>
      <c r="G36" s="240"/>
      <c r="H36" s="1317"/>
      <c r="I36" s="1317"/>
      <c r="J36" s="1318"/>
      <c r="K36" s="1319"/>
      <c r="L36" s="1318"/>
      <c r="M36" s="1319"/>
      <c r="N36" s="438"/>
      <c r="O36" s="437"/>
      <c r="P36" s="637"/>
      <c r="S36" s="253"/>
      <c r="T36" s="256"/>
      <c r="U36" s="253"/>
      <c r="V36" s="241"/>
      <c r="W36" s="257" t="s">
        <v>539</v>
      </c>
      <c r="X36" s="1445"/>
    </row>
    <row r="37" spans="2:24" s="235" customFormat="1" ht="24" customHeight="1" x14ac:dyDescent="0.2">
      <c r="B37" s="1440"/>
      <c r="C37" s="1441"/>
      <c r="D37" s="240"/>
      <c r="E37" s="240"/>
      <c r="F37" s="240"/>
      <c r="G37" s="240"/>
      <c r="H37" s="1317"/>
      <c r="I37" s="1317"/>
      <c r="J37" s="1318"/>
      <c r="K37" s="1319"/>
      <c r="L37" s="1318"/>
      <c r="M37" s="1319"/>
      <c r="N37" s="438"/>
      <c r="O37" s="437"/>
      <c r="P37" s="637"/>
      <c r="S37" s="253"/>
      <c r="T37" s="256"/>
      <c r="U37" s="253"/>
      <c r="V37" s="241"/>
      <c r="W37" s="241"/>
    </row>
    <row r="38" spans="2:24" s="235" customFormat="1" ht="24" customHeight="1" x14ac:dyDescent="0.2">
      <c r="B38" s="1440"/>
      <c r="C38" s="1441"/>
      <c r="D38" s="240"/>
      <c r="E38" s="240"/>
      <c r="F38" s="240"/>
      <c r="G38" s="240"/>
      <c r="H38" s="1317"/>
      <c r="I38" s="1317"/>
      <c r="J38" s="1318"/>
      <c r="K38" s="1319"/>
      <c r="L38" s="1318"/>
      <c r="M38" s="1319"/>
      <c r="N38" s="438"/>
      <c r="O38" s="437"/>
      <c r="P38" s="637"/>
      <c r="S38" s="253"/>
      <c r="T38" s="256"/>
      <c r="U38" s="253"/>
      <c r="V38" s="241"/>
      <c r="W38" s="241"/>
    </row>
    <row r="39" spans="2:24" s="235" customFormat="1" ht="24" customHeight="1" x14ac:dyDescent="0.2">
      <c r="B39" s="1440"/>
      <c r="C39" s="1441"/>
      <c r="D39" s="240"/>
      <c r="E39" s="240"/>
      <c r="F39" s="240"/>
      <c r="G39" s="240"/>
      <c r="H39" s="1317"/>
      <c r="I39" s="1317"/>
      <c r="J39" s="1318"/>
      <c r="K39" s="1319"/>
      <c r="L39" s="1318"/>
      <c r="M39" s="1319"/>
      <c r="N39" s="438"/>
      <c r="O39" s="437"/>
      <c r="P39" s="637"/>
      <c r="V39" s="241"/>
      <c r="W39" s="241"/>
    </row>
    <row r="40" spans="2:24" s="235" customFormat="1" ht="24" customHeight="1" x14ac:dyDescent="0.2">
      <c r="B40" s="1440"/>
      <c r="C40" s="1441"/>
      <c r="D40" s="240"/>
      <c r="E40" s="240"/>
      <c r="F40" s="240"/>
      <c r="G40" s="240"/>
      <c r="H40" s="1317"/>
      <c r="I40" s="1317"/>
      <c r="J40" s="1318"/>
      <c r="K40" s="1319"/>
      <c r="L40" s="1318"/>
      <c r="M40" s="1319"/>
      <c r="N40" s="438"/>
      <c r="O40" s="437"/>
      <c r="P40" s="637"/>
      <c r="S40" s="241"/>
      <c r="T40" s="241"/>
      <c r="U40" s="241"/>
      <c r="V40" s="241"/>
      <c r="W40" s="241"/>
    </row>
    <row r="41" spans="2:24" s="235" customFormat="1" ht="24" customHeight="1" x14ac:dyDescent="0.2">
      <c r="B41" s="1440"/>
      <c r="C41" s="1441"/>
      <c r="D41" s="240"/>
      <c r="E41" s="240"/>
      <c r="F41" s="240"/>
      <c r="G41" s="240"/>
      <c r="H41" s="1317"/>
      <c r="I41" s="1317"/>
      <c r="J41" s="1318"/>
      <c r="K41" s="1319"/>
      <c r="L41" s="1318"/>
      <c r="M41" s="1319"/>
      <c r="N41" s="438"/>
      <c r="O41" s="437"/>
      <c r="P41" s="637"/>
      <c r="Q41" s="260"/>
      <c r="R41" s="260"/>
      <c r="S41" s="260"/>
      <c r="T41" s="260"/>
    </row>
    <row r="42" spans="2:24" s="235" customFormat="1" ht="24" customHeight="1" x14ac:dyDescent="0.2">
      <c r="B42" s="1440"/>
      <c r="C42" s="1441"/>
      <c r="D42" s="240"/>
      <c r="E42" s="240"/>
      <c r="F42" s="240"/>
      <c r="G42" s="240"/>
      <c r="H42" s="1317"/>
      <c r="I42" s="1317"/>
      <c r="J42" s="1318"/>
      <c r="K42" s="1319"/>
      <c r="L42" s="1318"/>
      <c r="M42" s="1319"/>
      <c r="N42" s="438"/>
      <c r="O42" s="437"/>
      <c r="P42" s="637"/>
      <c r="Q42" s="260"/>
      <c r="R42" s="260"/>
      <c r="S42" s="260"/>
      <c r="T42" s="260"/>
    </row>
    <row r="43" spans="2:24" s="235" customFormat="1" ht="24" customHeight="1" x14ac:dyDescent="0.2">
      <c r="B43" s="1440"/>
      <c r="C43" s="1441"/>
      <c r="D43" s="240"/>
      <c r="E43" s="240"/>
      <c r="F43" s="240"/>
      <c r="G43" s="240"/>
      <c r="H43" s="1317"/>
      <c r="I43" s="1317"/>
      <c r="J43" s="1318"/>
      <c r="K43" s="1319"/>
      <c r="L43" s="1318"/>
      <c r="M43" s="1319"/>
      <c r="N43" s="438"/>
      <c r="O43" s="437"/>
      <c r="P43" s="637"/>
      <c r="Q43" s="260"/>
      <c r="R43" s="260"/>
      <c r="S43" s="260"/>
      <c r="T43" s="260"/>
    </row>
    <row r="44" spans="2:24" s="235" customFormat="1" ht="24" customHeight="1" x14ac:dyDescent="0.2">
      <c r="B44" s="1440"/>
      <c r="C44" s="1441"/>
      <c r="D44" s="240"/>
      <c r="E44" s="240"/>
      <c r="F44" s="240"/>
      <c r="G44" s="240"/>
      <c r="H44" s="1317"/>
      <c r="I44" s="1317"/>
      <c r="J44" s="1318"/>
      <c r="K44" s="1319"/>
      <c r="L44" s="1318"/>
      <c r="M44" s="1319"/>
      <c r="N44" s="438"/>
      <c r="O44" s="437"/>
      <c r="P44" s="637"/>
      <c r="Q44" s="261"/>
      <c r="R44" s="261"/>
    </row>
    <row r="45" spans="2:24" s="235" customFormat="1" ht="24" customHeight="1" x14ac:dyDescent="0.2">
      <c r="B45" s="1440"/>
      <c r="C45" s="1441"/>
      <c r="D45" s="240"/>
      <c r="E45" s="240"/>
      <c r="F45" s="240"/>
      <c r="G45" s="240"/>
      <c r="H45" s="1317"/>
      <c r="I45" s="1317"/>
      <c r="J45" s="1318"/>
      <c r="K45" s="1319"/>
      <c r="L45" s="1318"/>
      <c r="M45" s="1319"/>
      <c r="N45" s="438"/>
      <c r="O45" s="437"/>
      <c r="P45" s="637"/>
      <c r="Q45" s="261"/>
      <c r="R45" s="261"/>
    </row>
    <row r="46" spans="2:24" s="235" customFormat="1" ht="24" customHeight="1" x14ac:dyDescent="0.2">
      <c r="B46" s="1440"/>
      <c r="C46" s="1441"/>
      <c r="D46" s="240"/>
      <c r="E46" s="240"/>
      <c r="F46" s="240"/>
      <c r="G46" s="240"/>
      <c r="H46" s="1317"/>
      <c r="I46" s="1317"/>
      <c r="J46" s="1318"/>
      <c r="K46" s="1319"/>
      <c r="L46" s="1318"/>
      <c r="M46" s="1319"/>
      <c r="N46" s="438"/>
      <c r="O46" s="437"/>
      <c r="P46" s="637"/>
      <c r="Q46" s="261"/>
      <c r="R46" s="261"/>
    </row>
    <row r="47" spans="2:24" s="235" customFormat="1" ht="24" customHeight="1" x14ac:dyDescent="0.2">
      <c r="B47" s="1440"/>
      <c r="C47" s="1441"/>
      <c r="D47" s="240"/>
      <c r="E47" s="240"/>
      <c r="F47" s="240"/>
      <c r="G47" s="240"/>
      <c r="H47" s="1317"/>
      <c r="I47" s="1317"/>
      <c r="J47" s="1318"/>
      <c r="K47" s="1319"/>
      <c r="L47" s="1318"/>
      <c r="M47" s="1319"/>
      <c r="N47" s="438"/>
      <c r="O47" s="437"/>
      <c r="P47" s="637"/>
      <c r="Q47" s="261"/>
      <c r="R47" s="261"/>
      <c r="S47" s="261"/>
      <c r="T47" s="261"/>
      <c r="U47" s="262"/>
    </row>
    <row r="48" spans="2:24" s="235" customFormat="1" ht="24" customHeight="1" x14ac:dyDescent="0.2">
      <c r="B48" s="1440"/>
      <c r="C48" s="1441"/>
      <c r="D48" s="240"/>
      <c r="E48" s="240"/>
      <c r="F48" s="240"/>
      <c r="G48" s="240"/>
      <c r="H48" s="1317"/>
      <c r="I48" s="1317"/>
      <c r="J48" s="1318"/>
      <c r="K48" s="1319"/>
      <c r="L48" s="1318"/>
      <c r="M48" s="1319"/>
      <c r="N48" s="438"/>
      <c r="O48" s="437"/>
      <c r="P48" s="637"/>
      <c r="Q48" s="261"/>
      <c r="R48" s="261"/>
      <c r="S48" s="261"/>
      <c r="T48" s="261"/>
      <c r="U48" s="262"/>
    </row>
    <row r="49" spans="2:21" s="235" customFormat="1" ht="24" customHeight="1" x14ac:dyDescent="0.2">
      <c r="B49" s="1440"/>
      <c r="C49" s="1441"/>
      <c r="D49" s="240"/>
      <c r="E49" s="240"/>
      <c r="F49" s="240"/>
      <c r="G49" s="240"/>
      <c r="H49" s="1317"/>
      <c r="I49" s="1317"/>
      <c r="J49" s="1318"/>
      <c r="K49" s="1319"/>
      <c r="L49" s="1318"/>
      <c r="M49" s="1319"/>
      <c r="N49" s="438"/>
      <c r="O49" s="437"/>
      <c r="P49" s="637"/>
      <c r="Q49" s="261"/>
      <c r="R49" s="261"/>
      <c r="S49" s="261"/>
      <c r="T49" s="261"/>
      <c r="U49" s="262"/>
    </row>
    <row r="50" spans="2:21" s="235" customFormat="1" ht="24" customHeight="1" x14ac:dyDescent="0.2">
      <c r="B50" s="1440"/>
      <c r="C50" s="1441"/>
      <c r="D50" s="240"/>
      <c r="E50" s="240"/>
      <c r="F50" s="240"/>
      <c r="G50" s="240"/>
      <c r="H50" s="1317"/>
      <c r="I50" s="1317"/>
      <c r="J50" s="1318"/>
      <c r="K50" s="1319"/>
      <c r="L50" s="1318"/>
      <c r="M50" s="1319"/>
      <c r="N50" s="438"/>
      <c r="O50" s="437"/>
      <c r="P50" s="637"/>
      <c r="Q50" s="261"/>
      <c r="R50" s="261"/>
      <c r="S50" s="261"/>
      <c r="T50" s="261"/>
      <c r="U50" s="262"/>
    </row>
    <row r="51" spans="2:21" s="235" customFormat="1" ht="24" customHeight="1" x14ac:dyDescent="0.2">
      <c r="B51" s="1440"/>
      <c r="C51" s="1441"/>
      <c r="D51" s="240"/>
      <c r="E51" s="240"/>
      <c r="F51" s="240"/>
      <c r="G51" s="240"/>
      <c r="H51" s="1317"/>
      <c r="I51" s="1317"/>
      <c r="J51" s="1318"/>
      <c r="K51" s="1319"/>
      <c r="L51" s="1318"/>
      <c r="M51" s="1319"/>
      <c r="N51" s="438"/>
      <c r="O51" s="437"/>
      <c r="P51" s="637"/>
      <c r="Q51" s="261"/>
      <c r="R51" s="261"/>
      <c r="S51" s="261"/>
      <c r="T51" s="261"/>
      <c r="U51" s="262"/>
    </row>
    <row r="52" spans="2:21" s="235" customFormat="1" ht="24" customHeight="1" x14ac:dyDescent="0.2">
      <c r="B52" s="1440"/>
      <c r="C52" s="1441"/>
      <c r="D52" s="240"/>
      <c r="E52" s="240"/>
      <c r="F52" s="240"/>
      <c r="G52" s="240"/>
      <c r="H52" s="1317"/>
      <c r="I52" s="1317"/>
      <c r="J52" s="1318"/>
      <c r="K52" s="1319"/>
      <c r="L52" s="1318"/>
      <c r="M52" s="1319"/>
      <c r="N52" s="438"/>
      <c r="O52" s="437"/>
      <c r="P52" s="637"/>
      <c r="Q52" s="264"/>
      <c r="R52" s="264"/>
      <c r="S52" s="261"/>
      <c r="T52" s="261"/>
      <c r="U52" s="262"/>
    </row>
    <row r="53" spans="2:21" s="235" customFormat="1" ht="24" customHeight="1" x14ac:dyDescent="0.2">
      <c r="B53" s="1440"/>
      <c r="C53" s="1441"/>
      <c r="D53" s="240"/>
      <c r="E53" s="240"/>
      <c r="F53" s="240"/>
      <c r="G53" s="240"/>
      <c r="H53" s="1317"/>
      <c r="I53" s="1317"/>
      <c r="J53" s="1318"/>
      <c r="K53" s="1319"/>
      <c r="L53" s="1318"/>
      <c r="M53" s="1319"/>
      <c r="N53" s="438"/>
      <c r="O53" s="437"/>
      <c r="P53" s="637"/>
      <c r="Q53" s="264"/>
      <c r="R53" s="264"/>
      <c r="S53" s="261"/>
      <c r="T53" s="261"/>
      <c r="U53" s="262"/>
    </row>
    <row r="54" spans="2:21" s="235" customFormat="1" ht="24" customHeight="1" x14ac:dyDescent="0.2">
      <c r="B54" s="1440"/>
      <c r="C54" s="1441"/>
      <c r="D54" s="240"/>
      <c r="E54" s="240"/>
      <c r="F54" s="240"/>
      <c r="G54" s="240"/>
      <c r="H54" s="1317"/>
      <c r="I54" s="1317"/>
      <c r="J54" s="1318"/>
      <c r="K54" s="1319"/>
      <c r="L54" s="1318"/>
      <c r="M54" s="1319"/>
      <c r="N54" s="438"/>
      <c r="O54" s="437"/>
      <c r="P54" s="637"/>
      <c r="Q54" s="264"/>
      <c r="R54" s="264"/>
      <c r="S54" s="261"/>
      <c r="T54" s="261"/>
      <c r="U54" s="262"/>
    </row>
    <row r="55" spans="2:21" s="235" customFormat="1" ht="24" customHeight="1" x14ac:dyDescent="0.2">
      <c r="B55" s="1440"/>
      <c r="C55" s="1441"/>
      <c r="D55" s="240"/>
      <c r="E55" s="240"/>
      <c r="F55" s="240"/>
      <c r="G55" s="240"/>
      <c r="H55" s="1317"/>
      <c r="I55" s="1317"/>
      <c r="J55" s="1318"/>
      <c r="K55" s="1319"/>
      <c r="L55" s="1318"/>
      <c r="M55" s="1319"/>
      <c r="N55" s="438"/>
      <c r="O55" s="437"/>
      <c r="P55" s="637"/>
      <c r="Q55" s="261"/>
      <c r="R55" s="264"/>
      <c r="S55" s="261"/>
      <c r="T55" s="261"/>
      <c r="U55" s="262"/>
    </row>
    <row r="56" spans="2:21" s="235" customFormat="1" ht="24" customHeight="1" x14ac:dyDescent="0.2">
      <c r="B56" s="1440"/>
      <c r="C56" s="1441"/>
      <c r="D56" s="240"/>
      <c r="E56" s="240"/>
      <c r="F56" s="240"/>
      <c r="G56" s="240"/>
      <c r="H56" s="1317"/>
      <c r="I56" s="1317"/>
      <c r="J56" s="1318"/>
      <c r="K56" s="1319"/>
      <c r="L56" s="1318"/>
      <c r="M56" s="1319"/>
      <c r="N56" s="438"/>
      <c r="O56" s="437"/>
      <c r="P56" s="637"/>
      <c r="Q56" s="261"/>
      <c r="R56" s="264"/>
      <c r="S56" s="261"/>
      <c r="T56" s="261"/>
      <c r="U56" s="262"/>
    </row>
    <row r="57" spans="2:21" s="235" customFormat="1" ht="24" customHeight="1" x14ac:dyDescent="0.2">
      <c r="B57" s="1440"/>
      <c r="C57" s="1441"/>
      <c r="D57" s="240"/>
      <c r="E57" s="240"/>
      <c r="F57" s="240"/>
      <c r="G57" s="240"/>
      <c r="H57" s="1317"/>
      <c r="I57" s="1317"/>
      <c r="J57" s="1318"/>
      <c r="K57" s="1319"/>
      <c r="L57" s="1318"/>
      <c r="M57" s="1319"/>
      <c r="N57" s="438"/>
      <c r="O57" s="437"/>
      <c r="P57" s="637"/>
      <c r="Q57" s="261"/>
      <c r="R57" s="264"/>
      <c r="S57" s="261"/>
      <c r="T57" s="261"/>
      <c r="U57" s="262"/>
    </row>
    <row r="58" spans="2:21" s="235" customFormat="1" ht="24" customHeight="1" x14ac:dyDescent="0.2">
      <c r="B58" s="1440"/>
      <c r="C58" s="1441"/>
      <c r="D58" s="240"/>
      <c r="E58" s="240"/>
      <c r="F58" s="240"/>
      <c r="G58" s="240"/>
      <c r="H58" s="1317"/>
      <c r="I58" s="1317"/>
      <c r="J58" s="1318"/>
      <c r="K58" s="1319"/>
      <c r="L58" s="1318"/>
      <c r="M58" s="1319"/>
      <c r="N58" s="438"/>
      <c r="O58" s="437"/>
      <c r="P58" s="637"/>
      <c r="Q58" s="261"/>
      <c r="R58" s="264"/>
      <c r="S58" s="266"/>
      <c r="T58" s="266"/>
      <c r="U58" s="262"/>
    </row>
    <row r="59" spans="2:21" s="235" customFormat="1" ht="24" customHeight="1" x14ac:dyDescent="0.2">
      <c r="B59" s="1440"/>
      <c r="C59" s="1441"/>
      <c r="D59" s="240"/>
      <c r="E59" s="240"/>
      <c r="F59" s="240"/>
      <c r="G59" s="240"/>
      <c r="H59" s="1317"/>
      <c r="I59" s="1317"/>
      <c r="J59" s="1318"/>
      <c r="K59" s="1319"/>
      <c r="L59" s="1318"/>
      <c r="M59" s="1319"/>
      <c r="N59" s="438"/>
      <c r="O59" s="437"/>
      <c r="P59" s="637"/>
      <c r="Q59" s="261"/>
      <c r="R59" s="264"/>
      <c r="S59" s="261"/>
      <c r="T59" s="261"/>
      <c r="U59" s="262"/>
    </row>
    <row r="60" spans="2:21" s="235" customFormat="1" ht="24" customHeight="1" thickBot="1" x14ac:dyDescent="0.25">
      <c r="B60" s="1442"/>
      <c r="C60" s="1443"/>
      <c r="D60" s="268"/>
      <c r="E60" s="268"/>
      <c r="F60" s="268"/>
      <c r="G60" s="268"/>
      <c r="H60" s="1321"/>
      <c r="I60" s="1321"/>
      <c r="J60" s="1322"/>
      <c r="K60" s="1323"/>
      <c r="L60" s="1322"/>
      <c r="M60" s="1323"/>
      <c r="N60" s="442"/>
      <c r="O60" s="437"/>
      <c r="P60" s="637"/>
      <c r="Q60" s="260"/>
      <c r="R60" s="269"/>
      <c r="S60" s="260"/>
      <c r="T60" s="260"/>
    </row>
    <row r="61" spans="2:21" s="270" customFormat="1" ht="15.75" customHeight="1" thickBot="1" x14ac:dyDescent="0.25"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O61" s="271"/>
    </row>
    <row r="62" spans="2:21" s="270" customFormat="1" ht="21.75" customHeight="1" x14ac:dyDescent="0.3">
      <c r="B62" s="443"/>
      <c r="C62" s="443"/>
      <c r="D62" s="1301" t="s">
        <v>239</v>
      </c>
      <c r="E62" s="1302"/>
      <c r="F62" s="1302"/>
      <c r="G62" s="1302"/>
      <c r="H62" s="1303"/>
      <c r="I62" s="444"/>
      <c r="J62" s="1431" t="s">
        <v>240</v>
      </c>
      <c r="K62" s="1432"/>
      <c r="L62" s="1432"/>
      <c r="M62" s="1433"/>
      <c r="N62" s="445"/>
      <c r="O62" s="271"/>
    </row>
    <row r="63" spans="2:21" s="270" customFormat="1" ht="42" customHeight="1" x14ac:dyDescent="0.2">
      <c r="B63" s="446"/>
      <c r="C63" s="446"/>
      <c r="D63" s="1307" t="s">
        <v>416</v>
      </c>
      <c r="E63" s="1308"/>
      <c r="F63" s="1308"/>
      <c r="G63" s="1308"/>
      <c r="H63" s="1309"/>
      <c r="J63" s="1434" t="str">
        <f>IF(L63="","",CONCATENATE("≤ ",Matriz_emp!B18," km/h"))</f>
        <v/>
      </c>
      <c r="K63" s="1435"/>
      <c r="L63" s="447"/>
      <c r="M63" s="448" t="str">
        <f>IF(L63="","","km/h")</f>
        <v/>
      </c>
      <c r="O63" s="271"/>
    </row>
    <row r="64" spans="2:21" s="279" customFormat="1" ht="42" customHeight="1" thickBot="1" x14ac:dyDescent="0.25">
      <c r="B64" s="446"/>
      <c r="C64" s="446"/>
      <c r="D64" s="1310"/>
      <c r="E64" s="1311"/>
      <c r="F64" s="1311"/>
      <c r="G64" s="1311"/>
      <c r="H64" s="1312"/>
      <c r="J64" s="1436" t="str">
        <f>IF(L64="","",CONCATENATE("&gt; ",Matriz_emp!B21," km/h"))</f>
        <v/>
      </c>
      <c r="K64" s="1437"/>
      <c r="L64" s="449"/>
      <c r="M64" s="450" t="str">
        <f>IF(L64="","","%")</f>
        <v/>
      </c>
      <c r="O64" s="275"/>
    </row>
    <row r="65" spans="5:15" s="270" customFormat="1" ht="20.25" x14ac:dyDescent="0.3">
      <c r="E65" s="280"/>
      <c r="F65" s="280"/>
      <c r="G65" s="280"/>
      <c r="H65" s="280"/>
      <c r="I65" s="280"/>
      <c r="J65" s="280"/>
      <c r="K65" s="280"/>
      <c r="L65" s="281"/>
      <c r="M65" s="281"/>
      <c r="N65" s="281"/>
      <c r="O65" s="281"/>
    </row>
  </sheetData>
  <sheetProtection autoFilter="0"/>
  <mergeCells count="250">
    <mergeCell ref="C4:E4"/>
    <mergeCell ref="F4:L4"/>
    <mergeCell ref="P2:Q2"/>
    <mergeCell ref="R2:S2"/>
    <mergeCell ref="M3:N3"/>
    <mergeCell ref="M4:N4"/>
    <mergeCell ref="D9:M9"/>
    <mergeCell ref="C5:G5"/>
    <mergeCell ref="J5:N5"/>
    <mergeCell ref="C1:C3"/>
    <mergeCell ref="E1:E3"/>
    <mergeCell ref="F1:L2"/>
    <mergeCell ref="M1:N2"/>
    <mergeCell ref="F3:L3"/>
    <mergeCell ref="P3:Q3"/>
    <mergeCell ref="B6:G6"/>
    <mergeCell ref="H6:L6"/>
    <mergeCell ref="M6:N6"/>
    <mergeCell ref="E7:G7"/>
    <mergeCell ref="I7:L7"/>
    <mergeCell ref="M7:N8"/>
    <mergeCell ref="P11:R12"/>
    <mergeCell ref="W11:X11"/>
    <mergeCell ref="B12:C12"/>
    <mergeCell ref="H12:I12"/>
    <mergeCell ref="J12:K12"/>
    <mergeCell ref="L12:M12"/>
    <mergeCell ref="P10:X10"/>
    <mergeCell ref="B7:D7"/>
    <mergeCell ref="B8:D8"/>
    <mergeCell ref="B10:C10"/>
    <mergeCell ref="B11:C11"/>
    <mergeCell ref="E8:G8"/>
    <mergeCell ref="I8:L8"/>
    <mergeCell ref="H10:I10"/>
    <mergeCell ref="J10:K10"/>
    <mergeCell ref="L10:M10"/>
    <mergeCell ref="H11:I11"/>
    <mergeCell ref="J11:K11"/>
    <mergeCell ref="L11:M11"/>
    <mergeCell ref="B17:C17"/>
    <mergeCell ref="H17:I17"/>
    <mergeCell ref="J17:K17"/>
    <mergeCell ref="L17:M17"/>
    <mergeCell ref="X13:X16"/>
    <mergeCell ref="B14:C14"/>
    <mergeCell ref="H14:I14"/>
    <mergeCell ref="J14:K14"/>
    <mergeCell ref="L14:M14"/>
    <mergeCell ref="B15:C15"/>
    <mergeCell ref="H15:I15"/>
    <mergeCell ref="J15:K15"/>
    <mergeCell ref="L15:M15"/>
    <mergeCell ref="B16:C16"/>
    <mergeCell ref="B13:C13"/>
    <mergeCell ref="H13:I13"/>
    <mergeCell ref="J13:K13"/>
    <mergeCell ref="L13:M13"/>
    <mergeCell ref="P13:R14"/>
    <mergeCell ref="S13:V14"/>
    <mergeCell ref="B20:C20"/>
    <mergeCell ref="H20:I20"/>
    <mergeCell ref="J20:K20"/>
    <mergeCell ref="L20:M20"/>
    <mergeCell ref="B21:C21"/>
    <mergeCell ref="H21:I21"/>
    <mergeCell ref="J21:K21"/>
    <mergeCell ref="L21:M21"/>
    <mergeCell ref="B18:C18"/>
    <mergeCell ref="H18:I18"/>
    <mergeCell ref="J18:K18"/>
    <mergeCell ref="L18:M18"/>
    <mergeCell ref="B19:C19"/>
    <mergeCell ref="H19:I19"/>
    <mergeCell ref="J19:K19"/>
    <mergeCell ref="L19:M19"/>
    <mergeCell ref="B22:C22"/>
    <mergeCell ref="H22:I22"/>
    <mergeCell ref="J22:K22"/>
    <mergeCell ref="L22:M22"/>
    <mergeCell ref="B23:C23"/>
    <mergeCell ref="H23:I23"/>
    <mergeCell ref="J23:K23"/>
    <mergeCell ref="L23:M23"/>
    <mergeCell ref="P23:R24"/>
    <mergeCell ref="B26:C26"/>
    <mergeCell ref="H26:I26"/>
    <mergeCell ref="J26:K26"/>
    <mergeCell ref="L26:M26"/>
    <mergeCell ref="B27:C27"/>
    <mergeCell ref="H27:I27"/>
    <mergeCell ref="J27:K27"/>
    <mergeCell ref="L27:M27"/>
    <mergeCell ref="S23:V24"/>
    <mergeCell ref="P26:S26"/>
    <mergeCell ref="B24:C24"/>
    <mergeCell ref="H24:I24"/>
    <mergeCell ref="J24:K24"/>
    <mergeCell ref="L24:M24"/>
    <mergeCell ref="B25:C25"/>
    <mergeCell ref="H25:I25"/>
    <mergeCell ref="J25:K25"/>
    <mergeCell ref="L25:M25"/>
    <mergeCell ref="B29:C29"/>
    <mergeCell ref="H29:I29"/>
    <mergeCell ref="J29:K29"/>
    <mergeCell ref="L29:M29"/>
    <mergeCell ref="B30:C30"/>
    <mergeCell ref="H30:I30"/>
    <mergeCell ref="J30:K30"/>
    <mergeCell ref="L30:M30"/>
    <mergeCell ref="W27:X27"/>
    <mergeCell ref="B28:C28"/>
    <mergeCell ref="H28:I28"/>
    <mergeCell ref="J28:K28"/>
    <mergeCell ref="L28:M28"/>
    <mergeCell ref="W28:X28"/>
    <mergeCell ref="W30:X30"/>
    <mergeCell ref="B31:C31"/>
    <mergeCell ref="H31:I31"/>
    <mergeCell ref="J31:K31"/>
    <mergeCell ref="L31:M31"/>
    <mergeCell ref="B32:C32"/>
    <mergeCell ref="H32:I32"/>
    <mergeCell ref="J32:K32"/>
    <mergeCell ref="L32:M32"/>
    <mergeCell ref="X32:X36"/>
    <mergeCell ref="B35:C35"/>
    <mergeCell ref="H35:I35"/>
    <mergeCell ref="J35:K35"/>
    <mergeCell ref="L35:M35"/>
    <mergeCell ref="B36:C36"/>
    <mergeCell ref="H36:I36"/>
    <mergeCell ref="J36:K36"/>
    <mergeCell ref="L36:M36"/>
    <mergeCell ref="B33:C33"/>
    <mergeCell ref="H33:I33"/>
    <mergeCell ref="J33:K33"/>
    <mergeCell ref="L33:M33"/>
    <mergeCell ref="B34:C34"/>
    <mergeCell ref="H34:I34"/>
    <mergeCell ref="J34:K34"/>
    <mergeCell ref="B39:C39"/>
    <mergeCell ref="H39:I39"/>
    <mergeCell ref="J39:K39"/>
    <mergeCell ref="L39:M39"/>
    <mergeCell ref="B40:C40"/>
    <mergeCell ref="H40:I40"/>
    <mergeCell ref="J40:K40"/>
    <mergeCell ref="L40:M40"/>
    <mergeCell ref="B37:C37"/>
    <mergeCell ref="H37:I37"/>
    <mergeCell ref="J37:K37"/>
    <mergeCell ref="L37:M37"/>
    <mergeCell ref="B38:C38"/>
    <mergeCell ref="H38:I38"/>
    <mergeCell ref="J38:K38"/>
    <mergeCell ref="L38:M38"/>
    <mergeCell ref="B43:C43"/>
    <mergeCell ref="H43:I43"/>
    <mergeCell ref="J43:K43"/>
    <mergeCell ref="L43:M43"/>
    <mergeCell ref="B44:C44"/>
    <mergeCell ref="H44:I44"/>
    <mergeCell ref="J44:K44"/>
    <mergeCell ref="L44:M44"/>
    <mergeCell ref="B41:C41"/>
    <mergeCell ref="H41:I41"/>
    <mergeCell ref="J41:K41"/>
    <mergeCell ref="L41:M41"/>
    <mergeCell ref="B42:C42"/>
    <mergeCell ref="H42:I42"/>
    <mergeCell ref="J42:K42"/>
    <mergeCell ref="L42:M42"/>
    <mergeCell ref="B47:C47"/>
    <mergeCell ref="H47:I47"/>
    <mergeCell ref="J47:K47"/>
    <mergeCell ref="L47:M47"/>
    <mergeCell ref="B48:C48"/>
    <mergeCell ref="H48:I48"/>
    <mergeCell ref="J48:K48"/>
    <mergeCell ref="L48:M48"/>
    <mergeCell ref="B45:C45"/>
    <mergeCell ref="H45:I45"/>
    <mergeCell ref="J45:K45"/>
    <mergeCell ref="L45:M45"/>
    <mergeCell ref="B46:C46"/>
    <mergeCell ref="H46:I46"/>
    <mergeCell ref="J46:K46"/>
    <mergeCell ref="L46:M46"/>
    <mergeCell ref="B52:C52"/>
    <mergeCell ref="H52:I52"/>
    <mergeCell ref="J52:K52"/>
    <mergeCell ref="L52:M52"/>
    <mergeCell ref="B49:C49"/>
    <mergeCell ref="H49:I49"/>
    <mergeCell ref="J49:K49"/>
    <mergeCell ref="L49:M49"/>
    <mergeCell ref="B50:C50"/>
    <mergeCell ref="H50:I50"/>
    <mergeCell ref="J50:K50"/>
    <mergeCell ref="L50:M50"/>
    <mergeCell ref="B51:C51"/>
    <mergeCell ref="H51:I51"/>
    <mergeCell ref="J51:K51"/>
    <mergeCell ref="L51:M51"/>
    <mergeCell ref="B60:C60"/>
    <mergeCell ref="H60:I60"/>
    <mergeCell ref="J60:K60"/>
    <mergeCell ref="L60:M60"/>
    <mergeCell ref="B57:C57"/>
    <mergeCell ref="H57:I57"/>
    <mergeCell ref="J57:K57"/>
    <mergeCell ref="L57:M57"/>
    <mergeCell ref="B58:C58"/>
    <mergeCell ref="H58:I58"/>
    <mergeCell ref="J58:K58"/>
    <mergeCell ref="L58:M58"/>
    <mergeCell ref="B59:C59"/>
    <mergeCell ref="H59:I59"/>
    <mergeCell ref="J59:K59"/>
    <mergeCell ref="L59:M59"/>
    <mergeCell ref="B55:C55"/>
    <mergeCell ref="H55:I55"/>
    <mergeCell ref="J55:K55"/>
    <mergeCell ref="L55:M55"/>
    <mergeCell ref="B56:C56"/>
    <mergeCell ref="H56:I56"/>
    <mergeCell ref="J56:K56"/>
    <mergeCell ref="L56:M56"/>
    <mergeCell ref="B53:C53"/>
    <mergeCell ref="H53:I53"/>
    <mergeCell ref="J53:K53"/>
    <mergeCell ref="L53:M53"/>
    <mergeCell ref="B54:C54"/>
    <mergeCell ref="X18:X20"/>
    <mergeCell ref="D62:H62"/>
    <mergeCell ref="J62:M62"/>
    <mergeCell ref="D63:H64"/>
    <mergeCell ref="J63:K63"/>
    <mergeCell ref="J64:K64"/>
    <mergeCell ref="H16:I16"/>
    <mergeCell ref="J16:K16"/>
    <mergeCell ref="L16:M16"/>
    <mergeCell ref="H54:I54"/>
    <mergeCell ref="J54:K54"/>
    <mergeCell ref="L54:M54"/>
    <mergeCell ref="X23:X25"/>
    <mergeCell ref="P21:R22"/>
    <mergeCell ref="L34:M34"/>
  </mergeCells>
  <conditionalFormatting sqref="J11:J60 H11:H60">
    <cfRule type="expression" dxfId="11" priority="12" stopIfTrue="1">
      <formula>OR($E11="",$G11="",$E11=0,$G11=0)</formula>
    </cfRule>
  </conditionalFormatting>
  <conditionalFormatting sqref="L11:L60">
    <cfRule type="cellIs" dxfId="10" priority="13" stopIfTrue="1" operator="equal">
      <formula>$L$63</formula>
    </cfRule>
    <cfRule type="expression" dxfId="9" priority="14" stopIfTrue="1">
      <formula>OR($E11="",$G11="",$E11=0,$G11=0)</formula>
    </cfRule>
  </conditionalFormatting>
  <conditionalFormatting sqref="B11:C60">
    <cfRule type="cellIs" dxfId="8" priority="3" stopIfTrue="1" operator="equal">
      <formula>0</formula>
    </cfRule>
  </conditionalFormatting>
  <conditionalFormatting sqref="N11:N60">
    <cfRule type="cellIs" dxfId="7" priority="1" stopIfTrue="1" operator="equal">
      <formula>$L$64</formula>
    </cfRule>
    <cfRule type="expression" dxfId="6" priority="2" stopIfTrue="1">
      <formula>OR($E11="",$G11="",$E11=0,$G11=0)</formula>
    </cfRule>
  </conditionalFormatting>
  <dataValidations count="2">
    <dataValidation type="list" allowBlank="1" showInputMessage="1" showErrorMessage="1" promptTitle="Grupo (A o B)" sqref="P18:R19">
      <formula1>gr</formula1>
    </dataValidation>
    <dataValidation type="list" allowBlank="1" showInputMessage="1" showErrorMessage="1" promptTitle="Sistema de Referencia" prompt="Sistema de Referencia" sqref="P13:R14">
      <formula1>sr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/>
  <dimension ref="B1:Y65"/>
  <sheetViews>
    <sheetView zoomScale="55" zoomScaleNormal="55" workbookViewId="0"/>
  </sheetViews>
  <sheetFormatPr baseColWidth="10" defaultColWidth="11.42578125" defaultRowHeight="12.75" x14ac:dyDescent="0.2"/>
  <cols>
    <col min="1" max="1" width="11" style="216" customWidth="1"/>
    <col min="2" max="2" width="7.5703125" style="216" customWidth="1"/>
    <col min="3" max="3" width="6.7109375" style="216" customWidth="1"/>
    <col min="4" max="4" width="14.7109375" style="216" customWidth="1"/>
    <col min="5" max="6" width="18.7109375" style="216" customWidth="1"/>
    <col min="7" max="7" width="26" style="216" customWidth="1"/>
    <col min="8" max="8" width="17.7109375" style="216" customWidth="1"/>
    <col min="9" max="9" width="8.7109375" style="216" customWidth="1"/>
    <col min="10" max="10" width="18.7109375" style="216" customWidth="1"/>
    <col min="11" max="12" width="9.7109375" style="216" customWidth="1"/>
    <col min="13" max="13" width="18.7109375" style="216" customWidth="1"/>
    <col min="14" max="14" width="20.7109375" style="216" customWidth="1"/>
    <col min="15" max="15" width="6.5703125" style="216" customWidth="1"/>
    <col min="16" max="16" width="11.42578125" style="216"/>
    <col min="17" max="17" width="7.85546875" style="216" customWidth="1"/>
    <col min="18" max="18" width="11.85546875" style="216" customWidth="1"/>
    <col min="19" max="19" width="18.140625" style="216" customWidth="1"/>
    <col min="20" max="20" width="15.5703125" style="216" customWidth="1"/>
    <col min="21" max="22" width="11.42578125" style="216"/>
    <col min="23" max="24" width="30" style="216" bestFit="1" customWidth="1"/>
    <col min="25" max="25" width="7.28515625" style="216" customWidth="1"/>
    <col min="26" max="16384" width="11.42578125" style="216"/>
  </cols>
  <sheetData>
    <row r="1" spans="2:25" ht="15" customHeight="1" x14ac:dyDescent="0.2">
      <c r="B1" s="223"/>
      <c r="C1" s="1382"/>
      <c r="D1" s="229"/>
      <c r="E1" s="1384"/>
      <c r="F1" s="1386" t="s">
        <v>210</v>
      </c>
      <c r="G1" s="1387"/>
      <c r="H1" s="1387"/>
      <c r="I1" s="1387"/>
      <c r="J1" s="1387"/>
      <c r="K1" s="1387"/>
      <c r="L1" s="1388"/>
      <c r="M1" s="1392"/>
      <c r="N1" s="1393"/>
      <c r="O1" s="430"/>
    </row>
    <row r="2" spans="2:25" ht="30" customHeight="1" x14ac:dyDescent="0.2">
      <c r="B2" s="224"/>
      <c r="C2" s="1383"/>
      <c r="D2" s="230"/>
      <c r="E2" s="1385"/>
      <c r="F2" s="1389"/>
      <c r="G2" s="1390"/>
      <c r="H2" s="1390"/>
      <c r="I2" s="1390"/>
      <c r="J2" s="1390"/>
      <c r="K2" s="1390"/>
      <c r="L2" s="1391"/>
      <c r="M2" s="1394"/>
      <c r="N2" s="1395"/>
      <c r="O2" s="430"/>
      <c r="P2" s="1283" t="s">
        <v>371</v>
      </c>
      <c r="Q2" s="1283"/>
      <c r="R2" s="1428">
        <f>Datos_Generales!$C$4</f>
        <v>0</v>
      </c>
      <c r="S2" s="1428"/>
    </row>
    <row r="3" spans="2:25" ht="19.5" customHeight="1" x14ac:dyDescent="0.3">
      <c r="B3" s="224"/>
      <c r="C3" s="1383"/>
      <c r="D3" s="230"/>
      <c r="E3" s="1385"/>
      <c r="F3" s="1394" t="s">
        <v>211</v>
      </c>
      <c r="G3" s="1396"/>
      <c r="H3" s="1396"/>
      <c r="I3" s="1396"/>
      <c r="J3" s="1396"/>
      <c r="K3" s="1396"/>
      <c r="L3" s="1395"/>
      <c r="M3" s="1394" t="s">
        <v>212</v>
      </c>
      <c r="N3" s="1395"/>
      <c r="O3" s="430"/>
      <c r="P3" s="1404" t="s">
        <v>478</v>
      </c>
      <c r="Q3" s="1405"/>
      <c r="R3" s="627"/>
      <c r="S3" s="628"/>
    </row>
    <row r="4" spans="2:25" ht="73.5" customHeight="1" thickBot="1" x14ac:dyDescent="0.25">
      <c r="B4" s="225"/>
      <c r="C4" s="1397"/>
      <c r="D4" s="1397"/>
      <c r="E4" s="1398"/>
      <c r="F4" s="1399" t="s">
        <v>170</v>
      </c>
      <c r="G4" s="1400"/>
      <c r="H4" s="1400"/>
      <c r="I4" s="1400"/>
      <c r="J4" s="1400"/>
      <c r="K4" s="1400"/>
      <c r="L4" s="1401"/>
      <c r="M4" s="1402" t="s">
        <v>213</v>
      </c>
      <c r="N4" s="1403"/>
      <c r="O4" s="431"/>
      <c r="R4" s="216" t="s">
        <v>351</v>
      </c>
      <c r="T4" s="217"/>
    </row>
    <row r="5" spans="2:25" ht="23.25" customHeight="1" thickBot="1" x14ac:dyDescent="0.25">
      <c r="C5" s="1406"/>
      <c r="D5" s="1406"/>
      <c r="E5" s="1406"/>
      <c r="F5" s="1407"/>
      <c r="G5" s="1407"/>
      <c r="H5" s="218"/>
      <c r="I5" s="218"/>
      <c r="J5" s="1407"/>
      <c r="K5" s="1407"/>
      <c r="L5" s="1407"/>
      <c r="M5" s="1406"/>
      <c r="N5" s="1406"/>
      <c r="O5" s="429"/>
      <c r="S5" s="221"/>
      <c r="T5" s="221"/>
      <c r="U5" s="221"/>
    </row>
    <row r="6" spans="2:25" ht="20.100000000000001" customHeight="1" x14ac:dyDescent="0.3">
      <c r="B6" s="1408" t="s">
        <v>352</v>
      </c>
      <c r="C6" s="1409"/>
      <c r="D6" s="1409"/>
      <c r="E6" s="1409"/>
      <c r="F6" s="1409"/>
      <c r="G6" s="1410"/>
      <c r="H6" s="1473" t="s">
        <v>353</v>
      </c>
      <c r="I6" s="1474"/>
      <c r="J6" s="1474"/>
      <c r="K6" s="1474"/>
      <c r="L6" s="1475"/>
      <c r="M6" s="1476" t="s">
        <v>399</v>
      </c>
      <c r="N6" s="1477"/>
      <c r="O6" s="432"/>
      <c r="P6" s="515"/>
      <c r="S6" s="231"/>
      <c r="T6" s="231"/>
      <c r="U6" s="231"/>
    </row>
    <row r="7" spans="2:25" ht="20.100000000000001" customHeight="1" x14ac:dyDescent="0.3">
      <c r="B7" s="1457" t="s">
        <v>354</v>
      </c>
      <c r="C7" s="1458"/>
      <c r="D7" s="1459"/>
      <c r="E7" s="1478"/>
      <c r="F7" s="1479"/>
      <c r="G7" s="1480"/>
      <c r="H7" s="551" t="s">
        <v>457</v>
      </c>
      <c r="I7" s="1481"/>
      <c r="J7" s="1481"/>
      <c r="K7" s="1481"/>
      <c r="L7" s="1482"/>
      <c r="M7" s="1483"/>
      <c r="N7" s="1484"/>
      <c r="O7" s="433"/>
      <c r="P7" s="516"/>
      <c r="S7" s="231"/>
      <c r="T7" s="232"/>
      <c r="U7" s="231"/>
    </row>
    <row r="8" spans="2:25" ht="20.100000000000001" customHeight="1" thickBot="1" x14ac:dyDescent="0.35">
      <c r="B8" s="1355" t="s">
        <v>17</v>
      </c>
      <c r="C8" s="1356"/>
      <c r="D8" s="1357"/>
      <c r="E8" s="1464"/>
      <c r="F8" s="1465"/>
      <c r="G8" s="1466"/>
      <c r="H8" s="552" t="s">
        <v>458</v>
      </c>
      <c r="I8" s="1467"/>
      <c r="J8" s="1467"/>
      <c r="K8" s="1467"/>
      <c r="L8" s="1468"/>
      <c r="M8" s="1485"/>
      <c r="N8" s="1486"/>
      <c r="O8" s="433"/>
      <c r="P8" s="221"/>
      <c r="S8" s="233"/>
      <c r="T8" s="234"/>
      <c r="U8" s="233"/>
    </row>
    <row r="9" spans="2:25" ht="26.25" customHeight="1" thickBot="1" x14ac:dyDescent="0.3">
      <c r="D9" s="1472" t="s">
        <v>214</v>
      </c>
      <c r="E9" s="1472"/>
      <c r="F9" s="1472"/>
      <c r="G9" s="1472"/>
      <c r="H9" s="1472"/>
      <c r="I9" s="1472"/>
      <c r="J9" s="1472"/>
      <c r="K9" s="1472"/>
      <c r="L9" s="1472"/>
      <c r="M9" s="1472"/>
      <c r="N9" s="222"/>
      <c r="O9" s="222"/>
      <c r="S9" s="219"/>
      <c r="T9" s="219"/>
      <c r="U9" s="219"/>
      <c r="V9" s="220"/>
      <c r="W9" s="220"/>
    </row>
    <row r="10" spans="2:25" s="235" customFormat="1" ht="84.75" customHeight="1" thickBot="1" x14ac:dyDescent="0.25">
      <c r="B10" s="1460" t="s">
        <v>355</v>
      </c>
      <c r="C10" s="1461"/>
      <c r="D10" s="451" t="s">
        <v>356</v>
      </c>
      <c r="E10" s="451" t="s">
        <v>357</v>
      </c>
      <c r="F10" s="451" t="s">
        <v>358</v>
      </c>
      <c r="G10" s="451" t="s">
        <v>359</v>
      </c>
      <c r="H10" s="1461" t="s">
        <v>360</v>
      </c>
      <c r="I10" s="1461"/>
      <c r="J10" s="1461" t="s">
        <v>361</v>
      </c>
      <c r="K10" s="1461"/>
      <c r="L10" s="1461" t="s">
        <v>362</v>
      </c>
      <c r="M10" s="1461"/>
      <c r="N10" s="452" t="s">
        <v>221</v>
      </c>
      <c r="O10" s="434"/>
      <c r="P10" s="1372" t="s">
        <v>222</v>
      </c>
      <c r="Q10" s="1372"/>
      <c r="R10" s="1372"/>
      <c r="S10" s="1372"/>
      <c r="T10" s="1372"/>
      <c r="U10" s="1372"/>
      <c r="V10" s="1372"/>
      <c r="W10" s="1372"/>
      <c r="X10" s="1372"/>
    </row>
    <row r="11" spans="2:25" s="235" customFormat="1" ht="24" customHeight="1" x14ac:dyDescent="0.2">
      <c r="B11" s="1462"/>
      <c r="C11" s="1463"/>
      <c r="D11" s="435"/>
      <c r="E11" s="435"/>
      <c r="F11" s="435"/>
      <c r="G11" s="435"/>
      <c r="H11" s="1469"/>
      <c r="I11" s="1469"/>
      <c r="J11" s="1470"/>
      <c r="K11" s="1471"/>
      <c r="L11" s="1470"/>
      <c r="M11" s="1471"/>
      <c r="N11" s="436"/>
      <c r="O11" s="437"/>
      <c r="P11" s="1336" t="s">
        <v>223</v>
      </c>
      <c r="Q11" s="1337"/>
      <c r="R11" s="1338"/>
      <c r="S11" s="241"/>
      <c r="U11" s="241"/>
      <c r="V11" s="241"/>
      <c r="W11" s="1455" t="s">
        <v>224</v>
      </c>
      <c r="X11" s="1456"/>
    </row>
    <row r="12" spans="2:25" s="235" customFormat="1" ht="24" customHeight="1" x14ac:dyDescent="0.2">
      <c r="B12" s="1440"/>
      <c r="C12" s="1441"/>
      <c r="D12" s="240"/>
      <c r="E12" s="240"/>
      <c r="F12" s="240"/>
      <c r="G12" s="240"/>
      <c r="H12" s="1317"/>
      <c r="I12" s="1317"/>
      <c r="J12" s="1318"/>
      <c r="K12" s="1319"/>
      <c r="L12" s="1318"/>
      <c r="M12" s="1319"/>
      <c r="N12" s="438"/>
      <c r="O12" s="437"/>
      <c r="P12" s="1339"/>
      <c r="Q12" s="1340"/>
      <c r="R12" s="1341"/>
      <c r="S12" s="241"/>
      <c r="U12" s="241"/>
      <c r="V12" s="241"/>
      <c r="W12" s="242" t="s">
        <v>225</v>
      </c>
      <c r="X12" s="243" t="s">
        <v>98</v>
      </c>
      <c r="Y12" s="244"/>
    </row>
    <row r="13" spans="2:25" s="235" customFormat="1" ht="24" customHeight="1" x14ac:dyDescent="0.2">
      <c r="B13" s="1440"/>
      <c r="C13" s="1441"/>
      <c r="D13" s="240"/>
      <c r="E13" s="240"/>
      <c r="F13" s="240"/>
      <c r="G13" s="240"/>
      <c r="H13" s="1317"/>
      <c r="I13" s="1317"/>
      <c r="J13" s="1318"/>
      <c r="K13" s="1319"/>
      <c r="L13" s="1318"/>
      <c r="M13" s="1319"/>
      <c r="N13" s="438"/>
      <c r="O13" s="437"/>
      <c r="P13" s="1366"/>
      <c r="Q13" s="1367"/>
      <c r="R13" s="1368"/>
      <c r="S13" s="1333" t="s">
        <v>226</v>
      </c>
      <c r="T13" s="1333"/>
      <c r="U13" s="1333"/>
      <c r="V13" s="1333"/>
      <c r="W13" s="242" t="s">
        <v>227</v>
      </c>
      <c r="X13" s="1453"/>
      <c r="Y13" s="238"/>
    </row>
    <row r="14" spans="2:25" s="235" customFormat="1" ht="24" customHeight="1" x14ac:dyDescent="0.2">
      <c r="B14" s="1440"/>
      <c r="C14" s="1441"/>
      <c r="D14" s="240"/>
      <c r="E14" s="240"/>
      <c r="F14" s="240"/>
      <c r="G14" s="240"/>
      <c r="H14" s="1317"/>
      <c r="I14" s="1317"/>
      <c r="J14" s="1318"/>
      <c r="K14" s="1319"/>
      <c r="L14" s="1318"/>
      <c r="M14" s="1319"/>
      <c r="N14" s="438"/>
      <c r="O14" s="437"/>
      <c r="P14" s="1369"/>
      <c r="Q14" s="1370"/>
      <c r="R14" s="1371"/>
      <c r="S14" s="1333"/>
      <c r="T14" s="1333"/>
      <c r="U14" s="1333"/>
      <c r="V14" s="1333"/>
      <c r="W14" s="242" t="s">
        <v>229</v>
      </c>
      <c r="X14" s="1453"/>
      <c r="Y14" s="238"/>
    </row>
    <row r="15" spans="2:25" s="235" customFormat="1" ht="24" customHeight="1" x14ac:dyDescent="0.2">
      <c r="B15" s="1440"/>
      <c r="C15" s="1441"/>
      <c r="D15" s="240"/>
      <c r="E15" s="240"/>
      <c r="F15" s="240"/>
      <c r="G15" s="240"/>
      <c r="H15" s="1317"/>
      <c r="I15" s="1317"/>
      <c r="J15" s="1318"/>
      <c r="K15" s="1319"/>
      <c r="L15" s="1318"/>
      <c r="M15" s="1319"/>
      <c r="N15" s="438"/>
      <c r="O15" s="437"/>
      <c r="S15" s="241"/>
      <c r="T15" s="241"/>
      <c r="U15" s="241"/>
      <c r="V15" s="241"/>
      <c r="W15" s="245" t="s">
        <v>228</v>
      </c>
      <c r="X15" s="1453"/>
      <c r="Y15" s="238"/>
    </row>
    <row r="16" spans="2:25" s="235" customFormat="1" ht="24" customHeight="1" x14ac:dyDescent="0.2">
      <c r="B16" s="1440"/>
      <c r="C16" s="1441"/>
      <c r="D16" s="240"/>
      <c r="E16" s="240"/>
      <c r="F16" s="240"/>
      <c r="G16" s="240"/>
      <c r="H16" s="1317"/>
      <c r="I16" s="1317"/>
      <c r="J16" s="1318"/>
      <c r="K16" s="1319"/>
      <c r="L16" s="1318"/>
      <c r="M16" s="1319"/>
      <c r="N16" s="438"/>
      <c r="O16" s="437"/>
      <c r="P16" s="439"/>
      <c r="Q16" s="439"/>
      <c r="R16" s="439"/>
      <c r="S16" s="246"/>
      <c r="T16" s="246"/>
      <c r="U16" s="246"/>
      <c r="V16" s="246"/>
      <c r="W16" s="247" t="s">
        <v>231</v>
      </c>
      <c r="X16" s="1454"/>
      <c r="Y16" s="238"/>
    </row>
    <row r="17" spans="2:25" s="235" customFormat="1" ht="24" customHeight="1" x14ac:dyDescent="0.2">
      <c r="B17" s="1440"/>
      <c r="C17" s="1441"/>
      <c r="D17" s="240"/>
      <c r="E17" s="240"/>
      <c r="F17" s="240"/>
      <c r="G17" s="240"/>
      <c r="H17" s="1317"/>
      <c r="I17" s="1317"/>
      <c r="J17" s="1318"/>
      <c r="K17" s="1319"/>
      <c r="L17" s="1318"/>
      <c r="M17" s="1319"/>
      <c r="N17" s="438"/>
      <c r="O17" s="437"/>
      <c r="P17" s="439"/>
      <c r="Q17" s="439"/>
      <c r="R17" s="439"/>
      <c r="S17" s="246"/>
      <c r="T17" s="246"/>
      <c r="U17" s="246"/>
      <c r="V17" s="246"/>
      <c r="W17" s="397"/>
      <c r="X17" s="397"/>
      <c r="Y17" s="248"/>
    </row>
    <row r="18" spans="2:25" s="235" customFormat="1" ht="24" customHeight="1" x14ac:dyDescent="0.2">
      <c r="B18" s="1440"/>
      <c r="C18" s="1441"/>
      <c r="D18" s="240"/>
      <c r="E18" s="240"/>
      <c r="F18" s="240"/>
      <c r="G18" s="240"/>
      <c r="H18" s="1317"/>
      <c r="I18" s="1317"/>
      <c r="J18" s="1318"/>
      <c r="K18" s="1319"/>
      <c r="L18" s="1318"/>
      <c r="M18" s="1319"/>
      <c r="N18" s="438"/>
      <c r="O18" s="437"/>
      <c r="P18" s="440"/>
      <c r="Q18" s="440"/>
      <c r="R18" s="440"/>
      <c r="S18" s="441"/>
      <c r="T18" s="441"/>
      <c r="U18" s="441"/>
      <c r="V18" s="441"/>
      <c r="W18" s="397"/>
      <c r="X18" s="397"/>
      <c r="Y18" s="248"/>
    </row>
    <row r="19" spans="2:25" s="235" customFormat="1" ht="24" customHeight="1" x14ac:dyDescent="0.2">
      <c r="B19" s="1440"/>
      <c r="C19" s="1441"/>
      <c r="D19" s="240"/>
      <c r="E19" s="240"/>
      <c r="F19" s="240"/>
      <c r="G19" s="240"/>
      <c r="H19" s="1317"/>
      <c r="I19" s="1317"/>
      <c r="J19" s="1318"/>
      <c r="K19" s="1319"/>
      <c r="L19" s="1318"/>
      <c r="M19" s="1319"/>
      <c r="N19" s="438"/>
      <c r="O19" s="437"/>
      <c r="P19" s="440"/>
      <c r="Q19" s="440"/>
      <c r="R19" s="440"/>
      <c r="S19" s="441"/>
      <c r="T19" s="441"/>
      <c r="U19" s="441"/>
      <c r="V19" s="441"/>
      <c r="W19" s="397"/>
      <c r="X19" s="397"/>
      <c r="Y19" s="248"/>
    </row>
    <row r="20" spans="2:25" s="235" customFormat="1" ht="24" customHeight="1" x14ac:dyDescent="0.2">
      <c r="B20" s="1440"/>
      <c r="C20" s="1441"/>
      <c r="D20" s="240"/>
      <c r="E20" s="240"/>
      <c r="F20" s="240"/>
      <c r="G20" s="240"/>
      <c r="H20" s="1317"/>
      <c r="I20" s="1317"/>
      <c r="J20" s="1318"/>
      <c r="K20" s="1319"/>
      <c r="L20" s="1318"/>
      <c r="M20" s="1319"/>
      <c r="N20" s="438"/>
      <c r="O20" s="437"/>
      <c r="S20" s="241"/>
      <c r="T20" s="241"/>
      <c r="U20" s="241"/>
      <c r="V20" s="241"/>
      <c r="W20" s="397"/>
      <c r="X20" s="397"/>
    </row>
    <row r="21" spans="2:25" s="235" customFormat="1" ht="24" customHeight="1" x14ac:dyDescent="0.2">
      <c r="B21" s="1440"/>
      <c r="C21" s="1441"/>
      <c r="D21" s="240"/>
      <c r="E21" s="240"/>
      <c r="F21" s="240"/>
      <c r="G21" s="240"/>
      <c r="H21" s="1317"/>
      <c r="I21" s="1317"/>
      <c r="J21" s="1318"/>
      <c r="K21" s="1319"/>
      <c r="L21" s="1318"/>
      <c r="M21" s="1319"/>
      <c r="N21" s="438"/>
      <c r="O21" s="437"/>
      <c r="P21" s="1336" t="s">
        <v>233</v>
      </c>
      <c r="Q21" s="1337"/>
      <c r="R21" s="1338"/>
      <c r="S21" s="241"/>
      <c r="T21" s="241"/>
      <c r="U21" s="241"/>
      <c r="V21" s="241"/>
      <c r="W21" s="249" t="s">
        <v>234</v>
      </c>
      <c r="X21" s="250"/>
    </row>
    <row r="22" spans="2:25" s="235" customFormat="1" ht="24" customHeight="1" x14ac:dyDescent="0.2">
      <c r="B22" s="1440"/>
      <c r="C22" s="1441"/>
      <c r="D22" s="240"/>
      <c r="E22" s="240"/>
      <c r="F22" s="240"/>
      <c r="G22" s="240"/>
      <c r="H22" s="1317"/>
      <c r="I22" s="1317"/>
      <c r="J22" s="1318"/>
      <c r="K22" s="1319"/>
      <c r="L22" s="1318"/>
      <c r="M22" s="1319"/>
      <c r="N22" s="438"/>
      <c r="O22" s="437"/>
      <c r="P22" s="1339"/>
      <c r="Q22" s="1340"/>
      <c r="R22" s="1341"/>
      <c r="S22" s="241"/>
      <c r="T22" s="241"/>
      <c r="U22" s="241"/>
      <c r="V22" s="241"/>
      <c r="W22" s="251" t="s">
        <v>225</v>
      </c>
      <c r="X22" s="536" t="s">
        <v>98</v>
      </c>
    </row>
    <row r="23" spans="2:25" s="235" customFormat="1" ht="24" customHeight="1" x14ac:dyDescent="0.2">
      <c r="B23" s="1440"/>
      <c r="C23" s="1441"/>
      <c r="D23" s="240"/>
      <c r="E23" s="240"/>
      <c r="F23" s="240"/>
      <c r="G23" s="240"/>
      <c r="H23" s="1317"/>
      <c r="I23" s="1317"/>
      <c r="J23" s="1318"/>
      <c r="K23" s="1319"/>
      <c r="L23" s="1318"/>
      <c r="M23" s="1319"/>
      <c r="N23" s="438"/>
      <c r="O23" s="437"/>
      <c r="P23" s="1342"/>
      <c r="Q23" s="1343"/>
      <c r="R23" s="1344"/>
      <c r="S23" s="1333" t="s">
        <v>235</v>
      </c>
      <c r="T23" s="1333"/>
      <c r="U23" s="1333"/>
      <c r="V23" s="1333"/>
      <c r="W23" s="252">
        <v>1</v>
      </c>
      <c r="X23" s="1438"/>
    </row>
    <row r="24" spans="2:25" s="235" customFormat="1" ht="24" customHeight="1" x14ac:dyDescent="0.2">
      <c r="B24" s="1440"/>
      <c r="C24" s="1441"/>
      <c r="D24" s="240"/>
      <c r="E24" s="240"/>
      <c r="F24" s="240"/>
      <c r="G24" s="240"/>
      <c r="H24" s="1317"/>
      <c r="I24" s="1317"/>
      <c r="J24" s="1318"/>
      <c r="K24" s="1319"/>
      <c r="L24" s="1318"/>
      <c r="M24" s="1319"/>
      <c r="N24" s="438"/>
      <c r="O24" s="437"/>
      <c r="P24" s="1345"/>
      <c r="Q24" s="1346"/>
      <c r="R24" s="1347"/>
      <c r="S24" s="1333"/>
      <c r="T24" s="1333"/>
      <c r="U24" s="1333"/>
      <c r="V24" s="1333"/>
      <c r="W24" s="252">
        <v>0.1</v>
      </c>
      <c r="X24" s="1438"/>
    </row>
    <row r="25" spans="2:25" s="235" customFormat="1" ht="24" customHeight="1" x14ac:dyDescent="0.2">
      <c r="B25" s="1440"/>
      <c r="C25" s="1441"/>
      <c r="D25" s="240"/>
      <c r="E25" s="240"/>
      <c r="F25" s="240"/>
      <c r="G25" s="240"/>
      <c r="H25" s="1317"/>
      <c r="I25" s="1317"/>
      <c r="J25" s="1318"/>
      <c r="K25" s="1319"/>
      <c r="L25" s="1318"/>
      <c r="M25" s="1319"/>
      <c r="N25" s="438"/>
      <c r="O25" s="437"/>
      <c r="S25" s="253"/>
      <c r="T25" s="253"/>
      <c r="U25" s="253"/>
      <c r="V25" s="241"/>
      <c r="W25" s="254">
        <v>0.01</v>
      </c>
      <c r="X25" s="1439"/>
    </row>
    <row r="26" spans="2:25" s="235" customFormat="1" ht="24" customHeight="1" x14ac:dyDescent="0.2">
      <c r="B26" s="1440"/>
      <c r="C26" s="1441"/>
      <c r="D26" s="240"/>
      <c r="E26" s="240"/>
      <c r="F26" s="240"/>
      <c r="G26" s="240"/>
      <c r="H26" s="1317"/>
      <c r="I26" s="1317"/>
      <c r="J26" s="1318"/>
      <c r="K26" s="1319"/>
      <c r="L26" s="1318"/>
      <c r="M26" s="1319"/>
      <c r="N26" s="438"/>
      <c r="O26" s="437"/>
      <c r="P26" s="1452" t="s">
        <v>511</v>
      </c>
      <c r="Q26" s="1452"/>
      <c r="R26" s="1452"/>
      <c r="S26" s="1452"/>
      <c r="T26" s="253"/>
      <c r="U26" s="253"/>
      <c r="V26" s="241"/>
      <c r="W26" s="241"/>
      <c r="X26" s="238"/>
    </row>
    <row r="27" spans="2:25" s="235" customFormat="1" ht="24" customHeight="1" x14ac:dyDescent="0.2">
      <c r="B27" s="1440"/>
      <c r="C27" s="1441"/>
      <c r="D27" s="240"/>
      <c r="E27" s="240"/>
      <c r="F27" s="240"/>
      <c r="G27" s="240"/>
      <c r="H27" s="1317"/>
      <c r="I27" s="1317"/>
      <c r="J27" s="1318"/>
      <c r="K27" s="1319"/>
      <c r="L27" s="1318"/>
      <c r="M27" s="1319"/>
      <c r="N27" s="438"/>
      <c r="O27" s="437"/>
      <c r="P27" s="637"/>
      <c r="S27" s="253"/>
      <c r="T27" s="253"/>
      <c r="U27" s="253"/>
      <c r="V27" s="241"/>
      <c r="W27" s="1446" t="s">
        <v>236</v>
      </c>
      <c r="X27" s="1447"/>
    </row>
    <row r="28" spans="2:25" s="235" customFormat="1" ht="24" customHeight="1" x14ac:dyDescent="0.2">
      <c r="B28" s="1440"/>
      <c r="C28" s="1441"/>
      <c r="D28" s="240"/>
      <c r="E28" s="240"/>
      <c r="F28" s="240"/>
      <c r="G28" s="240"/>
      <c r="H28" s="1317"/>
      <c r="I28" s="1317"/>
      <c r="J28" s="1318"/>
      <c r="K28" s="1319"/>
      <c r="L28" s="1318"/>
      <c r="M28" s="1319"/>
      <c r="N28" s="438"/>
      <c r="O28" s="437"/>
      <c r="P28" s="637"/>
      <c r="S28" s="253"/>
      <c r="T28" s="253"/>
      <c r="U28" s="253"/>
      <c r="V28" s="241"/>
      <c r="W28" s="1448"/>
      <c r="X28" s="1449"/>
    </row>
    <row r="29" spans="2:25" s="235" customFormat="1" ht="24" customHeight="1" x14ac:dyDescent="0.2">
      <c r="B29" s="1440"/>
      <c r="C29" s="1441"/>
      <c r="D29" s="240"/>
      <c r="E29" s="240"/>
      <c r="F29" s="240"/>
      <c r="G29" s="240"/>
      <c r="H29" s="1317"/>
      <c r="I29" s="1317"/>
      <c r="J29" s="1318"/>
      <c r="K29" s="1319"/>
      <c r="L29" s="1318"/>
      <c r="M29" s="1319"/>
      <c r="N29" s="438"/>
      <c r="O29" s="437"/>
      <c r="P29" s="637"/>
      <c r="S29" s="253"/>
      <c r="T29" s="253"/>
      <c r="U29" s="253"/>
      <c r="V29" s="241"/>
      <c r="W29" s="241"/>
      <c r="X29" s="238"/>
    </row>
    <row r="30" spans="2:25" s="235" customFormat="1" ht="24" customHeight="1" x14ac:dyDescent="0.2">
      <c r="B30" s="1440"/>
      <c r="C30" s="1441"/>
      <c r="D30" s="240"/>
      <c r="E30" s="240"/>
      <c r="F30" s="240"/>
      <c r="G30" s="240"/>
      <c r="H30" s="1317"/>
      <c r="I30" s="1317"/>
      <c r="J30" s="1318"/>
      <c r="K30" s="1319"/>
      <c r="L30" s="1318"/>
      <c r="M30" s="1319"/>
      <c r="N30" s="438"/>
      <c r="O30" s="437"/>
      <c r="P30" s="637"/>
      <c r="S30" s="253"/>
      <c r="T30" s="253"/>
      <c r="U30" s="253"/>
      <c r="V30" s="241"/>
      <c r="W30" s="1450" t="s">
        <v>237</v>
      </c>
      <c r="X30" s="1451"/>
    </row>
    <row r="31" spans="2:25" s="235" customFormat="1" ht="24" customHeight="1" x14ac:dyDescent="0.2">
      <c r="B31" s="1440"/>
      <c r="C31" s="1441"/>
      <c r="D31" s="240"/>
      <c r="E31" s="240"/>
      <c r="F31" s="240"/>
      <c r="G31" s="240"/>
      <c r="H31" s="1317"/>
      <c r="I31" s="1317"/>
      <c r="J31" s="1318"/>
      <c r="K31" s="1319"/>
      <c r="L31" s="1318"/>
      <c r="M31" s="1319"/>
      <c r="N31" s="438"/>
      <c r="O31" s="437"/>
      <c r="P31" s="637"/>
      <c r="S31" s="253"/>
      <c r="T31" s="253"/>
      <c r="U31" s="253"/>
      <c r="V31" s="241"/>
      <c r="W31" s="255" t="s">
        <v>225</v>
      </c>
      <c r="X31" s="537" t="s">
        <v>98</v>
      </c>
    </row>
    <row r="32" spans="2:25" s="235" customFormat="1" ht="24" customHeight="1" x14ac:dyDescent="0.2">
      <c r="B32" s="1440"/>
      <c r="C32" s="1441"/>
      <c r="D32" s="240"/>
      <c r="E32" s="240"/>
      <c r="F32" s="240"/>
      <c r="G32" s="240"/>
      <c r="H32" s="1317"/>
      <c r="I32" s="1317"/>
      <c r="J32" s="1318"/>
      <c r="K32" s="1319"/>
      <c r="L32" s="1318"/>
      <c r="M32" s="1319"/>
      <c r="N32" s="438"/>
      <c r="O32" s="437"/>
      <c r="P32" s="637"/>
      <c r="S32" s="253"/>
      <c r="T32" s="253"/>
      <c r="U32" s="253"/>
      <c r="V32" s="241"/>
      <c r="W32" s="255" t="s">
        <v>46</v>
      </c>
      <c r="X32" s="1444"/>
    </row>
    <row r="33" spans="2:24" s="235" customFormat="1" ht="24" customHeight="1" x14ac:dyDescent="0.2">
      <c r="B33" s="1440"/>
      <c r="C33" s="1441"/>
      <c r="D33" s="240"/>
      <c r="E33" s="240"/>
      <c r="F33" s="240"/>
      <c r="G33" s="240"/>
      <c r="H33" s="1317"/>
      <c r="I33" s="1317"/>
      <c r="J33" s="1318"/>
      <c r="K33" s="1319"/>
      <c r="L33" s="1318"/>
      <c r="M33" s="1319"/>
      <c r="N33" s="438"/>
      <c r="O33" s="437"/>
      <c r="P33" s="637"/>
      <c r="S33" s="253"/>
      <c r="T33" s="253"/>
      <c r="U33" s="253"/>
      <c r="V33" s="241"/>
      <c r="W33" s="255" t="s">
        <v>238</v>
      </c>
      <c r="X33" s="1444"/>
    </row>
    <row r="34" spans="2:24" s="235" customFormat="1" ht="24" customHeight="1" x14ac:dyDescent="0.2">
      <c r="B34" s="1440"/>
      <c r="C34" s="1441"/>
      <c r="D34" s="240"/>
      <c r="E34" s="240"/>
      <c r="F34" s="240"/>
      <c r="G34" s="240"/>
      <c r="H34" s="1317"/>
      <c r="I34" s="1317"/>
      <c r="J34" s="1318"/>
      <c r="K34" s="1319"/>
      <c r="L34" s="1318"/>
      <c r="M34" s="1319"/>
      <c r="N34" s="438"/>
      <c r="O34" s="437"/>
      <c r="P34" s="637"/>
      <c r="S34" s="253"/>
      <c r="T34" s="256"/>
      <c r="U34" s="253"/>
      <c r="V34" s="241"/>
      <c r="W34" s="255" t="s">
        <v>96</v>
      </c>
      <c r="X34" s="1444"/>
    </row>
    <row r="35" spans="2:24" s="235" customFormat="1" ht="24" customHeight="1" x14ac:dyDescent="0.2">
      <c r="B35" s="1440"/>
      <c r="C35" s="1441"/>
      <c r="D35" s="240"/>
      <c r="E35" s="240"/>
      <c r="F35" s="240"/>
      <c r="G35" s="240"/>
      <c r="H35" s="1317"/>
      <c r="I35" s="1317"/>
      <c r="J35" s="1318"/>
      <c r="K35" s="1319"/>
      <c r="L35" s="1318"/>
      <c r="M35" s="1319"/>
      <c r="N35" s="438"/>
      <c r="O35" s="437"/>
      <c r="P35" s="637"/>
      <c r="S35" s="253"/>
      <c r="T35" s="256"/>
      <c r="U35" s="253"/>
      <c r="V35" s="241"/>
      <c r="W35" s="255" t="s">
        <v>363</v>
      </c>
      <c r="X35" s="1444"/>
    </row>
    <row r="36" spans="2:24" s="235" customFormat="1" ht="24" customHeight="1" x14ac:dyDescent="0.2">
      <c r="B36" s="1440"/>
      <c r="C36" s="1441"/>
      <c r="D36" s="240"/>
      <c r="E36" s="240"/>
      <c r="F36" s="240"/>
      <c r="G36" s="240"/>
      <c r="H36" s="1317"/>
      <c r="I36" s="1317"/>
      <c r="J36" s="1318"/>
      <c r="K36" s="1319"/>
      <c r="L36" s="1318"/>
      <c r="M36" s="1319"/>
      <c r="N36" s="438"/>
      <c r="O36" s="437"/>
      <c r="P36" s="637"/>
      <c r="S36" s="253"/>
      <c r="T36" s="256"/>
      <c r="U36" s="253"/>
      <c r="V36" s="241"/>
      <c r="W36" s="257" t="s">
        <v>364</v>
      </c>
      <c r="X36" s="1445"/>
    </row>
    <row r="37" spans="2:24" s="235" customFormat="1" ht="24" customHeight="1" x14ac:dyDescent="0.2">
      <c r="B37" s="1440"/>
      <c r="C37" s="1441"/>
      <c r="D37" s="240"/>
      <c r="E37" s="240"/>
      <c r="F37" s="240"/>
      <c r="G37" s="240"/>
      <c r="H37" s="1317"/>
      <c r="I37" s="1317"/>
      <c r="J37" s="1318"/>
      <c r="K37" s="1319"/>
      <c r="L37" s="1318"/>
      <c r="M37" s="1319"/>
      <c r="N37" s="438"/>
      <c r="O37" s="437"/>
      <c r="P37" s="637"/>
      <c r="S37" s="253"/>
      <c r="T37" s="256"/>
      <c r="U37" s="253"/>
      <c r="V37" s="241"/>
      <c r="W37" s="241"/>
    </row>
    <row r="38" spans="2:24" s="235" customFormat="1" ht="24" customHeight="1" x14ac:dyDescent="0.2">
      <c r="B38" s="1440"/>
      <c r="C38" s="1441"/>
      <c r="D38" s="240"/>
      <c r="E38" s="240"/>
      <c r="F38" s="240"/>
      <c r="G38" s="240"/>
      <c r="H38" s="1317"/>
      <c r="I38" s="1317"/>
      <c r="J38" s="1318"/>
      <c r="K38" s="1319"/>
      <c r="L38" s="1318"/>
      <c r="M38" s="1319"/>
      <c r="N38" s="438"/>
      <c r="O38" s="437"/>
      <c r="P38" s="637"/>
      <c r="S38" s="253"/>
      <c r="T38" s="256"/>
      <c r="U38" s="253"/>
      <c r="V38" s="241"/>
      <c r="W38" s="241"/>
    </row>
    <row r="39" spans="2:24" s="235" customFormat="1" ht="24" customHeight="1" x14ac:dyDescent="0.2">
      <c r="B39" s="1440"/>
      <c r="C39" s="1441"/>
      <c r="D39" s="240"/>
      <c r="E39" s="240"/>
      <c r="F39" s="240"/>
      <c r="G39" s="240"/>
      <c r="H39" s="1317"/>
      <c r="I39" s="1317"/>
      <c r="J39" s="1318"/>
      <c r="K39" s="1319"/>
      <c r="L39" s="1318"/>
      <c r="M39" s="1319"/>
      <c r="N39" s="438"/>
      <c r="O39" s="437"/>
      <c r="P39" s="637"/>
      <c r="V39" s="241"/>
      <c r="W39" s="241"/>
    </row>
    <row r="40" spans="2:24" s="235" customFormat="1" ht="24" customHeight="1" x14ac:dyDescent="0.2">
      <c r="B40" s="1440"/>
      <c r="C40" s="1441"/>
      <c r="D40" s="240"/>
      <c r="E40" s="240"/>
      <c r="F40" s="240"/>
      <c r="G40" s="240"/>
      <c r="H40" s="1317"/>
      <c r="I40" s="1317"/>
      <c r="J40" s="1318"/>
      <c r="K40" s="1319"/>
      <c r="L40" s="1318"/>
      <c r="M40" s="1319"/>
      <c r="N40" s="438"/>
      <c r="O40" s="437"/>
      <c r="P40" s="637"/>
      <c r="S40" s="241"/>
      <c r="T40" s="241"/>
      <c r="U40" s="241"/>
      <c r="V40" s="241"/>
      <c r="W40" s="241"/>
    </row>
    <row r="41" spans="2:24" s="235" customFormat="1" ht="24" customHeight="1" x14ac:dyDescent="0.2">
      <c r="B41" s="1440"/>
      <c r="C41" s="1441"/>
      <c r="D41" s="240"/>
      <c r="E41" s="240"/>
      <c r="F41" s="240"/>
      <c r="G41" s="240"/>
      <c r="H41" s="1317"/>
      <c r="I41" s="1317"/>
      <c r="J41" s="1318"/>
      <c r="K41" s="1319"/>
      <c r="L41" s="1318"/>
      <c r="M41" s="1319"/>
      <c r="N41" s="438"/>
      <c r="O41" s="437"/>
      <c r="P41" s="637"/>
      <c r="Q41" s="260"/>
      <c r="R41" s="260"/>
      <c r="S41" s="260"/>
      <c r="T41" s="260"/>
    </row>
    <row r="42" spans="2:24" s="235" customFormat="1" ht="24" customHeight="1" x14ac:dyDescent="0.2">
      <c r="B42" s="1440"/>
      <c r="C42" s="1441"/>
      <c r="D42" s="240"/>
      <c r="E42" s="240"/>
      <c r="F42" s="240"/>
      <c r="G42" s="240"/>
      <c r="H42" s="1317"/>
      <c r="I42" s="1317"/>
      <c r="J42" s="1318"/>
      <c r="K42" s="1319"/>
      <c r="L42" s="1318"/>
      <c r="M42" s="1319"/>
      <c r="N42" s="438"/>
      <c r="O42" s="437"/>
      <c r="P42" s="637"/>
      <c r="Q42" s="260"/>
      <c r="R42" s="260"/>
      <c r="S42" s="260"/>
      <c r="T42" s="260"/>
    </row>
    <row r="43" spans="2:24" s="235" customFormat="1" ht="24" customHeight="1" x14ac:dyDescent="0.2">
      <c r="B43" s="1440"/>
      <c r="C43" s="1441"/>
      <c r="D43" s="240"/>
      <c r="E43" s="240"/>
      <c r="F43" s="240"/>
      <c r="G43" s="240"/>
      <c r="H43" s="1317"/>
      <c r="I43" s="1317"/>
      <c r="J43" s="1318"/>
      <c r="K43" s="1319"/>
      <c r="L43" s="1318"/>
      <c r="M43" s="1319"/>
      <c r="N43" s="438"/>
      <c r="O43" s="437"/>
      <c r="P43" s="637"/>
      <c r="Q43" s="260"/>
      <c r="R43" s="260"/>
      <c r="S43" s="260"/>
      <c r="T43" s="260"/>
    </row>
    <row r="44" spans="2:24" s="235" customFormat="1" ht="24" customHeight="1" x14ac:dyDescent="0.2">
      <c r="B44" s="1440"/>
      <c r="C44" s="1441"/>
      <c r="D44" s="240"/>
      <c r="E44" s="240"/>
      <c r="F44" s="240"/>
      <c r="G44" s="240"/>
      <c r="H44" s="1317"/>
      <c r="I44" s="1317"/>
      <c r="J44" s="1318"/>
      <c r="K44" s="1319"/>
      <c r="L44" s="1318"/>
      <c r="M44" s="1319"/>
      <c r="N44" s="438"/>
      <c r="O44" s="437"/>
      <c r="P44" s="637"/>
      <c r="Q44" s="261"/>
      <c r="R44" s="261"/>
    </row>
    <row r="45" spans="2:24" s="235" customFormat="1" ht="24" customHeight="1" x14ac:dyDescent="0.2">
      <c r="B45" s="1440"/>
      <c r="C45" s="1441"/>
      <c r="D45" s="240"/>
      <c r="E45" s="240"/>
      <c r="F45" s="240"/>
      <c r="G45" s="240"/>
      <c r="H45" s="1317"/>
      <c r="I45" s="1317"/>
      <c r="J45" s="1318"/>
      <c r="K45" s="1319"/>
      <c r="L45" s="1318"/>
      <c r="M45" s="1319"/>
      <c r="N45" s="438"/>
      <c r="O45" s="437"/>
      <c r="P45" s="637"/>
      <c r="Q45" s="261"/>
      <c r="R45" s="261"/>
    </row>
    <row r="46" spans="2:24" s="235" customFormat="1" ht="24" customHeight="1" x14ac:dyDescent="0.2">
      <c r="B46" s="1440"/>
      <c r="C46" s="1441"/>
      <c r="D46" s="240"/>
      <c r="E46" s="240"/>
      <c r="F46" s="240"/>
      <c r="G46" s="240"/>
      <c r="H46" s="1317"/>
      <c r="I46" s="1317"/>
      <c r="J46" s="1318"/>
      <c r="K46" s="1319"/>
      <c r="L46" s="1318"/>
      <c r="M46" s="1319"/>
      <c r="N46" s="438"/>
      <c r="O46" s="437"/>
      <c r="P46" s="637"/>
      <c r="Q46" s="261"/>
      <c r="R46" s="261"/>
    </row>
    <row r="47" spans="2:24" s="235" customFormat="1" ht="24" customHeight="1" x14ac:dyDescent="0.2">
      <c r="B47" s="1440"/>
      <c r="C47" s="1441"/>
      <c r="D47" s="240"/>
      <c r="E47" s="240"/>
      <c r="F47" s="240"/>
      <c r="G47" s="240"/>
      <c r="H47" s="1317"/>
      <c r="I47" s="1317"/>
      <c r="J47" s="1318"/>
      <c r="K47" s="1319"/>
      <c r="L47" s="1318"/>
      <c r="M47" s="1319"/>
      <c r="N47" s="438"/>
      <c r="O47" s="437"/>
      <c r="P47" s="637"/>
      <c r="Q47" s="261"/>
      <c r="R47" s="261"/>
      <c r="S47" s="261"/>
      <c r="T47" s="261"/>
      <c r="U47" s="262"/>
    </row>
    <row r="48" spans="2:24" s="235" customFormat="1" ht="24" customHeight="1" x14ac:dyDescent="0.2">
      <c r="B48" s="1440"/>
      <c r="C48" s="1441"/>
      <c r="D48" s="240"/>
      <c r="E48" s="240"/>
      <c r="F48" s="240"/>
      <c r="G48" s="240"/>
      <c r="H48" s="1317"/>
      <c r="I48" s="1317"/>
      <c r="J48" s="1318"/>
      <c r="K48" s="1319"/>
      <c r="L48" s="1318"/>
      <c r="M48" s="1319"/>
      <c r="N48" s="438"/>
      <c r="O48" s="437"/>
      <c r="P48" s="637"/>
      <c r="Q48" s="261"/>
      <c r="R48" s="261"/>
      <c r="S48" s="261"/>
      <c r="T48" s="261"/>
      <c r="U48" s="262"/>
    </row>
    <row r="49" spans="2:21" s="235" customFormat="1" ht="24" customHeight="1" x14ac:dyDescent="0.2">
      <c r="B49" s="1440"/>
      <c r="C49" s="1441"/>
      <c r="D49" s="240"/>
      <c r="E49" s="240"/>
      <c r="F49" s="240"/>
      <c r="G49" s="240"/>
      <c r="H49" s="1317"/>
      <c r="I49" s="1317"/>
      <c r="J49" s="1318"/>
      <c r="K49" s="1319"/>
      <c r="L49" s="1318"/>
      <c r="M49" s="1319"/>
      <c r="N49" s="438"/>
      <c r="O49" s="437"/>
      <c r="P49" s="637"/>
      <c r="Q49" s="261"/>
      <c r="R49" s="261"/>
      <c r="S49" s="261"/>
      <c r="T49" s="261"/>
      <c r="U49" s="262"/>
    </row>
    <row r="50" spans="2:21" s="235" customFormat="1" ht="24" customHeight="1" x14ac:dyDescent="0.2">
      <c r="B50" s="1440"/>
      <c r="C50" s="1441"/>
      <c r="D50" s="240"/>
      <c r="E50" s="240"/>
      <c r="F50" s="240"/>
      <c r="G50" s="240"/>
      <c r="H50" s="1317"/>
      <c r="I50" s="1317"/>
      <c r="J50" s="1318"/>
      <c r="K50" s="1319"/>
      <c r="L50" s="1318"/>
      <c r="M50" s="1319"/>
      <c r="N50" s="438"/>
      <c r="O50" s="437"/>
      <c r="P50" s="637"/>
      <c r="Q50" s="261"/>
      <c r="R50" s="261"/>
      <c r="S50" s="261"/>
      <c r="T50" s="261"/>
      <c r="U50" s="262"/>
    </row>
    <row r="51" spans="2:21" s="235" customFormat="1" ht="24" customHeight="1" x14ac:dyDescent="0.2">
      <c r="B51" s="1440"/>
      <c r="C51" s="1441"/>
      <c r="D51" s="240"/>
      <c r="E51" s="240"/>
      <c r="F51" s="240"/>
      <c r="G51" s="240"/>
      <c r="H51" s="1317"/>
      <c r="I51" s="1317"/>
      <c r="J51" s="1318"/>
      <c r="K51" s="1319"/>
      <c r="L51" s="1318"/>
      <c r="M51" s="1319"/>
      <c r="N51" s="438"/>
      <c r="O51" s="437"/>
      <c r="P51" s="637"/>
      <c r="Q51" s="261"/>
      <c r="R51" s="261"/>
      <c r="S51" s="261"/>
      <c r="T51" s="261"/>
      <c r="U51" s="262"/>
    </row>
    <row r="52" spans="2:21" s="235" customFormat="1" ht="24" customHeight="1" x14ac:dyDescent="0.2">
      <c r="B52" s="1440"/>
      <c r="C52" s="1441"/>
      <c r="D52" s="240"/>
      <c r="E52" s="240"/>
      <c r="F52" s="240"/>
      <c r="G52" s="240"/>
      <c r="H52" s="1317"/>
      <c r="I52" s="1317"/>
      <c r="J52" s="1318"/>
      <c r="K52" s="1319"/>
      <c r="L52" s="1318"/>
      <c r="M52" s="1319"/>
      <c r="N52" s="438"/>
      <c r="O52" s="437"/>
      <c r="P52" s="637"/>
      <c r="Q52" s="264"/>
      <c r="R52" s="264"/>
      <c r="S52" s="261"/>
      <c r="T52" s="261"/>
      <c r="U52" s="262"/>
    </row>
    <row r="53" spans="2:21" s="235" customFormat="1" ht="24" customHeight="1" x14ac:dyDescent="0.2">
      <c r="B53" s="1440"/>
      <c r="C53" s="1441"/>
      <c r="D53" s="240"/>
      <c r="E53" s="240"/>
      <c r="F53" s="240"/>
      <c r="G53" s="240"/>
      <c r="H53" s="1317"/>
      <c r="I53" s="1317"/>
      <c r="J53" s="1318"/>
      <c r="K53" s="1319"/>
      <c r="L53" s="1318"/>
      <c r="M53" s="1319"/>
      <c r="N53" s="438"/>
      <c r="O53" s="437"/>
      <c r="P53" s="637"/>
      <c r="Q53" s="264"/>
      <c r="R53" s="264"/>
      <c r="S53" s="261"/>
      <c r="T53" s="261"/>
      <c r="U53" s="262"/>
    </row>
    <row r="54" spans="2:21" s="235" customFormat="1" ht="24" customHeight="1" x14ac:dyDescent="0.2">
      <c r="B54" s="1440"/>
      <c r="C54" s="1441"/>
      <c r="D54" s="240"/>
      <c r="E54" s="240"/>
      <c r="F54" s="240"/>
      <c r="G54" s="240"/>
      <c r="H54" s="1317"/>
      <c r="I54" s="1317"/>
      <c r="J54" s="1318"/>
      <c r="K54" s="1319"/>
      <c r="L54" s="1318"/>
      <c r="M54" s="1319"/>
      <c r="N54" s="438"/>
      <c r="O54" s="437"/>
      <c r="P54" s="637"/>
      <c r="Q54" s="264"/>
      <c r="R54" s="264"/>
      <c r="S54" s="261"/>
      <c r="T54" s="261"/>
      <c r="U54" s="262"/>
    </row>
    <row r="55" spans="2:21" s="235" customFormat="1" ht="24" customHeight="1" x14ac:dyDescent="0.2">
      <c r="B55" s="1440"/>
      <c r="C55" s="1441"/>
      <c r="D55" s="240"/>
      <c r="E55" s="240"/>
      <c r="F55" s="240"/>
      <c r="G55" s="240"/>
      <c r="H55" s="1317"/>
      <c r="I55" s="1317"/>
      <c r="J55" s="1318"/>
      <c r="K55" s="1319"/>
      <c r="L55" s="1318"/>
      <c r="M55" s="1319"/>
      <c r="N55" s="438"/>
      <c r="O55" s="437"/>
      <c r="P55" s="637"/>
      <c r="Q55" s="261"/>
      <c r="R55" s="264"/>
      <c r="S55" s="261"/>
      <c r="T55" s="261"/>
      <c r="U55" s="262"/>
    </row>
    <row r="56" spans="2:21" s="235" customFormat="1" ht="24" customHeight="1" x14ac:dyDescent="0.2">
      <c r="B56" s="1440"/>
      <c r="C56" s="1441"/>
      <c r="D56" s="240"/>
      <c r="E56" s="240"/>
      <c r="F56" s="240"/>
      <c r="G56" s="240"/>
      <c r="H56" s="1317"/>
      <c r="I56" s="1317"/>
      <c r="J56" s="1318"/>
      <c r="K56" s="1319"/>
      <c r="L56" s="1318"/>
      <c r="M56" s="1319"/>
      <c r="N56" s="438"/>
      <c r="O56" s="437"/>
      <c r="P56" s="637"/>
      <c r="Q56" s="261"/>
      <c r="R56" s="264"/>
      <c r="S56" s="261"/>
      <c r="T56" s="261"/>
      <c r="U56" s="262"/>
    </row>
    <row r="57" spans="2:21" s="235" customFormat="1" ht="24" customHeight="1" x14ac:dyDescent="0.2">
      <c r="B57" s="1440"/>
      <c r="C57" s="1441"/>
      <c r="D57" s="240"/>
      <c r="E57" s="240"/>
      <c r="F57" s="240"/>
      <c r="G57" s="240"/>
      <c r="H57" s="1317"/>
      <c r="I57" s="1317"/>
      <c r="J57" s="1318"/>
      <c r="K57" s="1319"/>
      <c r="L57" s="1318"/>
      <c r="M57" s="1319"/>
      <c r="N57" s="438"/>
      <c r="O57" s="437"/>
      <c r="P57" s="637"/>
      <c r="Q57" s="261"/>
      <c r="R57" s="264"/>
      <c r="S57" s="261"/>
      <c r="T57" s="261"/>
      <c r="U57" s="262"/>
    </row>
    <row r="58" spans="2:21" s="235" customFormat="1" ht="24" customHeight="1" x14ac:dyDescent="0.2">
      <c r="B58" s="1440"/>
      <c r="C58" s="1441"/>
      <c r="D58" s="240"/>
      <c r="E58" s="240"/>
      <c r="F58" s="240"/>
      <c r="G58" s="240"/>
      <c r="H58" s="1317"/>
      <c r="I58" s="1317"/>
      <c r="J58" s="1318"/>
      <c r="K58" s="1319"/>
      <c r="L58" s="1318"/>
      <c r="M58" s="1319"/>
      <c r="N58" s="438"/>
      <c r="O58" s="437"/>
      <c r="P58" s="637"/>
      <c r="Q58" s="261"/>
      <c r="R58" s="264"/>
      <c r="S58" s="266"/>
      <c r="T58" s="266"/>
      <c r="U58" s="262"/>
    </row>
    <row r="59" spans="2:21" s="235" customFormat="1" ht="24" customHeight="1" x14ac:dyDescent="0.2">
      <c r="B59" s="1440"/>
      <c r="C59" s="1441"/>
      <c r="D59" s="240"/>
      <c r="E59" s="240"/>
      <c r="F59" s="240"/>
      <c r="G59" s="240"/>
      <c r="H59" s="1317"/>
      <c r="I59" s="1317"/>
      <c r="J59" s="1318"/>
      <c r="K59" s="1319"/>
      <c r="L59" s="1318"/>
      <c r="M59" s="1319"/>
      <c r="N59" s="438"/>
      <c r="O59" s="437"/>
      <c r="P59" s="637"/>
      <c r="Q59" s="261"/>
      <c r="R59" s="264"/>
      <c r="S59" s="261"/>
      <c r="T59" s="261"/>
      <c r="U59" s="262"/>
    </row>
    <row r="60" spans="2:21" s="235" customFormat="1" ht="24" customHeight="1" thickBot="1" x14ac:dyDescent="0.25">
      <c r="B60" s="1442"/>
      <c r="C60" s="1443"/>
      <c r="D60" s="268"/>
      <c r="E60" s="268"/>
      <c r="F60" s="268"/>
      <c r="G60" s="268"/>
      <c r="H60" s="1321"/>
      <c r="I60" s="1321"/>
      <c r="J60" s="1322"/>
      <c r="K60" s="1323"/>
      <c r="L60" s="1322"/>
      <c r="M60" s="1323"/>
      <c r="N60" s="442"/>
      <c r="O60" s="437"/>
      <c r="P60" s="637"/>
      <c r="Q60" s="260"/>
      <c r="R60" s="269"/>
      <c r="S60" s="260"/>
      <c r="T60" s="260"/>
    </row>
    <row r="61" spans="2:21" s="270" customFormat="1" ht="15.75" customHeight="1" thickBot="1" x14ac:dyDescent="0.25"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O61" s="271"/>
    </row>
    <row r="62" spans="2:21" s="270" customFormat="1" ht="21.75" customHeight="1" x14ac:dyDescent="0.3">
      <c r="B62" s="443"/>
      <c r="C62" s="443"/>
      <c r="D62" s="1301" t="s">
        <v>239</v>
      </c>
      <c r="E62" s="1302"/>
      <c r="F62" s="1302"/>
      <c r="G62" s="1302"/>
      <c r="H62" s="1303"/>
      <c r="I62" s="444"/>
      <c r="J62" s="1431" t="s">
        <v>240</v>
      </c>
      <c r="K62" s="1432"/>
      <c r="L62" s="1432"/>
      <c r="M62" s="1433"/>
      <c r="N62" s="445"/>
      <c r="O62" s="271"/>
    </row>
    <row r="63" spans="2:21" s="270" customFormat="1" ht="42" customHeight="1" x14ac:dyDescent="0.2">
      <c r="B63" s="446"/>
      <c r="C63" s="446"/>
      <c r="D63" s="1307"/>
      <c r="E63" s="1308" t="s">
        <v>416</v>
      </c>
      <c r="F63" s="1308" t="s">
        <v>416</v>
      </c>
      <c r="G63" s="1308" t="s">
        <v>416</v>
      </c>
      <c r="H63" s="1309" t="s">
        <v>416</v>
      </c>
      <c r="J63" s="1434" t="str">
        <f>IF(L63="","",CONCATENATE("≤ ",Matriz_emp!B24," km/h"))</f>
        <v/>
      </c>
      <c r="K63" s="1435"/>
      <c r="L63" s="447"/>
      <c r="M63" s="448" t="str">
        <f>IF(L63="","","km/h")</f>
        <v/>
      </c>
      <c r="O63" s="271"/>
    </row>
    <row r="64" spans="2:21" s="279" customFormat="1" ht="42" customHeight="1" thickBot="1" x14ac:dyDescent="0.25">
      <c r="B64" s="446"/>
      <c r="C64" s="446"/>
      <c r="D64" s="1310" t="s">
        <v>416</v>
      </c>
      <c r="E64" s="1311" t="s">
        <v>416</v>
      </c>
      <c r="F64" s="1311" t="s">
        <v>416</v>
      </c>
      <c r="G64" s="1311" t="s">
        <v>416</v>
      </c>
      <c r="H64" s="1312" t="s">
        <v>416</v>
      </c>
      <c r="J64" s="1436" t="str">
        <f>IF(L64="","",CONCATENATE("&gt; ",Matriz_emp!B27," km/h"))</f>
        <v/>
      </c>
      <c r="K64" s="1437"/>
      <c r="L64" s="449"/>
      <c r="M64" s="450" t="str">
        <f>IF(L64="","","%")</f>
        <v/>
      </c>
      <c r="O64" s="275"/>
    </row>
    <row r="65" spans="5:15" s="270" customFormat="1" ht="20.25" x14ac:dyDescent="0.3">
      <c r="E65" s="280"/>
      <c r="F65" s="280"/>
      <c r="G65" s="280"/>
      <c r="H65" s="280"/>
      <c r="I65" s="280"/>
      <c r="J65" s="280"/>
      <c r="K65" s="280"/>
      <c r="L65" s="281"/>
      <c r="M65" s="281"/>
      <c r="N65" s="281"/>
      <c r="O65" s="281"/>
    </row>
  </sheetData>
  <sheetProtection autoFilter="0"/>
  <mergeCells count="249">
    <mergeCell ref="P2:Q2"/>
    <mergeCell ref="D9:M9"/>
    <mergeCell ref="B10:C10"/>
    <mergeCell ref="H10:I10"/>
    <mergeCell ref="J10:K10"/>
    <mergeCell ref="L10:M10"/>
    <mergeCell ref="P10:X10"/>
    <mergeCell ref="B7:D7"/>
    <mergeCell ref="E7:G7"/>
    <mergeCell ref="B8:D8"/>
    <mergeCell ref="E8:G8"/>
    <mergeCell ref="R2:S2"/>
    <mergeCell ref="C1:C3"/>
    <mergeCell ref="E1:E3"/>
    <mergeCell ref="H6:L6"/>
    <mergeCell ref="M6:N6"/>
    <mergeCell ref="I7:L7"/>
    <mergeCell ref="M7:N8"/>
    <mergeCell ref="P3:Q3"/>
    <mergeCell ref="P11:R12"/>
    <mergeCell ref="W11:X11"/>
    <mergeCell ref="B12:C12"/>
    <mergeCell ref="H12:I12"/>
    <mergeCell ref="J12:K12"/>
    <mergeCell ref="L12:M12"/>
    <mergeCell ref="M4:N4"/>
    <mergeCell ref="C5:G5"/>
    <mergeCell ref="J5:N5"/>
    <mergeCell ref="B6:G6"/>
    <mergeCell ref="B11:C11"/>
    <mergeCell ref="H11:I11"/>
    <mergeCell ref="J11:K11"/>
    <mergeCell ref="L11:M11"/>
    <mergeCell ref="I8:L8"/>
    <mergeCell ref="B17:C17"/>
    <mergeCell ref="H17:I17"/>
    <mergeCell ref="J17:K17"/>
    <mergeCell ref="L17:M17"/>
    <mergeCell ref="F1:L2"/>
    <mergeCell ref="M1:N2"/>
    <mergeCell ref="F3:L3"/>
    <mergeCell ref="M3:N3"/>
    <mergeCell ref="C4:E4"/>
    <mergeCell ref="F4:L4"/>
    <mergeCell ref="X13:X16"/>
    <mergeCell ref="B14:C14"/>
    <mergeCell ref="H14:I14"/>
    <mergeCell ref="J14:K14"/>
    <mergeCell ref="L14:M14"/>
    <mergeCell ref="B15:C15"/>
    <mergeCell ref="H15:I15"/>
    <mergeCell ref="J15:K15"/>
    <mergeCell ref="L15:M15"/>
    <mergeCell ref="B16:C16"/>
    <mergeCell ref="B13:C13"/>
    <mergeCell ref="H13:I13"/>
    <mergeCell ref="J13:K13"/>
    <mergeCell ref="L13:M13"/>
    <mergeCell ref="P13:R14"/>
    <mergeCell ref="S13:V14"/>
    <mergeCell ref="H16:I16"/>
    <mergeCell ref="J16:K16"/>
    <mergeCell ref="L16:M16"/>
    <mergeCell ref="B20:C20"/>
    <mergeCell ref="H20:I20"/>
    <mergeCell ref="J20:K20"/>
    <mergeCell ref="L20:M20"/>
    <mergeCell ref="B21:C21"/>
    <mergeCell ref="H21:I21"/>
    <mergeCell ref="J21:K21"/>
    <mergeCell ref="L21:M21"/>
    <mergeCell ref="B18:C18"/>
    <mergeCell ref="H18:I18"/>
    <mergeCell ref="J18:K18"/>
    <mergeCell ref="L18:M18"/>
    <mergeCell ref="B19:C19"/>
    <mergeCell ref="H19:I19"/>
    <mergeCell ref="J19:K19"/>
    <mergeCell ref="L19:M19"/>
    <mergeCell ref="P21:R22"/>
    <mergeCell ref="B22:C22"/>
    <mergeCell ref="H22:I22"/>
    <mergeCell ref="J22:K22"/>
    <mergeCell ref="L22:M22"/>
    <mergeCell ref="B23:C23"/>
    <mergeCell ref="H23:I23"/>
    <mergeCell ref="J23:K23"/>
    <mergeCell ref="L23:M23"/>
    <mergeCell ref="P23:R24"/>
    <mergeCell ref="X23:X25"/>
    <mergeCell ref="B24:C24"/>
    <mergeCell ref="H24:I24"/>
    <mergeCell ref="J24:K24"/>
    <mergeCell ref="L24:M24"/>
    <mergeCell ref="B25:C25"/>
    <mergeCell ref="H25:I25"/>
    <mergeCell ref="J25:K25"/>
    <mergeCell ref="L25:M25"/>
    <mergeCell ref="B26:C26"/>
    <mergeCell ref="H26:I26"/>
    <mergeCell ref="J26:K26"/>
    <mergeCell ref="L26:M26"/>
    <mergeCell ref="B27:C27"/>
    <mergeCell ref="H27:I27"/>
    <mergeCell ref="J27:K27"/>
    <mergeCell ref="L27:M27"/>
    <mergeCell ref="S23:V24"/>
    <mergeCell ref="P26:S26"/>
    <mergeCell ref="B29:C29"/>
    <mergeCell ref="H29:I29"/>
    <mergeCell ref="J29:K29"/>
    <mergeCell ref="L29:M29"/>
    <mergeCell ref="B30:C30"/>
    <mergeCell ref="H30:I30"/>
    <mergeCell ref="J30:K30"/>
    <mergeCell ref="L30:M30"/>
    <mergeCell ref="W27:X27"/>
    <mergeCell ref="B28:C28"/>
    <mergeCell ref="H28:I28"/>
    <mergeCell ref="J28:K28"/>
    <mergeCell ref="L28:M28"/>
    <mergeCell ref="W28:X28"/>
    <mergeCell ref="B33:C33"/>
    <mergeCell ref="H33:I33"/>
    <mergeCell ref="J33:K33"/>
    <mergeCell ref="L33:M33"/>
    <mergeCell ref="B34:C34"/>
    <mergeCell ref="H34:I34"/>
    <mergeCell ref="J34:K34"/>
    <mergeCell ref="L34:M34"/>
    <mergeCell ref="W30:X30"/>
    <mergeCell ref="B31:C31"/>
    <mergeCell ref="H31:I31"/>
    <mergeCell ref="J31:K31"/>
    <mergeCell ref="L31:M31"/>
    <mergeCell ref="B32:C32"/>
    <mergeCell ref="H32:I32"/>
    <mergeCell ref="J32:K32"/>
    <mergeCell ref="L32:M32"/>
    <mergeCell ref="X32:X36"/>
    <mergeCell ref="B37:C37"/>
    <mergeCell ref="H37:I37"/>
    <mergeCell ref="J37:K37"/>
    <mergeCell ref="L37:M37"/>
    <mergeCell ref="B38:C38"/>
    <mergeCell ref="H38:I38"/>
    <mergeCell ref="J38:K38"/>
    <mergeCell ref="L38:M38"/>
    <mergeCell ref="B35:C35"/>
    <mergeCell ref="H35:I35"/>
    <mergeCell ref="J35:K35"/>
    <mergeCell ref="L35:M35"/>
    <mergeCell ref="B36:C36"/>
    <mergeCell ref="H36:I36"/>
    <mergeCell ref="J36:K36"/>
    <mergeCell ref="L36:M36"/>
    <mergeCell ref="B41:C41"/>
    <mergeCell ref="H41:I41"/>
    <mergeCell ref="J41:K41"/>
    <mergeCell ref="L41:M41"/>
    <mergeCell ref="B42:C42"/>
    <mergeCell ref="H42:I42"/>
    <mergeCell ref="J42:K42"/>
    <mergeCell ref="L42:M42"/>
    <mergeCell ref="B39:C39"/>
    <mergeCell ref="H39:I39"/>
    <mergeCell ref="J39:K39"/>
    <mergeCell ref="L39:M39"/>
    <mergeCell ref="B40:C40"/>
    <mergeCell ref="H40:I40"/>
    <mergeCell ref="J40:K40"/>
    <mergeCell ref="L40:M40"/>
    <mergeCell ref="B45:C45"/>
    <mergeCell ref="H45:I45"/>
    <mergeCell ref="J45:K45"/>
    <mergeCell ref="L45:M45"/>
    <mergeCell ref="B46:C46"/>
    <mergeCell ref="H46:I46"/>
    <mergeCell ref="J46:K46"/>
    <mergeCell ref="L46:M46"/>
    <mergeCell ref="B43:C43"/>
    <mergeCell ref="H43:I43"/>
    <mergeCell ref="J43:K43"/>
    <mergeCell ref="L43:M43"/>
    <mergeCell ref="B44:C44"/>
    <mergeCell ref="H44:I44"/>
    <mergeCell ref="J44:K44"/>
    <mergeCell ref="L44:M44"/>
    <mergeCell ref="B49:C49"/>
    <mergeCell ref="H49:I49"/>
    <mergeCell ref="J49:K49"/>
    <mergeCell ref="L49:M49"/>
    <mergeCell ref="B50:C50"/>
    <mergeCell ref="H50:I50"/>
    <mergeCell ref="J50:K50"/>
    <mergeCell ref="L50:M50"/>
    <mergeCell ref="B47:C47"/>
    <mergeCell ref="H47:I47"/>
    <mergeCell ref="J47:K47"/>
    <mergeCell ref="L47:M47"/>
    <mergeCell ref="B48:C48"/>
    <mergeCell ref="H48:I48"/>
    <mergeCell ref="J48:K48"/>
    <mergeCell ref="L48:M48"/>
    <mergeCell ref="B53:C53"/>
    <mergeCell ref="H53:I53"/>
    <mergeCell ref="J53:K53"/>
    <mergeCell ref="L53:M53"/>
    <mergeCell ref="B54:C54"/>
    <mergeCell ref="H54:I54"/>
    <mergeCell ref="J54:K54"/>
    <mergeCell ref="L54:M54"/>
    <mergeCell ref="B51:C51"/>
    <mergeCell ref="H51:I51"/>
    <mergeCell ref="J51:K51"/>
    <mergeCell ref="L51:M51"/>
    <mergeCell ref="B52:C52"/>
    <mergeCell ref="H52:I52"/>
    <mergeCell ref="J52:K52"/>
    <mergeCell ref="L52:M52"/>
    <mergeCell ref="B57:C57"/>
    <mergeCell ref="H57:I57"/>
    <mergeCell ref="J57:K57"/>
    <mergeCell ref="L57:M57"/>
    <mergeCell ref="B58:C58"/>
    <mergeCell ref="H58:I58"/>
    <mergeCell ref="J58:K58"/>
    <mergeCell ref="L58:M58"/>
    <mergeCell ref="B55:C55"/>
    <mergeCell ref="H55:I55"/>
    <mergeCell ref="J55:K55"/>
    <mergeCell ref="L55:M55"/>
    <mergeCell ref="B56:C56"/>
    <mergeCell ref="H56:I56"/>
    <mergeCell ref="J56:K56"/>
    <mergeCell ref="L56:M56"/>
    <mergeCell ref="D62:H62"/>
    <mergeCell ref="J62:M62"/>
    <mergeCell ref="D63:H64"/>
    <mergeCell ref="J63:K63"/>
    <mergeCell ref="J64:K64"/>
    <mergeCell ref="B59:C59"/>
    <mergeCell ref="H59:I59"/>
    <mergeCell ref="J59:K59"/>
    <mergeCell ref="L59:M59"/>
    <mergeCell ref="B60:C60"/>
    <mergeCell ref="H60:I60"/>
    <mergeCell ref="J60:K60"/>
    <mergeCell ref="L60:M60"/>
  </mergeCells>
  <conditionalFormatting sqref="J11:J60 H11:H60">
    <cfRule type="expression" dxfId="5" priority="4" stopIfTrue="1">
      <formula>OR($E11="",$G11="",$E11=0,$G11=0)</formula>
    </cfRule>
  </conditionalFormatting>
  <conditionalFormatting sqref="L11:L60">
    <cfRule type="cellIs" dxfId="4" priority="5" stopIfTrue="1" operator="equal">
      <formula>$L$63</formula>
    </cfRule>
    <cfRule type="expression" dxfId="3" priority="6" stopIfTrue="1">
      <formula>OR($E11="",$G11="",$E11=0,$G11=0)</formula>
    </cfRule>
  </conditionalFormatting>
  <conditionalFormatting sqref="B11:C60">
    <cfRule type="cellIs" dxfId="2" priority="3" stopIfTrue="1" operator="equal">
      <formula>0</formula>
    </cfRule>
  </conditionalFormatting>
  <conditionalFormatting sqref="N11:N60">
    <cfRule type="cellIs" dxfId="1" priority="1" stopIfTrue="1" operator="equal">
      <formula>$L$64</formula>
    </cfRule>
    <cfRule type="expression" dxfId="0" priority="2" stopIfTrue="1">
      <formula>OR($E11="",$G11="",$E11=0,$G11=0)</formula>
    </cfRule>
  </conditionalFormatting>
  <dataValidations disablePrompts="1" count="2">
    <dataValidation type="list" allowBlank="1" showInputMessage="1" showErrorMessage="1" promptTitle="Sistema de Referencia" prompt="Sistema de Referencia" sqref="P13:R14">
      <formula1>sr</formula1>
    </dataValidation>
    <dataValidation type="list" allowBlank="1" showInputMessage="1" showErrorMessage="1" promptTitle="Grupo (A o B)" sqref="P18:R19">
      <formula1>gr</formula1>
    </dataValidation>
  </dataValidation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S59"/>
  <sheetViews>
    <sheetView zoomScale="70" zoomScaleNormal="70" workbookViewId="0"/>
  </sheetViews>
  <sheetFormatPr baseColWidth="10" defaultColWidth="11.42578125" defaultRowHeight="12.75" x14ac:dyDescent="0.2"/>
  <cols>
    <col min="1" max="1" width="11.42578125" style="295" customWidth="1"/>
    <col min="2" max="2" width="21.7109375" style="295" customWidth="1"/>
    <col min="3" max="9" width="18.7109375" style="295" customWidth="1"/>
    <col min="10" max="11" width="8.7109375" style="295" customWidth="1"/>
    <col min="12" max="13" width="11.42578125" style="295"/>
    <col min="14" max="14" width="12.5703125" style="295" bestFit="1" customWidth="1"/>
    <col min="15" max="15" width="18.140625" style="295" customWidth="1"/>
    <col min="16" max="16" width="15.5703125" style="295" customWidth="1"/>
    <col min="17" max="16384" width="11.42578125" style="295"/>
  </cols>
  <sheetData>
    <row r="1" spans="2:19" ht="15" customHeight="1" x14ac:dyDescent="0.2">
      <c r="B1" s="1538"/>
      <c r="C1" s="1517"/>
      <c r="D1" s="1519" t="s">
        <v>286</v>
      </c>
      <c r="E1" s="1520"/>
      <c r="F1" s="1520"/>
      <c r="G1" s="1520"/>
      <c r="H1" s="1521"/>
      <c r="I1" s="1525"/>
      <c r="J1" s="1526"/>
      <c r="K1" s="1527"/>
    </row>
    <row r="2" spans="2:19" ht="49.5" customHeight="1" x14ac:dyDescent="0.2">
      <c r="B2" s="1539"/>
      <c r="C2" s="1518"/>
      <c r="D2" s="1522"/>
      <c r="E2" s="1523"/>
      <c r="F2" s="1523"/>
      <c r="G2" s="1523"/>
      <c r="H2" s="1524"/>
      <c r="I2" s="1528"/>
      <c r="J2" s="1529"/>
      <c r="K2" s="1530"/>
      <c r="M2" s="1493" t="s">
        <v>371</v>
      </c>
      <c r="N2" s="1493"/>
      <c r="O2" s="1493">
        <f>Datos_Generales!$C$4</f>
        <v>0</v>
      </c>
      <c r="P2" s="1493"/>
    </row>
    <row r="3" spans="2:19" ht="73.5" customHeight="1" thickBot="1" x14ac:dyDescent="0.25">
      <c r="B3" s="1536"/>
      <c r="C3" s="1537"/>
      <c r="D3" s="1540" t="s">
        <v>170</v>
      </c>
      <c r="E3" s="1541"/>
      <c r="F3" s="1541"/>
      <c r="G3" s="1541"/>
      <c r="H3" s="1542"/>
      <c r="I3" s="1502"/>
      <c r="J3" s="1503"/>
      <c r="K3" s="1504"/>
      <c r="P3" s="296"/>
    </row>
    <row r="4" spans="2:19" ht="60" customHeight="1" thickBot="1" x14ac:dyDescent="0.25">
      <c r="B4" s="1487" t="s">
        <v>7</v>
      </c>
      <c r="C4" s="1487"/>
      <c r="D4" s="1487"/>
      <c r="E4" s="1487"/>
      <c r="F4" s="297"/>
      <c r="G4" s="1487" t="s">
        <v>287</v>
      </c>
      <c r="H4" s="1487"/>
      <c r="I4" s="1488"/>
      <c r="J4" s="1488"/>
      <c r="K4" s="298"/>
    </row>
    <row r="5" spans="2:19" ht="20.100000000000001" customHeight="1" x14ac:dyDescent="0.3">
      <c r="B5" s="377" t="s">
        <v>4</v>
      </c>
      <c r="C5" s="1489">
        <f>Datos_Generales!C7</f>
        <v>0</v>
      </c>
      <c r="D5" s="1489"/>
      <c r="E5" s="1490"/>
      <c r="F5" s="299"/>
      <c r="G5" s="1511" t="s">
        <v>43</v>
      </c>
      <c r="H5" s="1512"/>
      <c r="I5" s="1515" t="str">
        <f>IF($M$5="","",$M$5)</f>
        <v/>
      </c>
      <c r="J5" s="1532" t="s">
        <v>171</v>
      </c>
      <c r="K5" s="1533"/>
      <c r="M5" s="480"/>
      <c r="O5" s="300"/>
      <c r="P5" s="300"/>
      <c r="Q5" s="300"/>
    </row>
    <row r="6" spans="2:19" ht="20.100000000000001" customHeight="1" thickBot="1" x14ac:dyDescent="0.35">
      <c r="B6" s="378" t="s">
        <v>5</v>
      </c>
      <c r="C6" s="1491">
        <f>Datos_Generales!C8</f>
        <v>0</v>
      </c>
      <c r="D6" s="1491"/>
      <c r="E6" s="1492"/>
      <c r="F6" s="299"/>
      <c r="G6" s="1513"/>
      <c r="H6" s="1514"/>
      <c r="I6" s="1516"/>
      <c r="J6" s="1534"/>
      <c r="K6" s="1535"/>
      <c r="O6" s="300"/>
      <c r="P6" s="301"/>
      <c r="Q6" s="300"/>
    </row>
    <row r="7" spans="2:19" ht="20.100000000000001" customHeight="1" thickBot="1" x14ac:dyDescent="0.35">
      <c r="B7" s="379" t="s">
        <v>17</v>
      </c>
      <c r="C7" s="1509">
        <f>Datos_Generales!C9</f>
        <v>0</v>
      </c>
      <c r="D7" s="1509"/>
      <c r="E7" s="1510"/>
      <c r="F7" s="299"/>
      <c r="G7" s="1496" t="s">
        <v>324</v>
      </c>
      <c r="H7" s="1497"/>
      <c r="I7" s="390"/>
      <c r="J7" s="388"/>
      <c r="K7" s="355"/>
      <c r="O7" s="302"/>
      <c r="P7" s="303"/>
      <c r="Q7" s="302"/>
    </row>
    <row r="8" spans="2:19" ht="20.100000000000001" customHeight="1" x14ac:dyDescent="0.3">
      <c r="B8" s="376"/>
      <c r="C8" s="1531"/>
      <c r="D8" s="1531"/>
      <c r="E8" s="1531"/>
      <c r="F8" s="304"/>
      <c r="G8" s="1498" t="s">
        <v>325</v>
      </c>
      <c r="H8" s="1499"/>
      <c r="I8" s="389"/>
      <c r="J8" s="1500"/>
      <c r="K8" s="1501"/>
      <c r="M8" s="305" t="s">
        <v>292</v>
      </c>
      <c r="N8" s="305"/>
      <c r="O8" s="300"/>
      <c r="P8" s="301"/>
      <c r="Q8" s="300"/>
      <c r="R8" s="306"/>
    </row>
    <row r="9" spans="2:19" ht="20.100000000000001" customHeight="1" thickBot="1" x14ac:dyDescent="0.35">
      <c r="B9" s="307"/>
      <c r="C9" s="308">
        <v>15</v>
      </c>
      <c r="D9" s="309"/>
      <c r="E9" s="308"/>
      <c r="F9" s="310"/>
      <c r="G9" s="1498" t="s">
        <v>326</v>
      </c>
      <c r="H9" s="1499"/>
      <c r="I9" s="613"/>
      <c r="J9" s="614"/>
      <c r="K9" s="615"/>
      <c r="L9" s="307"/>
      <c r="O9" s="300"/>
      <c r="P9" s="300"/>
      <c r="Q9" s="300"/>
      <c r="R9" s="304"/>
      <c r="S9" s="304"/>
    </row>
    <row r="10" spans="2:19" ht="20.100000000000001" customHeight="1" thickBot="1" x14ac:dyDescent="0.35">
      <c r="B10" s="307"/>
      <c r="C10" s="308">
        <v>12</v>
      </c>
      <c r="D10" s="309"/>
      <c r="E10" s="308"/>
      <c r="F10" s="310"/>
      <c r="G10" s="1494" t="s">
        <v>478</v>
      </c>
      <c r="H10" s="1495"/>
      <c r="I10" s="624"/>
      <c r="J10" s="625"/>
      <c r="K10" s="626"/>
      <c r="L10" s="307"/>
      <c r="R10" s="304"/>
      <c r="S10" s="304"/>
    </row>
    <row r="11" spans="2:19" ht="8.25" customHeight="1" x14ac:dyDescent="0.25">
      <c r="B11" s="307"/>
      <c r="C11" s="311"/>
      <c r="D11" s="312"/>
      <c r="E11" s="312"/>
      <c r="F11" s="313"/>
      <c r="G11" s="310"/>
      <c r="H11" s="310"/>
      <c r="I11" s="313"/>
      <c r="J11" s="307"/>
      <c r="K11" s="307"/>
      <c r="L11" s="307"/>
      <c r="O11" s="304"/>
      <c r="P11" s="304"/>
      <c r="Q11" s="304"/>
      <c r="R11" s="304"/>
      <c r="S11" s="304"/>
    </row>
    <row r="12" spans="2:19" ht="0.75" customHeight="1" x14ac:dyDescent="0.3">
      <c r="B12" s="307"/>
      <c r="C12" s="314" t="s">
        <v>66</v>
      </c>
      <c r="D12" s="315"/>
      <c r="E12" s="310"/>
      <c r="F12" s="313"/>
      <c r="G12" s="308" t="s">
        <v>293</v>
      </c>
      <c r="H12" s="316" t="s">
        <v>294</v>
      </c>
      <c r="I12" s="317"/>
      <c r="J12" s="307"/>
      <c r="K12" s="307"/>
      <c r="L12" s="307"/>
    </row>
    <row r="13" spans="2:19" ht="0.75" customHeight="1" x14ac:dyDescent="0.3">
      <c r="B13" s="307"/>
      <c r="C13" s="314" t="s">
        <v>65</v>
      </c>
      <c r="D13" s="315"/>
      <c r="E13" s="310"/>
      <c r="F13" s="313"/>
      <c r="G13" s="308">
        <v>1</v>
      </c>
      <c r="H13" s="318" t="s">
        <v>295</v>
      </c>
      <c r="I13" s="317"/>
      <c r="J13" s="307"/>
      <c r="K13" s="307"/>
      <c r="L13" s="307"/>
    </row>
    <row r="14" spans="2:19" ht="0.75" customHeight="1" x14ac:dyDescent="0.3">
      <c r="B14" s="307"/>
      <c r="C14" s="314" t="s">
        <v>169</v>
      </c>
      <c r="D14" s="315"/>
      <c r="E14" s="310"/>
      <c r="F14" s="313"/>
      <c r="G14" s="308">
        <v>1</v>
      </c>
      <c r="H14" s="318" t="s">
        <v>295</v>
      </c>
      <c r="I14" s="317"/>
      <c r="J14" s="307"/>
      <c r="K14" s="307"/>
      <c r="L14" s="307"/>
    </row>
    <row r="15" spans="2:19" ht="0.95" customHeight="1" x14ac:dyDescent="0.3">
      <c r="C15" s="319" t="s">
        <v>169</v>
      </c>
      <c r="D15" s="315"/>
      <c r="E15" s="320"/>
      <c r="F15" s="304"/>
      <c r="G15" s="321">
        <v>1</v>
      </c>
      <c r="H15" s="318" t="s">
        <v>295</v>
      </c>
      <c r="I15" s="304"/>
    </row>
    <row r="16" spans="2:19" ht="0.75" customHeight="1" thickBot="1" x14ac:dyDescent="0.35">
      <c r="C16" s="319" t="s">
        <v>169</v>
      </c>
      <c r="D16" s="315"/>
      <c r="E16" s="320"/>
      <c r="F16" s="304"/>
      <c r="G16" s="321"/>
      <c r="H16" s="322"/>
      <c r="I16" s="304"/>
    </row>
    <row r="17" spans="1:14" ht="28.5" customHeight="1" thickBot="1" x14ac:dyDescent="0.3">
      <c r="A17" s="306"/>
      <c r="B17" s="1505" t="s">
        <v>310</v>
      </c>
      <c r="C17" s="1506"/>
      <c r="D17" s="1506"/>
      <c r="E17" s="1506"/>
      <c r="F17" s="1506"/>
      <c r="G17" s="1507"/>
      <c r="H17" s="320"/>
      <c r="I17" s="320"/>
    </row>
    <row r="18" spans="1:14" s="323" customFormat="1" ht="39.75" customHeight="1" thickBot="1" x14ac:dyDescent="0.25">
      <c r="A18" s="495"/>
      <c r="B18" s="506" t="s">
        <v>296</v>
      </c>
      <c r="C18" s="507" t="s">
        <v>297</v>
      </c>
      <c r="D18" s="324" t="s">
        <v>298</v>
      </c>
      <c r="E18" s="324" t="s">
        <v>299</v>
      </c>
      <c r="F18" s="324" t="e">
        <f>CONCATENATE("Error (km/h)",CHAR(10),"v &lt; ",Matriz_emp!$B$11," km/h")</f>
        <v>#N/A</v>
      </c>
      <c r="G18" s="324" t="e">
        <f>CONCATENATE("Error ",IF(Datos_Generales!C6="ITC","(km/h)","(%)"),CHAR(10),"v &gt; ",Matriz_emp!$B$14," km/h")</f>
        <v>#N/A</v>
      </c>
      <c r="H18" s="361"/>
      <c r="I18" s="356"/>
      <c r="J18" s="356"/>
      <c r="K18" s="356"/>
    </row>
    <row r="19" spans="1:14" s="325" customFormat="1" ht="35.1" customHeight="1" x14ac:dyDescent="0.2">
      <c r="A19" s="365"/>
      <c r="B19" s="509">
        <v>320</v>
      </c>
      <c r="C19" s="326"/>
      <c r="D19" s="327"/>
      <c r="E19" s="328"/>
      <c r="F19" s="384" t="str">
        <f>IF(E19=0,"",IF(B19&lt;=Matriz_emp!$B$11,E19-B19,""))</f>
        <v/>
      </c>
      <c r="G19" s="385" t="str">
        <f>IF(E19=0,"",IF(B19&gt;Matriz_emp!$B$14,IF(Datos_Generales!$C$6="ITC",E19-B19,((E19-B19)/B19)*100),""))</f>
        <v/>
      </c>
      <c r="H19" s="362"/>
      <c r="I19" s="357"/>
      <c r="J19" s="358"/>
      <c r="K19" s="358"/>
      <c r="M19" s="329"/>
      <c r="N19" s="329"/>
    </row>
    <row r="20" spans="1:14" s="325" customFormat="1" ht="35.1" customHeight="1" x14ac:dyDescent="0.2">
      <c r="A20" s="365"/>
      <c r="B20" s="386">
        <v>305</v>
      </c>
      <c r="C20" s="330"/>
      <c r="D20" s="331"/>
      <c r="E20" s="332"/>
      <c r="F20" s="508" t="str">
        <f>IF(E20=0,"",IF(B20&lt;=Matriz_emp!$B$11,E20-B20,""))</f>
        <v/>
      </c>
      <c r="G20" s="363" t="str">
        <f>IF(E20=0,"",IF(B20&gt;Matriz_emp!$B$14,IF(Datos_Generales!$C$6="ITC",E20-B20,((E20-B20)/B20)*100),""))</f>
        <v/>
      </c>
      <c r="H20" s="362"/>
      <c r="I20" s="357"/>
      <c r="J20" s="358"/>
      <c r="K20" s="358"/>
      <c r="M20" s="329"/>
      <c r="N20" s="329"/>
    </row>
    <row r="21" spans="1:14" s="325" customFormat="1" ht="35.1" customHeight="1" x14ac:dyDescent="0.2">
      <c r="A21" s="365"/>
      <c r="B21" s="386">
        <v>294</v>
      </c>
      <c r="C21" s="330"/>
      <c r="D21" s="331"/>
      <c r="E21" s="332"/>
      <c r="F21" s="508" t="str">
        <f>IF(E21=0,"",IF(B21&lt;=Matriz_emp!$B$11,E21-B21,""))</f>
        <v/>
      </c>
      <c r="G21" s="363" t="str">
        <f>IF(E21=0,"",IF(B21&gt;Matriz_emp!$B$14,IF(Datos_Generales!$C$6="ITC",E21-B21,((E21-B21)/B21)*100),""))</f>
        <v/>
      </c>
      <c r="H21" s="362"/>
      <c r="I21" s="357"/>
      <c r="J21" s="358"/>
      <c r="K21" s="358"/>
      <c r="M21" s="329"/>
      <c r="N21" s="329"/>
    </row>
    <row r="22" spans="1:14" s="325" customFormat="1" ht="35.1" customHeight="1" x14ac:dyDescent="0.2">
      <c r="A22" s="365"/>
      <c r="B22" s="386">
        <v>283</v>
      </c>
      <c r="C22" s="330"/>
      <c r="D22" s="331"/>
      <c r="E22" s="332"/>
      <c r="F22" s="508" t="str">
        <f>IF(E22=0,"",IF(B22&lt;=Matriz_emp!$B$11,E22-B22,""))</f>
        <v/>
      </c>
      <c r="G22" s="363" t="str">
        <f>IF(E22=0,"",IF(B22&gt;Matriz_emp!$B$14,IF(Datos_Generales!$C$6="ITC",E22-B22,((E22-B22)/B22)*100),""))</f>
        <v/>
      </c>
      <c r="H22" s="362"/>
      <c r="I22" s="357"/>
      <c r="J22" s="358"/>
      <c r="K22" s="358"/>
      <c r="M22" s="329"/>
      <c r="N22" s="329"/>
    </row>
    <row r="23" spans="1:14" s="325" customFormat="1" ht="35.1" customHeight="1" x14ac:dyDescent="0.2">
      <c r="A23" s="365"/>
      <c r="B23" s="386">
        <v>272</v>
      </c>
      <c r="C23" s="330"/>
      <c r="D23" s="331"/>
      <c r="E23" s="332"/>
      <c r="F23" s="508" t="str">
        <f>IF(E23=0,"",IF(B23&lt;=Matriz_emp!$B$11,E23-B23,""))</f>
        <v/>
      </c>
      <c r="G23" s="363" t="str">
        <f>IF(E23=0,"",IF(B23&gt;Matriz_emp!$B$14,IF(Datos_Generales!$C$6="ITC",E23-B23,((E23-B23)/B23)*100),""))</f>
        <v/>
      </c>
      <c r="H23" s="362"/>
      <c r="I23" s="357"/>
      <c r="J23" s="358"/>
      <c r="K23" s="358"/>
      <c r="M23" s="329"/>
      <c r="N23" s="329"/>
    </row>
    <row r="24" spans="1:14" s="325" customFormat="1" ht="35.1" customHeight="1" x14ac:dyDescent="0.2">
      <c r="A24" s="365"/>
      <c r="B24" s="386">
        <v>261</v>
      </c>
      <c r="C24" s="330"/>
      <c r="D24" s="331"/>
      <c r="E24" s="332"/>
      <c r="F24" s="508" t="str">
        <f>IF(E24=0,"",IF(B24&lt;=Matriz_emp!$B$11,E24-B24,""))</f>
        <v/>
      </c>
      <c r="G24" s="363" t="str">
        <f>IF(E24=0,"",IF(B24&gt;Matriz_emp!$B$14,IF(Datos_Generales!$C$6="ITC",E24-B24,((E24-B24)/B24)*100),""))</f>
        <v/>
      </c>
      <c r="H24" s="362"/>
      <c r="I24" s="357"/>
      <c r="J24" s="358"/>
      <c r="K24" s="358"/>
      <c r="M24" s="329"/>
      <c r="N24" s="329"/>
    </row>
    <row r="25" spans="1:14" s="325" customFormat="1" ht="35.1" customHeight="1" x14ac:dyDescent="0.2">
      <c r="A25" s="365"/>
      <c r="B25" s="386">
        <v>250</v>
      </c>
      <c r="C25" s="330"/>
      <c r="D25" s="331"/>
      <c r="E25" s="332"/>
      <c r="F25" s="508" t="str">
        <f>IF(E25=0,"",IF(B25&lt;=Matriz_emp!$B$11,E25-B25,""))</f>
        <v/>
      </c>
      <c r="G25" s="363" t="str">
        <f>IF(E25=0,"",IF(B25&gt;Matriz_emp!$B$14,IF(Datos_Generales!$C$6="ITC",E25-B25,((E25-B25)/B25)*100),""))</f>
        <v/>
      </c>
      <c r="H25" s="362"/>
      <c r="I25" s="357"/>
      <c r="J25" s="358"/>
      <c r="K25" s="358"/>
      <c r="M25" s="329"/>
      <c r="N25" s="329"/>
    </row>
    <row r="26" spans="1:14" s="325" customFormat="1" ht="35.1" customHeight="1" x14ac:dyDescent="0.2">
      <c r="A26" s="365"/>
      <c r="B26" s="386">
        <v>239</v>
      </c>
      <c r="C26" s="330"/>
      <c r="D26" s="331"/>
      <c r="E26" s="332"/>
      <c r="F26" s="508" t="str">
        <f>IF(E26=0,"",IF(B26&lt;=Matriz_emp!$B$11,E26-B26,""))</f>
        <v/>
      </c>
      <c r="G26" s="363" t="str">
        <f>IF(E26=0,"",IF(B26&gt;Matriz_emp!$B$14,IF(Datos_Generales!$C$6="ITC",E26-B26,((E26-B26)/B26)*100),""))</f>
        <v/>
      </c>
      <c r="H26" s="362"/>
      <c r="I26" s="357"/>
      <c r="J26" s="358"/>
      <c r="K26" s="358"/>
      <c r="M26" s="329"/>
      <c r="N26" s="329"/>
    </row>
    <row r="27" spans="1:14" s="325" customFormat="1" ht="35.1" customHeight="1" x14ac:dyDescent="0.2">
      <c r="A27" s="365"/>
      <c r="B27" s="386">
        <v>228</v>
      </c>
      <c r="C27" s="330"/>
      <c r="D27" s="331"/>
      <c r="E27" s="332"/>
      <c r="F27" s="508" t="str">
        <f>IF(E27=0,"",IF(B27&lt;=Matriz_emp!$B$11,E27-B27,""))</f>
        <v/>
      </c>
      <c r="G27" s="363" t="str">
        <f>IF(E27=0,"",IF(B27&gt;Matriz_emp!$B$14,IF(Datos_Generales!$C$6="ITC",E27-B27,((E27-B27)/B27)*100),""))</f>
        <v/>
      </c>
      <c r="H27" s="362"/>
      <c r="I27" s="357"/>
      <c r="J27" s="357"/>
      <c r="K27" s="359"/>
      <c r="M27" s="329"/>
      <c r="N27" s="333"/>
    </row>
    <row r="28" spans="1:14" s="325" customFormat="1" ht="35.1" customHeight="1" x14ac:dyDescent="0.2">
      <c r="A28" s="365"/>
      <c r="B28" s="386">
        <v>217</v>
      </c>
      <c r="C28" s="330"/>
      <c r="D28" s="331"/>
      <c r="E28" s="332"/>
      <c r="F28" s="508" t="str">
        <f>IF(E28=0,"",IF(B28&lt;=Matriz_emp!$B$11,E28-B28,""))</f>
        <v/>
      </c>
      <c r="G28" s="363" t="str">
        <f>IF(E28=0,"",IF(B28&gt;Matriz_emp!$B$14,IF(Datos_Generales!$C$6="ITC",E28-B28,((E28-B28)/B28)*100),""))</f>
        <v/>
      </c>
      <c r="H28" s="362"/>
      <c r="I28" s="360"/>
      <c r="J28" s="359"/>
      <c r="K28" s="359"/>
      <c r="M28" s="329"/>
      <c r="N28" s="333"/>
    </row>
    <row r="29" spans="1:14" s="325" customFormat="1" ht="35.1" customHeight="1" x14ac:dyDescent="0.2">
      <c r="A29" s="365"/>
      <c r="B29" s="386">
        <v>206</v>
      </c>
      <c r="C29" s="330"/>
      <c r="D29" s="331"/>
      <c r="E29" s="332"/>
      <c r="F29" s="508" t="str">
        <f>IF(E29=0,"",IF(B29&lt;=Matriz_emp!$B$11,E29-B29,""))</f>
        <v/>
      </c>
      <c r="G29" s="363" t="str">
        <f>IF(E29=0,"",IF(B29&gt;Matriz_emp!$B$14,IF(Datos_Generales!$C$6="ITC",E29-B29,((E29-B29)/B29)*100),""))</f>
        <v/>
      </c>
      <c r="H29" s="362"/>
      <c r="I29" s="360"/>
      <c r="J29" s="359"/>
      <c r="K29" s="359"/>
      <c r="M29" s="329"/>
      <c r="N29" s="333"/>
    </row>
    <row r="30" spans="1:14" s="325" customFormat="1" ht="35.1" customHeight="1" x14ac:dyDescent="0.2">
      <c r="A30" s="365"/>
      <c r="B30" s="386">
        <v>195</v>
      </c>
      <c r="C30" s="330"/>
      <c r="D30" s="331"/>
      <c r="E30" s="332"/>
      <c r="F30" s="508" t="str">
        <f>IF(E30=0,"",IF(B30&lt;=Matriz_emp!$B$11,E30-B30,""))</f>
        <v/>
      </c>
      <c r="G30" s="363" t="str">
        <f>IF(E30=0,"",IF(B30&gt;Matriz_emp!$B$14,IF(Datos_Generales!$C$6="ITC",E30-B30,((E30-B30)/B30)*100),""))</f>
        <v/>
      </c>
      <c r="H30" s="362"/>
      <c r="I30" s="360"/>
      <c r="J30" s="359"/>
      <c r="K30" s="359"/>
      <c r="L30" s="334"/>
      <c r="M30" s="329"/>
      <c r="N30" s="333"/>
    </row>
    <row r="31" spans="1:14" s="325" customFormat="1" ht="35.1" customHeight="1" x14ac:dyDescent="0.2">
      <c r="A31" s="365"/>
      <c r="B31" s="386">
        <v>184</v>
      </c>
      <c r="C31" s="330"/>
      <c r="D31" s="331"/>
      <c r="E31" s="332"/>
      <c r="F31" s="508" t="str">
        <f>IF(E31=0,"",IF(B31&lt;=Matriz_emp!$B$11,E31-B31,""))</f>
        <v/>
      </c>
      <c r="G31" s="363" t="str">
        <f>IF(E31=0,"",IF(B31&gt;Matriz_emp!$B$14,IF(Datos_Generales!$C$6="ITC",E31-B31,((E31-B31)/B31)*100),""))</f>
        <v/>
      </c>
      <c r="H31" s="362"/>
      <c r="I31" s="360"/>
      <c r="J31" s="359"/>
      <c r="K31" s="359"/>
      <c r="M31" s="329"/>
      <c r="N31" s="333"/>
    </row>
    <row r="32" spans="1:14" s="325" customFormat="1" ht="35.1" customHeight="1" x14ac:dyDescent="0.2">
      <c r="A32" s="365"/>
      <c r="B32" s="386">
        <v>173</v>
      </c>
      <c r="C32" s="330"/>
      <c r="D32" s="331"/>
      <c r="E32" s="332"/>
      <c r="F32" s="508" t="str">
        <f>IF(E32=0,"",IF(B32&lt;=Matriz_emp!$B$11,E32-B32,""))</f>
        <v/>
      </c>
      <c r="G32" s="363" t="str">
        <f>IF(E32=0,"",IF(B32&gt;Matriz_emp!$B$14,IF(Datos_Generales!$C$6="ITC",E32-B32,((E32-B32)/B32)*100),""))</f>
        <v/>
      </c>
      <c r="H32" s="362"/>
      <c r="I32" s="360"/>
      <c r="J32" s="359"/>
      <c r="K32" s="359"/>
      <c r="M32" s="329"/>
      <c r="N32" s="333"/>
    </row>
    <row r="33" spans="1:14" s="325" customFormat="1" ht="35.1" customHeight="1" x14ac:dyDescent="0.2">
      <c r="A33" s="365"/>
      <c r="B33" s="386">
        <v>162</v>
      </c>
      <c r="C33" s="330"/>
      <c r="D33" s="331"/>
      <c r="E33" s="332"/>
      <c r="F33" s="508" t="str">
        <f>IF(E33=0,"",IF(B33&lt;=Matriz_emp!$B$11,E33-B33,""))</f>
        <v/>
      </c>
      <c r="G33" s="363" t="str">
        <f>IF(E33=0,"",IF(B33&gt;Matriz_emp!$B$14,IF(Datos_Generales!$C$6="ITC",E33-B33,((E33-B33)/B33)*100),""))</f>
        <v/>
      </c>
      <c r="H33" s="362"/>
      <c r="I33" s="360"/>
      <c r="J33" s="359"/>
      <c r="K33" s="359"/>
      <c r="M33" s="329"/>
      <c r="N33" s="333"/>
    </row>
    <row r="34" spans="1:14" s="325" customFormat="1" ht="35.1" customHeight="1" x14ac:dyDescent="0.2">
      <c r="A34" s="365"/>
      <c r="B34" s="386">
        <v>151</v>
      </c>
      <c r="C34" s="330"/>
      <c r="D34" s="331"/>
      <c r="E34" s="332"/>
      <c r="F34" s="508" t="str">
        <f>IF(E34=0,"",IF(B34&lt;=Matriz_emp!$B$11,E34-B34,""))</f>
        <v/>
      </c>
      <c r="G34" s="363" t="str">
        <f>IF(E34=0,"",IF(B34&gt;Matriz_emp!$B$14,IF(Datos_Generales!$C$6="ITC",E34-B34,((E34-B34)/B34)*100),""))</f>
        <v/>
      </c>
      <c r="H34" s="362"/>
      <c r="I34" s="360"/>
      <c r="J34" s="359"/>
      <c r="K34" s="359"/>
      <c r="M34" s="329"/>
      <c r="N34" s="333"/>
    </row>
    <row r="35" spans="1:14" s="325" customFormat="1" ht="35.1" customHeight="1" x14ac:dyDescent="0.2">
      <c r="A35" s="365"/>
      <c r="B35" s="386">
        <v>140</v>
      </c>
      <c r="C35" s="330"/>
      <c r="D35" s="331"/>
      <c r="E35" s="332"/>
      <c r="F35" s="508" t="str">
        <f>IF(E35=0,"",IF(B35&lt;=Matriz_emp!$B$11,E35-B35,""))</f>
        <v/>
      </c>
      <c r="G35" s="363" t="str">
        <f>IF(E35=0,"",IF(B35&gt;Matriz_emp!$B$14,IF(Datos_Generales!$C$6="ITC",E35-B35,((E35-B35)/B35)*100),""))</f>
        <v/>
      </c>
      <c r="H35" s="362"/>
      <c r="I35" s="360"/>
      <c r="J35" s="359"/>
      <c r="K35" s="359"/>
      <c r="M35" s="329"/>
      <c r="N35" s="333"/>
    </row>
    <row r="36" spans="1:14" s="325" customFormat="1" ht="35.1" customHeight="1" x14ac:dyDescent="0.2">
      <c r="A36" s="365"/>
      <c r="B36" s="386">
        <v>129</v>
      </c>
      <c r="C36" s="330"/>
      <c r="D36" s="331"/>
      <c r="E36" s="332"/>
      <c r="F36" s="508" t="str">
        <f>IF(E36=0,"",IF(B36&lt;=Matriz_emp!$B$11,E36-B36,""))</f>
        <v/>
      </c>
      <c r="G36" s="363" t="str">
        <f>IF(E36=0,"",IF(B36&gt;Matriz_emp!$B$14,IF(Datos_Generales!$C$6="ITC",E36-B36,((E36-B36)/B36)*100),""))</f>
        <v/>
      </c>
      <c r="H36" s="362"/>
      <c r="I36" s="360"/>
      <c r="J36" s="359"/>
      <c r="K36" s="359"/>
      <c r="M36" s="329"/>
      <c r="N36" s="333"/>
    </row>
    <row r="37" spans="1:14" s="325" customFormat="1" ht="35.1" customHeight="1" x14ac:dyDescent="0.2">
      <c r="A37" s="365"/>
      <c r="B37" s="386">
        <v>118</v>
      </c>
      <c r="C37" s="330"/>
      <c r="D37" s="331"/>
      <c r="E37" s="332"/>
      <c r="F37" s="508" t="str">
        <f>IF(E37=0,"",IF(B37&lt;=Matriz_emp!$B$11,E37-B37,""))</f>
        <v/>
      </c>
      <c r="G37" s="363" t="str">
        <f>IF(E37=0,"",IF(B37&gt;Matriz_emp!$B$14,IF(Datos_Generales!$C$6="ITC",E37-B37,((E37-B37)/B37)*100),""))</f>
        <v/>
      </c>
      <c r="H37" s="362"/>
      <c r="I37" s="360"/>
      <c r="J37" s="359"/>
      <c r="K37" s="359"/>
      <c r="M37" s="329"/>
      <c r="N37" s="333"/>
    </row>
    <row r="38" spans="1:14" s="325" customFormat="1" ht="35.1" customHeight="1" x14ac:dyDescent="0.2">
      <c r="A38" s="365"/>
      <c r="B38" s="386">
        <v>107</v>
      </c>
      <c r="C38" s="330"/>
      <c r="D38" s="331"/>
      <c r="E38" s="332"/>
      <c r="F38" s="508" t="str">
        <f>IF(E38=0,"",IF(B38&lt;=Matriz_emp!$B$11,E38-B38,""))</f>
        <v/>
      </c>
      <c r="G38" s="363" t="str">
        <f>IF(E38=0,"",IF(B38&gt;Matriz_emp!$B$14,IF(Datos_Generales!$C$6="ITC",E38-B38,((E38-B38)/B38)*100),""))</f>
        <v/>
      </c>
      <c r="H38" s="362"/>
      <c r="I38" s="360"/>
      <c r="J38" s="359"/>
      <c r="K38" s="359"/>
      <c r="M38" s="329"/>
      <c r="N38" s="333"/>
    </row>
    <row r="39" spans="1:14" s="325" customFormat="1" ht="35.1" customHeight="1" x14ac:dyDescent="0.2">
      <c r="A39" s="365"/>
      <c r="B39" s="386">
        <v>96</v>
      </c>
      <c r="C39" s="330"/>
      <c r="D39" s="331"/>
      <c r="E39" s="332"/>
      <c r="F39" s="508" t="str">
        <f>IF(E39=0,"",IF(B39&lt;=Matriz_emp!$B$11,E39-B39,""))</f>
        <v/>
      </c>
      <c r="G39" s="363" t="str">
        <f>IF(E39=0,"",IF(B39&gt;Matriz_emp!$B$14,IF(Datos_Generales!$C$6="ITC",E39-B39,((E39-B39)/B39)*100),""))</f>
        <v/>
      </c>
      <c r="H39" s="362"/>
      <c r="I39" s="360"/>
      <c r="J39" s="359"/>
      <c r="K39" s="359"/>
      <c r="M39" s="329"/>
      <c r="N39" s="333"/>
    </row>
    <row r="40" spans="1:14" s="325" customFormat="1" ht="35.1" customHeight="1" x14ac:dyDescent="0.2">
      <c r="A40" s="381"/>
      <c r="B40" s="386">
        <v>85</v>
      </c>
      <c r="C40" s="330"/>
      <c r="D40" s="331"/>
      <c r="E40" s="332"/>
      <c r="F40" s="508" t="str">
        <f>IF(E40=0,"",IF(B40&lt;=Matriz_emp!$B$11,E40-B40,""))</f>
        <v/>
      </c>
      <c r="G40" s="363" t="str">
        <f>IF(E40=0,"",IF(B40&gt;Matriz_emp!$B$14,IF(Datos_Generales!$C$6="ITC",E40-B40,((E40-B40)/B40)*100),""))</f>
        <v/>
      </c>
      <c r="H40" s="362"/>
      <c r="I40" s="360"/>
      <c r="J40" s="359"/>
      <c r="K40" s="359"/>
      <c r="M40" s="329"/>
      <c r="N40" s="333"/>
    </row>
    <row r="41" spans="1:14" s="325" customFormat="1" ht="35.1" customHeight="1" x14ac:dyDescent="0.2">
      <c r="A41" s="381"/>
      <c r="B41" s="386">
        <v>74</v>
      </c>
      <c r="C41" s="330"/>
      <c r="D41" s="331"/>
      <c r="E41" s="332"/>
      <c r="F41" s="508" t="str">
        <f>IF(E41=0,"",IF(B41&lt;=Matriz_emp!$B$11,E41-B41,""))</f>
        <v/>
      </c>
      <c r="G41" s="363" t="str">
        <f>IF(E41=0,"",IF(B41&gt;Matriz_emp!$B$14,IF(Datos_Generales!$C$6="ITC",E41-B41,((E41-B41)/B41)*100),""))</f>
        <v/>
      </c>
      <c r="H41" s="362"/>
      <c r="I41" s="360"/>
      <c r="J41" s="359"/>
      <c r="K41" s="359"/>
      <c r="M41" s="329"/>
      <c r="N41" s="333"/>
    </row>
    <row r="42" spans="1:14" s="325" customFormat="1" ht="35.1" customHeight="1" x14ac:dyDescent="0.2">
      <c r="A42" s="381"/>
      <c r="B42" s="386">
        <v>63</v>
      </c>
      <c r="C42" s="330"/>
      <c r="D42" s="331"/>
      <c r="E42" s="332"/>
      <c r="F42" s="508" t="str">
        <f>IF(E42=0,"",IF(B42&lt;=Matriz_emp!$B$11,E42-B42,""))</f>
        <v/>
      </c>
      <c r="G42" s="363" t="str">
        <f>IF(E42=0,"",IF(B42&gt;Matriz_emp!$B$14,IF(Datos_Generales!$C$6="ITC",E42-B42,((E42-B42)/B42)*100),""))</f>
        <v/>
      </c>
      <c r="H42" s="362"/>
      <c r="I42" s="360"/>
      <c r="J42" s="359"/>
      <c r="K42" s="359"/>
      <c r="M42" s="329"/>
      <c r="N42" s="333"/>
    </row>
    <row r="43" spans="1:14" s="325" customFormat="1" ht="35.1" customHeight="1" x14ac:dyDescent="0.2">
      <c r="A43" s="381"/>
      <c r="B43" s="386">
        <v>52</v>
      </c>
      <c r="C43" s="330"/>
      <c r="D43" s="331"/>
      <c r="E43" s="332"/>
      <c r="F43" s="508" t="str">
        <f>IF(E43=0,"",IF(B43&lt;=Matriz_emp!$B$11,E43-B43,""))</f>
        <v/>
      </c>
      <c r="G43" s="363" t="str">
        <f>IF(E43=0,"",IF(B43&gt;Matriz_emp!$B$14,IF(Datos_Generales!$C$6="ITC",E43-B43,((E43-B43)/B43)*100),""))</f>
        <v/>
      </c>
      <c r="H43" s="362"/>
      <c r="I43" s="360"/>
      <c r="J43" s="359"/>
      <c r="K43" s="359"/>
      <c r="M43" s="329"/>
      <c r="N43" s="333"/>
    </row>
    <row r="44" spans="1:14" s="325" customFormat="1" ht="35.1" customHeight="1" x14ac:dyDescent="0.2">
      <c r="A44" s="381"/>
      <c r="B44" s="386">
        <v>41</v>
      </c>
      <c r="C44" s="330"/>
      <c r="D44" s="331"/>
      <c r="E44" s="332"/>
      <c r="F44" s="508" t="str">
        <f>IF(E44=0,"",IF(B44&lt;=Matriz_emp!$B$11,E44-B44,""))</f>
        <v/>
      </c>
      <c r="G44" s="363" t="str">
        <f>IF(E44=0,"",IF(B44&gt;Matriz_emp!$B$14,IF(Datos_Generales!$C$6="ITC",E44-B44,((E44-B44)/B44)*100),""))</f>
        <v/>
      </c>
      <c r="H44" s="362"/>
      <c r="I44" s="360"/>
      <c r="J44" s="359"/>
      <c r="K44" s="359"/>
      <c r="M44" s="329"/>
      <c r="N44" s="333"/>
    </row>
    <row r="45" spans="1:14" s="325" customFormat="1" ht="35.1" customHeight="1" x14ac:dyDescent="0.2">
      <c r="A45" s="381"/>
      <c r="B45" s="386">
        <v>30</v>
      </c>
      <c r="C45" s="330"/>
      <c r="D45" s="331"/>
      <c r="E45" s="332"/>
      <c r="F45" s="508" t="str">
        <f>IF(E45=0,"",IF(B45&lt;=Matriz_emp!$B$11,E45-B45,""))</f>
        <v/>
      </c>
      <c r="G45" s="363" t="str">
        <f>IF(E45=0,"",IF(B45&gt;Matriz_emp!$B$14,IF(Datos_Generales!$C$6="ITC",E45-B45,((E45-B45)/B45)*100),""))</f>
        <v/>
      </c>
      <c r="H45" s="362"/>
      <c r="I45" s="360"/>
      <c r="J45" s="359"/>
      <c r="K45" s="359"/>
      <c r="M45" s="329"/>
      <c r="N45" s="333"/>
    </row>
    <row r="46" spans="1:14" s="325" customFormat="1" ht="35.1" customHeight="1" thickBot="1" x14ac:dyDescent="0.25">
      <c r="A46" s="381"/>
      <c r="B46" s="387">
        <v>20</v>
      </c>
      <c r="C46" s="335"/>
      <c r="D46" s="336"/>
      <c r="E46" s="337"/>
      <c r="F46" s="510" t="str">
        <f>IF(E46=0,"",IF(B46&lt;=Matriz_emp!$B$11,E46-B46,""))</f>
        <v/>
      </c>
      <c r="G46" s="364" t="str">
        <f>IF(E46=0,"",IF(B46&gt;Matriz_emp!$B$14,IF(Datos_Generales!$C$6="ITC",E46-B46,((E46-B46)/B46)*100),""))</f>
        <v/>
      </c>
      <c r="H46" s="362"/>
      <c r="I46" s="360"/>
      <c r="J46" s="359"/>
      <c r="K46" s="359"/>
      <c r="M46" s="329"/>
      <c r="N46" s="333"/>
    </row>
    <row r="47" spans="1:14" ht="35.1" customHeight="1" x14ac:dyDescent="0.35">
      <c r="A47" s="306"/>
      <c r="B47" s="367"/>
      <c r="C47" s="367"/>
      <c r="D47" s="367"/>
      <c r="E47" s="367" t="s">
        <v>311</v>
      </c>
      <c r="F47" s="366">
        <f>MIN(F19:F46)</f>
        <v>0</v>
      </c>
      <c r="G47" s="366">
        <f>MIN(G19:G46)</f>
        <v>0</v>
      </c>
      <c r="N47" s="338"/>
    </row>
    <row r="48" spans="1:14" ht="34.5" customHeight="1" x14ac:dyDescent="0.35">
      <c r="B48" s="367"/>
      <c r="C48" s="367"/>
      <c r="D48" s="367"/>
      <c r="E48" s="367" t="s">
        <v>12</v>
      </c>
      <c r="F48" s="366">
        <f>MAX(F19:F46)</f>
        <v>0</v>
      </c>
      <c r="G48" s="366">
        <f>MAX(G19:G46)</f>
        <v>0</v>
      </c>
      <c r="N48" s="338"/>
    </row>
    <row r="49" spans="2:15" ht="35.1" customHeight="1" x14ac:dyDescent="0.35">
      <c r="B49" s="367"/>
      <c r="C49" s="369"/>
      <c r="D49" s="369"/>
      <c r="E49" s="369" t="s">
        <v>312</v>
      </c>
      <c r="F49" s="371">
        <f>ABS(F47)</f>
        <v>0</v>
      </c>
      <c r="G49" s="369">
        <f>ABS(G47)</f>
        <v>0</v>
      </c>
      <c r="H49" s="368"/>
      <c r="I49" s="339"/>
      <c r="N49" s="338"/>
    </row>
    <row r="50" spans="2:15" ht="35.1" customHeight="1" x14ac:dyDescent="0.35">
      <c r="B50" s="367"/>
      <c r="C50" s="369"/>
      <c r="D50" s="369"/>
      <c r="E50" s="369"/>
      <c r="F50" s="374" t="e">
        <f>CONCATENATE("&lt;= ",Matriz_emp!$B$11," (km/h)")</f>
        <v>#N/A</v>
      </c>
      <c r="G50" s="375" t="e">
        <f>CONCATENATE("&gt;",Matriz_emp!$B$14,IF(Datos_Generales!$C$6="ITC"," (km/h)"," (%)"))</f>
        <v>#N/A</v>
      </c>
      <c r="H50" s="368"/>
      <c r="I50" s="339"/>
      <c r="N50" s="338"/>
    </row>
    <row r="51" spans="2:15" ht="35.1" customHeight="1" x14ac:dyDescent="0.35">
      <c r="B51" s="367"/>
      <c r="C51" s="369"/>
      <c r="D51" s="369"/>
      <c r="E51" s="372" t="s">
        <v>313</v>
      </c>
      <c r="F51" s="373">
        <f>IF(F48&gt;=F49,F48,F47)</f>
        <v>0</v>
      </c>
      <c r="G51" s="511">
        <f>IF(G48&gt;=G49,G48,G47)</f>
        <v>0</v>
      </c>
      <c r="H51" s="368"/>
      <c r="I51" s="339"/>
      <c r="N51" s="338"/>
    </row>
    <row r="52" spans="2:15" ht="33" customHeight="1" x14ac:dyDescent="0.2">
      <c r="C52" s="370"/>
      <c r="D52" s="370"/>
      <c r="E52" s="370"/>
      <c r="F52" s="370"/>
      <c r="G52" s="370"/>
      <c r="H52" s="370"/>
      <c r="I52" s="370"/>
      <c r="J52" s="370"/>
      <c r="K52" s="340"/>
    </row>
    <row r="53" spans="2:15" ht="26.25" customHeight="1" thickBot="1" x14ac:dyDescent="0.25">
      <c r="B53" s="1508" t="s">
        <v>24</v>
      </c>
      <c r="C53" s="1508"/>
      <c r="D53" s="1508"/>
      <c r="E53" s="1508"/>
      <c r="F53" s="1508"/>
      <c r="G53" s="1508"/>
      <c r="H53" s="1508"/>
      <c r="I53" s="1508"/>
      <c r="J53" s="1508"/>
      <c r="K53" s="1508"/>
    </row>
    <row r="54" spans="2:15" ht="33.950000000000003" customHeight="1" x14ac:dyDescent="0.2">
      <c r="B54" s="341"/>
      <c r="C54" s="342" t="s">
        <v>300</v>
      </c>
      <c r="D54" s="342"/>
      <c r="E54" s="342"/>
      <c r="F54" s="342"/>
      <c r="G54" s="342"/>
      <c r="H54" s="343"/>
      <c r="I54" s="343"/>
      <c r="J54" s="343"/>
      <c r="K54" s="344"/>
    </row>
    <row r="55" spans="2:15" ht="33.950000000000003" customHeight="1" x14ac:dyDescent="0.2">
      <c r="B55" s="345"/>
      <c r="C55" s="346" t="s">
        <v>301</v>
      </c>
      <c r="D55" s="346"/>
      <c r="E55" s="346"/>
      <c r="F55" s="346"/>
      <c r="G55" s="346"/>
      <c r="H55" s="347"/>
      <c r="I55" s="347"/>
      <c r="J55" s="347"/>
      <c r="K55" s="348"/>
    </row>
    <row r="56" spans="2:15" ht="33.950000000000003" customHeight="1" thickBot="1" x14ac:dyDescent="0.25">
      <c r="B56" s="349"/>
      <c r="C56" s="350" t="s">
        <v>302</v>
      </c>
      <c r="D56" s="350"/>
      <c r="E56" s="350"/>
      <c r="F56" s="350"/>
      <c r="G56" s="350"/>
      <c r="H56" s="351"/>
      <c r="I56" s="351"/>
      <c r="J56" s="351"/>
      <c r="K56" s="352"/>
    </row>
    <row r="57" spans="2:15" ht="15" customHeight="1" x14ac:dyDescent="0.2"/>
    <row r="59" spans="2:15" ht="20.25" x14ac:dyDescent="0.3">
      <c r="C59" s="353"/>
      <c r="D59" s="353"/>
      <c r="E59" s="353"/>
      <c r="F59" s="353"/>
      <c r="G59" s="353"/>
      <c r="H59" s="306"/>
      <c r="I59" s="306"/>
      <c r="O59" s="354">
        <v>1.38888888888889E-3</v>
      </c>
    </row>
  </sheetData>
  <sheetProtection autoFilter="0"/>
  <mergeCells count="25">
    <mergeCell ref="O2:P2"/>
    <mergeCell ref="B17:G17"/>
    <mergeCell ref="B53:K53"/>
    <mergeCell ref="C7:E7"/>
    <mergeCell ref="G5:H6"/>
    <mergeCell ref="I5:I6"/>
    <mergeCell ref="C1:C2"/>
    <mergeCell ref="D1:H2"/>
    <mergeCell ref="I1:K2"/>
    <mergeCell ref="G9:H9"/>
    <mergeCell ref="C8:E8"/>
    <mergeCell ref="J5:K6"/>
    <mergeCell ref="B3:C3"/>
    <mergeCell ref="B1:B2"/>
    <mergeCell ref="D3:H3"/>
    <mergeCell ref="B4:E4"/>
    <mergeCell ref="G4:J4"/>
    <mergeCell ref="C5:E5"/>
    <mergeCell ref="C6:E6"/>
    <mergeCell ref="M2:N2"/>
    <mergeCell ref="G10:H10"/>
    <mergeCell ref="G7:H7"/>
    <mergeCell ref="G8:H8"/>
    <mergeCell ref="J8:K8"/>
    <mergeCell ref="I3:K3"/>
  </mergeCells>
  <printOptions horizontalCentered="1"/>
  <pageMargins left="0.86614173228346458" right="0.59055118110236227" top="0.39370078740157483" bottom="0.39370078740157483" header="0" footer="0"/>
  <pageSetup paperSize="9" scale="52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S59"/>
  <sheetViews>
    <sheetView zoomScale="70" zoomScaleNormal="70" workbookViewId="0"/>
  </sheetViews>
  <sheetFormatPr baseColWidth="10" defaultColWidth="11.42578125" defaultRowHeight="12.75" x14ac:dyDescent="0.2"/>
  <cols>
    <col min="1" max="1" width="11.42578125" style="295" customWidth="1"/>
    <col min="2" max="2" width="21.7109375" style="295" customWidth="1"/>
    <col min="3" max="9" width="18.7109375" style="295" customWidth="1"/>
    <col min="10" max="11" width="8.7109375" style="295" customWidth="1"/>
    <col min="12" max="13" width="11.42578125" style="295"/>
    <col min="14" max="14" width="12.5703125" style="295" bestFit="1" customWidth="1"/>
    <col min="15" max="15" width="18.140625" style="295" customWidth="1"/>
    <col min="16" max="16" width="15.5703125" style="295" customWidth="1"/>
    <col min="17" max="16384" width="11.42578125" style="295"/>
  </cols>
  <sheetData>
    <row r="1" spans="2:19" ht="15" customHeight="1" x14ac:dyDescent="0.2">
      <c r="B1" s="1538"/>
      <c r="C1" s="1517"/>
      <c r="D1" s="1519" t="s">
        <v>286</v>
      </c>
      <c r="E1" s="1520"/>
      <c r="F1" s="1520"/>
      <c r="G1" s="1520"/>
      <c r="H1" s="1521"/>
      <c r="I1" s="1525"/>
      <c r="J1" s="1526"/>
      <c r="K1" s="1527"/>
    </row>
    <row r="2" spans="2:19" ht="49.5" customHeight="1" x14ac:dyDescent="0.2">
      <c r="B2" s="1539"/>
      <c r="C2" s="1518"/>
      <c r="D2" s="1522"/>
      <c r="E2" s="1523"/>
      <c r="F2" s="1523"/>
      <c r="G2" s="1523"/>
      <c r="H2" s="1524"/>
      <c r="I2" s="1528"/>
      <c r="J2" s="1529"/>
      <c r="K2" s="1530"/>
      <c r="M2" s="1493" t="s">
        <v>371</v>
      </c>
      <c r="N2" s="1493"/>
      <c r="O2" s="1493">
        <f>Datos_Generales!$C$4</f>
        <v>0</v>
      </c>
      <c r="P2" s="1493"/>
    </row>
    <row r="3" spans="2:19" ht="73.5" customHeight="1" thickBot="1" x14ac:dyDescent="0.25">
      <c r="B3" s="1536"/>
      <c r="C3" s="1537"/>
      <c r="D3" s="1540" t="s">
        <v>170</v>
      </c>
      <c r="E3" s="1541"/>
      <c r="F3" s="1541"/>
      <c r="G3" s="1541"/>
      <c r="H3" s="1542"/>
      <c r="I3" s="1502"/>
      <c r="J3" s="1503"/>
      <c r="K3" s="1504"/>
      <c r="P3" s="296"/>
    </row>
    <row r="4" spans="2:19" ht="60" customHeight="1" thickBot="1" x14ac:dyDescent="0.25">
      <c r="B4" s="1487" t="s">
        <v>7</v>
      </c>
      <c r="C4" s="1487"/>
      <c r="D4" s="1487"/>
      <c r="E4" s="1487"/>
      <c r="F4" s="297"/>
      <c r="G4" s="1487" t="s">
        <v>287</v>
      </c>
      <c r="H4" s="1487"/>
      <c r="I4" s="1488"/>
      <c r="J4" s="1488"/>
      <c r="K4" s="298"/>
    </row>
    <row r="5" spans="2:19" ht="20.100000000000001" customHeight="1" x14ac:dyDescent="0.3">
      <c r="B5" s="377" t="s">
        <v>4</v>
      </c>
      <c r="C5" s="1489">
        <f>Datos_Generales!C7</f>
        <v>0</v>
      </c>
      <c r="D5" s="1489"/>
      <c r="E5" s="1490"/>
      <c r="F5" s="299"/>
      <c r="G5" s="1511" t="s">
        <v>43</v>
      </c>
      <c r="H5" s="1512"/>
      <c r="I5" s="1547" t="str">
        <f>IF($M$5="","",$M$5)</f>
        <v/>
      </c>
      <c r="J5" s="1532" t="s">
        <v>171</v>
      </c>
      <c r="K5" s="1533"/>
      <c r="M5" s="480"/>
      <c r="O5" s="300"/>
      <c r="P5" s="300"/>
      <c r="Q5" s="300"/>
    </row>
    <row r="6" spans="2:19" ht="20.100000000000001" customHeight="1" thickBot="1" x14ac:dyDescent="0.35">
      <c r="B6" s="378" t="s">
        <v>5</v>
      </c>
      <c r="C6" s="1491">
        <f>Datos_Generales!C8</f>
        <v>0</v>
      </c>
      <c r="D6" s="1491"/>
      <c r="E6" s="1492"/>
      <c r="F6" s="299"/>
      <c r="G6" s="1545"/>
      <c r="H6" s="1546"/>
      <c r="I6" s="1548"/>
      <c r="J6" s="1543"/>
      <c r="K6" s="1544"/>
      <c r="O6" s="300"/>
      <c r="P6" s="301"/>
      <c r="Q6" s="300"/>
    </row>
    <row r="7" spans="2:19" ht="20.100000000000001" customHeight="1" thickBot="1" x14ac:dyDescent="0.35">
      <c r="B7" s="379" t="s">
        <v>17</v>
      </c>
      <c r="C7" s="1509">
        <f>Datos_Generales!C9</f>
        <v>0</v>
      </c>
      <c r="D7" s="1509"/>
      <c r="E7" s="1510"/>
      <c r="F7" s="299"/>
      <c r="G7" s="1496" t="s">
        <v>324</v>
      </c>
      <c r="H7" s="1497"/>
      <c r="I7" s="616"/>
      <c r="J7" s="617"/>
      <c r="K7" s="618"/>
      <c r="O7" s="302"/>
      <c r="P7" s="303"/>
      <c r="Q7" s="302"/>
    </row>
    <row r="8" spans="2:19" ht="20.100000000000001" customHeight="1" x14ac:dyDescent="0.3">
      <c r="B8" s="376"/>
      <c r="C8" s="1531"/>
      <c r="D8" s="1531"/>
      <c r="E8" s="1531"/>
      <c r="F8" s="304"/>
      <c r="G8" s="1498" t="s">
        <v>325</v>
      </c>
      <c r="H8" s="1499"/>
      <c r="I8" s="613"/>
      <c r="J8" s="1551"/>
      <c r="K8" s="1552"/>
      <c r="M8" s="305" t="s">
        <v>292</v>
      </c>
      <c r="N8" s="305"/>
      <c r="O8" s="300"/>
      <c r="P8" s="301"/>
      <c r="Q8" s="300"/>
      <c r="R8" s="306"/>
    </row>
    <row r="9" spans="2:19" ht="20.100000000000001" customHeight="1" thickBot="1" x14ac:dyDescent="0.35">
      <c r="B9" s="307"/>
      <c r="C9" s="308">
        <v>15</v>
      </c>
      <c r="D9" s="309"/>
      <c r="E9" s="308"/>
      <c r="F9" s="310"/>
      <c r="G9" s="1549" t="s">
        <v>326</v>
      </c>
      <c r="H9" s="1550"/>
      <c r="I9" s="391"/>
      <c r="J9" s="619"/>
      <c r="K9" s="620"/>
      <c r="L9" s="307"/>
      <c r="O9" s="300"/>
      <c r="P9" s="300"/>
      <c r="Q9" s="300"/>
      <c r="R9" s="304"/>
      <c r="S9" s="304"/>
    </row>
    <row r="10" spans="2:19" ht="20.100000000000001" customHeight="1" thickBot="1" x14ac:dyDescent="0.35">
      <c r="B10" s="307"/>
      <c r="C10" s="308">
        <v>12</v>
      </c>
      <c r="D10" s="309"/>
      <c r="E10" s="308"/>
      <c r="F10" s="310"/>
      <c r="G10" s="1494" t="s">
        <v>478</v>
      </c>
      <c r="H10" s="1495"/>
      <c r="I10" s="624"/>
      <c r="J10" s="625"/>
      <c r="K10" s="626"/>
      <c r="L10" s="307"/>
      <c r="R10" s="304"/>
      <c r="S10" s="304"/>
    </row>
    <row r="11" spans="2:19" ht="8.25" customHeight="1" x14ac:dyDescent="0.25">
      <c r="B11" s="307"/>
      <c r="C11" s="311"/>
      <c r="D11" s="312"/>
      <c r="E11" s="312"/>
      <c r="F11" s="313"/>
      <c r="G11" s="310"/>
      <c r="H11" s="310"/>
      <c r="I11" s="313"/>
      <c r="J11" s="307"/>
      <c r="K11" s="307"/>
      <c r="L11" s="307"/>
      <c r="O11" s="304"/>
      <c r="P11" s="304"/>
      <c r="Q11" s="304"/>
      <c r="R11" s="304"/>
      <c r="S11" s="304"/>
    </row>
    <row r="12" spans="2:19" ht="0.75" customHeight="1" x14ac:dyDescent="0.3">
      <c r="B12" s="307"/>
      <c r="C12" s="314" t="s">
        <v>66</v>
      </c>
      <c r="D12" s="315"/>
      <c r="E12" s="310"/>
      <c r="F12" s="313"/>
      <c r="G12" s="308" t="s">
        <v>293</v>
      </c>
      <c r="H12" s="316" t="s">
        <v>294</v>
      </c>
      <c r="I12" s="317"/>
      <c r="J12" s="307"/>
      <c r="K12" s="307"/>
      <c r="L12" s="307"/>
    </row>
    <row r="13" spans="2:19" ht="0.75" customHeight="1" x14ac:dyDescent="0.3">
      <c r="B13" s="307"/>
      <c r="C13" s="314" t="s">
        <v>65</v>
      </c>
      <c r="D13" s="315"/>
      <c r="E13" s="310"/>
      <c r="F13" s="313"/>
      <c r="G13" s="308">
        <v>1</v>
      </c>
      <c r="H13" s="318" t="s">
        <v>295</v>
      </c>
      <c r="I13" s="317"/>
      <c r="J13" s="307"/>
      <c r="K13" s="307"/>
      <c r="L13" s="307"/>
    </row>
    <row r="14" spans="2:19" ht="0.75" customHeight="1" x14ac:dyDescent="0.3">
      <c r="B14" s="307"/>
      <c r="C14" s="314" t="s">
        <v>169</v>
      </c>
      <c r="D14" s="315"/>
      <c r="E14" s="310"/>
      <c r="F14" s="313"/>
      <c r="G14" s="308">
        <v>1</v>
      </c>
      <c r="H14" s="318" t="s">
        <v>295</v>
      </c>
      <c r="I14" s="317"/>
      <c r="J14" s="307"/>
      <c r="K14" s="307"/>
      <c r="L14" s="307"/>
    </row>
    <row r="15" spans="2:19" ht="0.95" customHeight="1" x14ac:dyDescent="0.3">
      <c r="C15" s="319" t="s">
        <v>169</v>
      </c>
      <c r="D15" s="315"/>
      <c r="E15" s="320"/>
      <c r="F15" s="304"/>
      <c r="G15" s="321">
        <v>1</v>
      </c>
      <c r="H15" s="318" t="s">
        <v>295</v>
      </c>
      <c r="I15" s="304"/>
    </row>
    <row r="16" spans="2:19" ht="0.75" customHeight="1" thickBot="1" x14ac:dyDescent="0.35">
      <c r="C16" s="319" t="s">
        <v>169</v>
      </c>
      <c r="D16" s="315"/>
      <c r="E16" s="320"/>
      <c r="F16" s="304"/>
      <c r="G16" s="321"/>
      <c r="H16" s="322"/>
      <c r="I16" s="304"/>
    </row>
    <row r="17" spans="1:14" ht="28.5" customHeight="1" thickBot="1" x14ac:dyDescent="0.3">
      <c r="A17" s="306"/>
      <c r="B17" s="1505" t="s">
        <v>328</v>
      </c>
      <c r="C17" s="1506"/>
      <c r="D17" s="1506"/>
      <c r="E17" s="1506"/>
      <c r="F17" s="1506"/>
      <c r="G17" s="1507"/>
      <c r="H17" s="320"/>
      <c r="I17" s="320"/>
    </row>
    <row r="18" spans="1:14" s="323" customFormat="1" ht="39.75" customHeight="1" thickBot="1" x14ac:dyDescent="0.25">
      <c r="A18" s="380"/>
      <c r="B18" s="506" t="s">
        <v>296</v>
      </c>
      <c r="C18" s="507" t="s">
        <v>297</v>
      </c>
      <c r="D18" s="324" t="s">
        <v>298</v>
      </c>
      <c r="E18" s="324" t="s">
        <v>299</v>
      </c>
      <c r="F18" s="324" t="e">
        <f>CONCATENATE("Error (km/h)",CHAR(10),"v &lt; ",Matriz_emp!$B$11," km/h")</f>
        <v>#N/A</v>
      </c>
      <c r="G18" s="324" t="e">
        <f>CONCATENATE("Error ",IF(Datos_Generales!C6="ITC","(km/h)","(%)"),CHAR(10),"v &gt; ",Matriz_emp!$B$14," km/h")</f>
        <v>#N/A</v>
      </c>
      <c r="H18" s="361"/>
      <c r="I18" s="356"/>
      <c r="J18" s="356"/>
      <c r="K18" s="356"/>
    </row>
    <row r="19" spans="1:14" s="325" customFormat="1" ht="35.1" customHeight="1" x14ac:dyDescent="0.2">
      <c r="A19" s="365"/>
      <c r="B19" s="509"/>
      <c r="C19" s="326"/>
      <c r="D19" s="327"/>
      <c r="E19" s="328"/>
      <c r="F19" s="384" t="str">
        <f>IF(E19=0,"",IF(B19&lt;=Matriz_emp!$B$11,E19-B19,""))</f>
        <v/>
      </c>
      <c r="G19" s="385" t="str">
        <f>IF(E19=0,"",IF(B19&gt;Matriz_emp!$B$14,IF(Datos_Generales!$C$6="ITC",E19-B19,((E19-B19)/B19)*100),""))</f>
        <v/>
      </c>
      <c r="H19" s="362"/>
      <c r="I19" s="357"/>
      <c r="J19" s="358"/>
      <c r="K19" s="358"/>
      <c r="M19" s="329"/>
      <c r="N19" s="329"/>
    </row>
    <row r="20" spans="1:14" s="325" customFormat="1" ht="35.1" customHeight="1" x14ac:dyDescent="0.2">
      <c r="A20" s="365"/>
      <c r="B20" s="386"/>
      <c r="C20" s="330"/>
      <c r="D20" s="331"/>
      <c r="E20" s="332"/>
      <c r="F20" s="508" t="str">
        <f>IF(E20=0,"",IF(B20&lt;=Matriz_emp!$B$11,E20-B20,""))</f>
        <v/>
      </c>
      <c r="G20" s="363" t="str">
        <f>IF(E20=0,"",IF(B20&gt;Matriz_emp!$B$14,IF(Datos_Generales!$C$6="ITC",E20-B20,((E20-B20)/B20)*100),""))</f>
        <v/>
      </c>
      <c r="H20" s="362"/>
      <c r="I20" s="357"/>
      <c r="J20" s="358"/>
      <c r="K20" s="358"/>
      <c r="M20" s="329"/>
      <c r="N20" s="329"/>
    </row>
    <row r="21" spans="1:14" s="325" customFormat="1" ht="35.1" customHeight="1" x14ac:dyDescent="0.2">
      <c r="A21" s="365"/>
      <c r="B21" s="386"/>
      <c r="C21" s="330"/>
      <c r="D21" s="331"/>
      <c r="E21" s="332"/>
      <c r="F21" s="508" t="str">
        <f>IF(E21=0,"",IF(B21&lt;=Matriz_emp!$B$11,E21-B21,""))</f>
        <v/>
      </c>
      <c r="G21" s="363" t="str">
        <f>IF(E21=0,"",IF(B21&gt;Matriz_emp!$B$14,IF(Datos_Generales!$C$6="ITC",E21-B21,((E21-B21)/B21)*100),""))</f>
        <v/>
      </c>
      <c r="H21" s="362"/>
      <c r="I21" s="357"/>
      <c r="J21" s="358"/>
      <c r="K21" s="358"/>
      <c r="M21" s="329"/>
      <c r="N21" s="329"/>
    </row>
    <row r="22" spans="1:14" s="325" customFormat="1" ht="35.1" customHeight="1" x14ac:dyDescent="0.2">
      <c r="A22" s="365"/>
      <c r="B22" s="386"/>
      <c r="C22" s="330"/>
      <c r="D22" s="331"/>
      <c r="E22" s="332"/>
      <c r="F22" s="508" t="str">
        <f>IF(E22=0,"",IF(B22&lt;=Matriz_emp!$B$11,E22-B22,""))</f>
        <v/>
      </c>
      <c r="G22" s="363" t="str">
        <f>IF(E22=0,"",IF(B22&gt;Matriz_emp!$B$14,IF(Datos_Generales!$C$6="ITC",E22-B22,((E22-B22)/B22)*100),""))</f>
        <v/>
      </c>
      <c r="H22" s="362"/>
      <c r="I22" s="357"/>
      <c r="J22" s="358"/>
      <c r="K22" s="358"/>
      <c r="M22" s="329"/>
      <c r="N22" s="329"/>
    </row>
    <row r="23" spans="1:14" s="325" customFormat="1" ht="35.1" customHeight="1" x14ac:dyDescent="0.2">
      <c r="A23" s="365"/>
      <c r="B23" s="386"/>
      <c r="C23" s="330"/>
      <c r="D23" s="331"/>
      <c r="E23" s="332"/>
      <c r="F23" s="508" t="str">
        <f>IF(E23=0,"",IF(B23&lt;=Matriz_emp!$B$11,E23-B23,""))</f>
        <v/>
      </c>
      <c r="G23" s="363" t="str">
        <f>IF(E23=0,"",IF(B23&gt;Matriz_emp!$B$14,IF(Datos_Generales!$C$6="ITC",E23-B23,((E23-B23)/B23)*100),""))</f>
        <v/>
      </c>
      <c r="H23" s="362"/>
      <c r="I23" s="357"/>
      <c r="J23" s="358"/>
      <c r="K23" s="358"/>
      <c r="M23" s="329"/>
      <c r="N23" s="329"/>
    </row>
    <row r="24" spans="1:14" s="325" customFormat="1" ht="35.1" customHeight="1" x14ac:dyDescent="0.2">
      <c r="A24" s="365"/>
      <c r="B24" s="386"/>
      <c r="C24" s="330"/>
      <c r="D24" s="331"/>
      <c r="E24" s="332"/>
      <c r="F24" s="508" t="str">
        <f>IF(E24=0,"",IF(B24&lt;=Matriz_emp!$B$11,E24-B24,""))</f>
        <v/>
      </c>
      <c r="G24" s="363" t="str">
        <f>IF(E24=0,"",IF(B24&gt;Matriz_emp!$B$14,IF(Datos_Generales!$C$6="ITC",E24-B24,((E24-B24)/B24)*100),""))</f>
        <v/>
      </c>
      <c r="H24" s="362"/>
      <c r="I24" s="357"/>
      <c r="J24" s="358"/>
      <c r="K24" s="358"/>
      <c r="M24" s="329"/>
      <c r="N24" s="329"/>
    </row>
    <row r="25" spans="1:14" s="325" customFormat="1" ht="35.1" customHeight="1" x14ac:dyDescent="0.2">
      <c r="A25" s="365"/>
      <c r="B25" s="386"/>
      <c r="C25" s="330"/>
      <c r="D25" s="331"/>
      <c r="E25" s="332"/>
      <c r="F25" s="508" t="str">
        <f>IF(E25=0,"",IF(B25&lt;=Matriz_emp!$B$11,E25-B25,""))</f>
        <v/>
      </c>
      <c r="G25" s="363" t="str">
        <f>IF(E25=0,"",IF(B25&gt;Matriz_emp!$B$14,IF(Datos_Generales!$C$6="ITC",E25-B25,((E25-B25)/B25)*100),""))</f>
        <v/>
      </c>
      <c r="H25" s="362"/>
      <c r="I25" s="357"/>
      <c r="J25" s="358"/>
      <c r="K25" s="358"/>
      <c r="M25" s="329"/>
      <c r="N25" s="329"/>
    </row>
    <row r="26" spans="1:14" s="325" customFormat="1" ht="35.1" customHeight="1" x14ac:dyDescent="0.2">
      <c r="A26" s="365"/>
      <c r="B26" s="386"/>
      <c r="C26" s="330"/>
      <c r="D26" s="331"/>
      <c r="E26" s="332"/>
      <c r="F26" s="508" t="str">
        <f>IF(E26=0,"",IF(B26&lt;=Matriz_emp!$B$11,E26-B26,""))</f>
        <v/>
      </c>
      <c r="G26" s="363" t="str">
        <f>IF(E26=0,"",IF(B26&gt;Matriz_emp!$B$14,IF(Datos_Generales!$C$6="ITC",E26-B26,((E26-B26)/B26)*100),""))</f>
        <v/>
      </c>
      <c r="H26" s="362"/>
      <c r="I26" s="357"/>
      <c r="J26" s="358"/>
      <c r="K26" s="358"/>
      <c r="M26" s="329"/>
      <c r="N26" s="329"/>
    </row>
    <row r="27" spans="1:14" s="325" customFormat="1" ht="35.1" customHeight="1" x14ac:dyDescent="0.2">
      <c r="A27" s="365"/>
      <c r="B27" s="386"/>
      <c r="C27" s="330"/>
      <c r="D27" s="331"/>
      <c r="E27" s="332"/>
      <c r="F27" s="508" t="str">
        <f>IF(E27=0,"",IF(B27&lt;=Matriz_emp!$B$11,E27-B27,""))</f>
        <v/>
      </c>
      <c r="G27" s="363" t="str">
        <f>IF(E27=0,"",IF(B27&gt;Matriz_emp!$B$14,IF(Datos_Generales!$C$6="ITC",E27-B27,((E27-B27)/B27)*100),""))</f>
        <v/>
      </c>
      <c r="H27" s="362"/>
      <c r="I27" s="357"/>
      <c r="J27" s="357"/>
      <c r="K27" s="359"/>
      <c r="M27" s="329"/>
      <c r="N27" s="333"/>
    </row>
    <row r="28" spans="1:14" s="325" customFormat="1" ht="35.1" customHeight="1" x14ac:dyDescent="0.2">
      <c r="A28" s="365"/>
      <c r="B28" s="386"/>
      <c r="C28" s="330"/>
      <c r="D28" s="331"/>
      <c r="E28" s="332"/>
      <c r="F28" s="508" t="str">
        <f>IF(E28=0,"",IF(B28&lt;=Matriz_emp!$B$11,E28-B28,""))</f>
        <v/>
      </c>
      <c r="G28" s="363" t="str">
        <f>IF(E28=0,"",IF(B28&gt;Matriz_emp!$B$14,IF(Datos_Generales!$C$6="ITC",E28-B28,((E28-B28)/B28)*100),""))</f>
        <v/>
      </c>
      <c r="H28" s="362"/>
      <c r="I28" s="360"/>
      <c r="J28" s="359"/>
      <c r="K28" s="359"/>
      <c r="M28" s="329"/>
      <c r="N28" s="333"/>
    </row>
    <row r="29" spans="1:14" s="325" customFormat="1" ht="35.1" customHeight="1" x14ac:dyDescent="0.2">
      <c r="A29" s="365"/>
      <c r="B29" s="386"/>
      <c r="C29" s="330"/>
      <c r="D29" s="331"/>
      <c r="E29" s="332"/>
      <c r="F29" s="508" t="str">
        <f>IF(E29=0,"",IF(B29&lt;=Matriz_emp!$B$11,E29-B29,""))</f>
        <v/>
      </c>
      <c r="G29" s="363" t="str">
        <f>IF(E29=0,"",IF(B29&gt;Matriz_emp!$B$14,IF(Datos_Generales!$C$6="ITC",E29-B29,((E29-B29)/B29)*100),""))</f>
        <v/>
      </c>
      <c r="H29" s="362"/>
      <c r="I29" s="360"/>
      <c r="J29" s="359"/>
      <c r="K29" s="359"/>
      <c r="M29" s="329"/>
      <c r="N29" s="333"/>
    </row>
    <row r="30" spans="1:14" s="325" customFormat="1" ht="35.1" customHeight="1" x14ac:dyDescent="0.2">
      <c r="A30" s="365"/>
      <c r="B30" s="386"/>
      <c r="C30" s="330"/>
      <c r="D30" s="331"/>
      <c r="E30" s="332"/>
      <c r="F30" s="508" t="str">
        <f>IF(E30=0,"",IF(B30&lt;=Matriz_emp!$B$11,E30-B30,""))</f>
        <v/>
      </c>
      <c r="G30" s="363" t="str">
        <f>IF(E30=0,"",IF(B30&gt;Matriz_emp!$B$14,IF(Datos_Generales!$C$6="ITC",E30-B30,((E30-B30)/B30)*100),""))</f>
        <v/>
      </c>
      <c r="H30" s="362"/>
      <c r="I30" s="360"/>
      <c r="J30" s="359"/>
      <c r="K30" s="359"/>
      <c r="L30" s="334"/>
      <c r="M30" s="329"/>
      <c r="N30" s="333"/>
    </row>
    <row r="31" spans="1:14" s="325" customFormat="1" ht="35.1" customHeight="1" x14ac:dyDescent="0.2">
      <c r="A31" s="365"/>
      <c r="B31" s="386"/>
      <c r="C31" s="330"/>
      <c r="D31" s="331"/>
      <c r="E31" s="332"/>
      <c r="F31" s="508" t="str">
        <f>IF(E31=0,"",IF(B31&lt;=Matriz_emp!$B$11,E31-B31,""))</f>
        <v/>
      </c>
      <c r="G31" s="363" t="str">
        <f>IF(E31=0,"",IF(B31&gt;Matriz_emp!$B$14,IF(Datos_Generales!$C$6="ITC",E31-B31,((E31-B31)/B31)*100),""))</f>
        <v/>
      </c>
      <c r="H31" s="362"/>
      <c r="I31" s="360"/>
      <c r="J31" s="359"/>
      <c r="K31" s="359"/>
      <c r="M31" s="329"/>
      <c r="N31" s="333"/>
    </row>
    <row r="32" spans="1:14" s="325" customFormat="1" ht="35.1" customHeight="1" x14ac:dyDescent="0.2">
      <c r="A32" s="365"/>
      <c r="B32" s="386"/>
      <c r="C32" s="330"/>
      <c r="D32" s="331"/>
      <c r="E32" s="332"/>
      <c r="F32" s="508" t="str">
        <f>IF(E32=0,"",IF(B32&lt;=Matriz_emp!$B$11,E32-B32,""))</f>
        <v/>
      </c>
      <c r="G32" s="363" t="str">
        <f>IF(E32=0,"",IF(B32&gt;Matriz_emp!$B$14,IF(Datos_Generales!$C$6="ITC",E32-B32,((E32-B32)/B32)*100),""))</f>
        <v/>
      </c>
      <c r="H32" s="362"/>
      <c r="I32" s="360"/>
      <c r="J32" s="359"/>
      <c r="K32" s="359"/>
      <c r="M32" s="329"/>
      <c r="N32" s="333"/>
    </row>
    <row r="33" spans="1:14" s="325" customFormat="1" ht="35.1" customHeight="1" x14ac:dyDescent="0.2">
      <c r="A33" s="365"/>
      <c r="B33" s="386"/>
      <c r="C33" s="330"/>
      <c r="D33" s="331"/>
      <c r="E33" s="332"/>
      <c r="F33" s="508" t="str">
        <f>IF(E33=0,"",IF(B33&lt;=Matriz_emp!$B$11,E33-B33,""))</f>
        <v/>
      </c>
      <c r="G33" s="363" t="str">
        <f>IF(E33=0,"",IF(B33&gt;Matriz_emp!$B$14,IF(Datos_Generales!$C$6="ITC",E33-B33,((E33-B33)/B33)*100),""))</f>
        <v/>
      </c>
      <c r="H33" s="362"/>
      <c r="I33" s="360"/>
      <c r="J33" s="359"/>
      <c r="K33" s="359"/>
      <c r="M33" s="329"/>
      <c r="N33" s="333"/>
    </row>
    <row r="34" spans="1:14" s="325" customFormat="1" ht="35.1" customHeight="1" x14ac:dyDescent="0.2">
      <c r="A34" s="365"/>
      <c r="B34" s="386"/>
      <c r="C34" s="330"/>
      <c r="D34" s="331"/>
      <c r="E34" s="332"/>
      <c r="F34" s="508" t="str">
        <f>IF(E34=0,"",IF(B34&lt;=Matriz_emp!$B$11,E34-B34,""))</f>
        <v/>
      </c>
      <c r="G34" s="363" t="str">
        <f>IF(E34=0,"",IF(B34&gt;Matriz_emp!$B$14,IF(Datos_Generales!$C$6="ITC",E34-B34,((E34-B34)/B34)*100),""))</f>
        <v/>
      </c>
      <c r="H34" s="362"/>
      <c r="I34" s="360"/>
      <c r="J34" s="359"/>
      <c r="K34" s="359"/>
      <c r="M34" s="329"/>
      <c r="N34" s="333"/>
    </row>
    <row r="35" spans="1:14" s="325" customFormat="1" ht="35.1" customHeight="1" x14ac:dyDescent="0.2">
      <c r="A35" s="365"/>
      <c r="B35" s="386"/>
      <c r="C35" s="330"/>
      <c r="D35" s="331"/>
      <c r="E35" s="332"/>
      <c r="F35" s="508" t="str">
        <f>IF(E35=0,"",IF(B35&lt;=Matriz_emp!$B$11,E35-B35,""))</f>
        <v/>
      </c>
      <c r="G35" s="363" t="str">
        <f>IF(E35=0,"",IF(B35&gt;Matriz_emp!$B$14,IF(Datos_Generales!$C$6="ITC",E35-B35,((E35-B35)/B35)*100),""))</f>
        <v/>
      </c>
      <c r="H35" s="362"/>
      <c r="I35" s="360"/>
      <c r="J35" s="359"/>
      <c r="K35" s="359"/>
      <c r="M35" s="329"/>
      <c r="N35" s="333"/>
    </row>
    <row r="36" spans="1:14" s="325" customFormat="1" ht="35.1" customHeight="1" x14ac:dyDescent="0.2">
      <c r="A36" s="365"/>
      <c r="B36" s="386"/>
      <c r="C36" s="330"/>
      <c r="D36" s="331"/>
      <c r="E36" s="332"/>
      <c r="F36" s="508" t="str">
        <f>IF(E36=0,"",IF(B36&lt;=Matriz_emp!$B$11,E36-B36,""))</f>
        <v/>
      </c>
      <c r="G36" s="363" t="str">
        <f>IF(E36=0,"",IF(B36&gt;Matriz_emp!$B$14,IF(Datos_Generales!$C$6="ITC",E36-B36,((E36-B36)/B36)*100),""))</f>
        <v/>
      </c>
      <c r="H36" s="362"/>
      <c r="I36" s="360"/>
      <c r="J36" s="359"/>
      <c r="K36" s="359"/>
      <c r="M36" s="329"/>
      <c r="N36" s="333"/>
    </row>
    <row r="37" spans="1:14" s="325" customFormat="1" ht="35.1" customHeight="1" x14ac:dyDescent="0.2">
      <c r="A37" s="365"/>
      <c r="B37" s="386"/>
      <c r="C37" s="330"/>
      <c r="D37" s="331"/>
      <c r="E37" s="332"/>
      <c r="F37" s="508" t="str">
        <f>IF(E37=0,"",IF(B37&lt;=Matriz_emp!$B$11,E37-B37,""))</f>
        <v/>
      </c>
      <c r="G37" s="363" t="str">
        <f>IF(E37=0,"",IF(B37&gt;Matriz_emp!$B$14,IF(Datos_Generales!$C$6="ITC",E37-B37,((E37-B37)/B37)*100),""))</f>
        <v/>
      </c>
      <c r="H37" s="362"/>
      <c r="I37" s="360"/>
      <c r="J37" s="359"/>
      <c r="K37" s="359"/>
      <c r="M37" s="329"/>
      <c r="N37" s="333"/>
    </row>
    <row r="38" spans="1:14" s="325" customFormat="1" ht="35.1" customHeight="1" x14ac:dyDescent="0.2">
      <c r="A38" s="365"/>
      <c r="B38" s="386"/>
      <c r="C38" s="330"/>
      <c r="D38" s="331"/>
      <c r="E38" s="332"/>
      <c r="F38" s="508" t="str">
        <f>IF(E38=0,"",IF(B38&lt;=Matriz_emp!$B$11,E38-B38,""))</f>
        <v/>
      </c>
      <c r="G38" s="363" t="str">
        <f>IF(E38=0,"",IF(B38&gt;Matriz_emp!$B$14,IF(Datos_Generales!$C$6="ITC",E38-B38,((E38-B38)/B38)*100),""))</f>
        <v/>
      </c>
      <c r="H38" s="362"/>
      <c r="I38" s="360"/>
      <c r="J38" s="359"/>
      <c r="K38" s="359"/>
      <c r="M38" s="329"/>
      <c r="N38" s="333"/>
    </row>
    <row r="39" spans="1:14" s="325" customFormat="1" ht="35.1" customHeight="1" x14ac:dyDescent="0.2">
      <c r="A39" s="365"/>
      <c r="B39" s="386"/>
      <c r="C39" s="330"/>
      <c r="D39" s="331"/>
      <c r="E39" s="332"/>
      <c r="F39" s="508" t="str">
        <f>IF(E39=0,"",IF(B39&lt;=Matriz_emp!$B$11,E39-B39,""))</f>
        <v/>
      </c>
      <c r="G39" s="363" t="str">
        <f>IF(E39=0,"",IF(B39&gt;Matriz_emp!$B$14,IF(Datos_Generales!$C$6="ITC",E39-B39,((E39-B39)/B39)*100),""))</f>
        <v/>
      </c>
      <c r="H39" s="362"/>
      <c r="I39" s="360"/>
      <c r="J39" s="359"/>
      <c r="K39" s="359"/>
      <c r="M39" s="329"/>
      <c r="N39" s="333"/>
    </row>
    <row r="40" spans="1:14" s="325" customFormat="1" ht="35.1" customHeight="1" x14ac:dyDescent="0.2">
      <c r="A40" s="381"/>
      <c r="B40" s="386"/>
      <c r="C40" s="330"/>
      <c r="D40" s="331"/>
      <c r="E40" s="332"/>
      <c r="F40" s="508" t="str">
        <f>IF(E40=0,"",IF(B40&lt;=Matriz_emp!$B$11,E40-B40,""))</f>
        <v/>
      </c>
      <c r="G40" s="363" t="str">
        <f>IF(E40=0,"",IF(B40&gt;Matriz_emp!$B$14,IF(Datos_Generales!$C$6="ITC",E40-B40,((E40-B40)/B40)*100),""))</f>
        <v/>
      </c>
      <c r="H40" s="362"/>
      <c r="I40" s="360"/>
      <c r="J40" s="359"/>
      <c r="K40" s="359"/>
      <c r="M40" s="329"/>
      <c r="N40" s="333"/>
    </row>
    <row r="41" spans="1:14" s="325" customFormat="1" ht="35.1" customHeight="1" x14ac:dyDescent="0.2">
      <c r="A41" s="381"/>
      <c r="B41" s="386"/>
      <c r="C41" s="330"/>
      <c r="D41" s="331"/>
      <c r="E41" s="332"/>
      <c r="F41" s="508" t="str">
        <f>IF(E41=0,"",IF(B41&lt;=Matriz_emp!$B$11,E41-B41,""))</f>
        <v/>
      </c>
      <c r="G41" s="363" t="str">
        <f>IF(E41=0,"",IF(B41&gt;Matriz_emp!$B$14,IF(Datos_Generales!$C$6="ITC",E41-B41,((E41-B41)/B41)*100),""))</f>
        <v/>
      </c>
      <c r="H41" s="362"/>
      <c r="I41" s="360"/>
      <c r="J41" s="359"/>
      <c r="K41" s="359"/>
      <c r="M41" s="329"/>
      <c r="N41" s="333"/>
    </row>
    <row r="42" spans="1:14" s="325" customFormat="1" ht="35.1" customHeight="1" x14ac:dyDescent="0.2">
      <c r="A42" s="381"/>
      <c r="B42" s="386"/>
      <c r="C42" s="330"/>
      <c r="D42" s="331"/>
      <c r="E42" s="332"/>
      <c r="F42" s="508" t="str">
        <f>IF(E42=0,"",IF(B42&lt;=Matriz_emp!$B$11,E42-B42,""))</f>
        <v/>
      </c>
      <c r="G42" s="363" t="str">
        <f>IF(E42=0,"",IF(B42&gt;Matriz_emp!$B$14,IF(Datos_Generales!$C$6="ITC",E42-B42,((E42-B42)/B42)*100),""))</f>
        <v/>
      </c>
      <c r="H42" s="362"/>
      <c r="I42" s="360"/>
      <c r="J42" s="359"/>
      <c r="K42" s="359"/>
      <c r="M42" s="329"/>
      <c r="N42" s="333"/>
    </row>
    <row r="43" spans="1:14" s="325" customFormat="1" ht="35.1" customHeight="1" x14ac:dyDescent="0.2">
      <c r="A43" s="381"/>
      <c r="B43" s="386"/>
      <c r="C43" s="330"/>
      <c r="D43" s="331"/>
      <c r="E43" s="332"/>
      <c r="F43" s="508" t="str">
        <f>IF(E43=0,"",IF(B43&lt;=Matriz_emp!$B$11,E43-B43,""))</f>
        <v/>
      </c>
      <c r="G43" s="363" t="str">
        <f>IF(E43=0,"",IF(B43&gt;Matriz_emp!$B$14,IF(Datos_Generales!$C$6="ITC",E43-B43,((E43-B43)/B43)*100),""))</f>
        <v/>
      </c>
      <c r="H43" s="362"/>
      <c r="I43" s="360"/>
      <c r="J43" s="359"/>
      <c r="K43" s="359"/>
      <c r="M43" s="329"/>
      <c r="N43" s="333"/>
    </row>
    <row r="44" spans="1:14" s="325" customFormat="1" ht="35.1" customHeight="1" x14ac:dyDescent="0.2">
      <c r="A44" s="381"/>
      <c r="B44" s="386"/>
      <c r="C44" s="330"/>
      <c r="D44" s="331"/>
      <c r="E44" s="332"/>
      <c r="F44" s="508" t="str">
        <f>IF(E44=0,"",IF(B44&lt;=Matriz_emp!$B$11,E44-B44,""))</f>
        <v/>
      </c>
      <c r="G44" s="363" t="str">
        <f>IF(E44=0,"",IF(B44&gt;Matriz_emp!$B$14,IF(Datos_Generales!$C$6="ITC",E44-B44,((E44-B44)/B44)*100),""))</f>
        <v/>
      </c>
      <c r="H44" s="362"/>
      <c r="I44" s="360"/>
      <c r="J44" s="359"/>
      <c r="K44" s="359"/>
      <c r="M44" s="329"/>
      <c r="N44" s="333"/>
    </row>
    <row r="45" spans="1:14" s="325" customFormat="1" ht="35.1" customHeight="1" x14ac:dyDescent="0.2">
      <c r="A45" s="381"/>
      <c r="B45" s="386"/>
      <c r="C45" s="330"/>
      <c r="D45" s="331"/>
      <c r="E45" s="332"/>
      <c r="F45" s="508" t="str">
        <f>IF(E45=0,"",IF(B45&lt;=Matriz_emp!$B$11,E45-B45,""))</f>
        <v/>
      </c>
      <c r="G45" s="363" t="str">
        <f>IF(E45=0,"",IF(B45&gt;Matriz_emp!$B$14,IF(Datos_Generales!$C$6="ITC",E45-B45,((E45-B45)/B45)*100),""))</f>
        <v/>
      </c>
      <c r="H45" s="362"/>
      <c r="I45" s="360"/>
      <c r="J45" s="359"/>
      <c r="K45" s="359"/>
      <c r="M45" s="329"/>
      <c r="N45" s="333"/>
    </row>
    <row r="46" spans="1:14" s="325" customFormat="1" ht="35.1" customHeight="1" thickBot="1" x14ac:dyDescent="0.25">
      <c r="A46" s="381"/>
      <c r="B46" s="387"/>
      <c r="C46" s="335"/>
      <c r="D46" s="336"/>
      <c r="E46" s="337"/>
      <c r="F46" s="510" t="str">
        <f>IF(E46=0,"",IF(B46&lt;=Matriz_emp!$B$11,E46-B46,""))</f>
        <v/>
      </c>
      <c r="G46" s="364" t="str">
        <f>IF(E46=0,"",IF(B46&gt;Matriz_emp!$B$14,IF(Datos_Generales!$C$6="ITC",E46-B46,((E46-B46)/B46)*100),""))</f>
        <v/>
      </c>
      <c r="H46" s="362"/>
      <c r="I46" s="360"/>
      <c r="J46" s="359"/>
      <c r="K46" s="359"/>
      <c r="M46" s="329"/>
      <c r="N46" s="333"/>
    </row>
    <row r="47" spans="1:14" ht="35.1" customHeight="1" x14ac:dyDescent="0.35">
      <c r="A47" s="306"/>
      <c r="B47" s="367"/>
      <c r="C47" s="367"/>
      <c r="D47" s="367"/>
      <c r="E47" s="367" t="s">
        <v>311</v>
      </c>
      <c r="F47" s="366">
        <f>MIN(F19:F46)</f>
        <v>0</v>
      </c>
      <c r="G47" s="366">
        <f>MIN(G19:G46)</f>
        <v>0</v>
      </c>
      <c r="N47" s="338"/>
    </row>
    <row r="48" spans="1:14" ht="34.5" customHeight="1" x14ac:dyDescent="0.35">
      <c r="B48" s="367"/>
      <c r="C48" s="367"/>
      <c r="D48" s="367"/>
      <c r="E48" s="367" t="s">
        <v>12</v>
      </c>
      <c r="F48" s="366">
        <f>MAX(F19:F46)</f>
        <v>0</v>
      </c>
      <c r="G48" s="366">
        <f>MAX(G19:G46)</f>
        <v>0</v>
      </c>
      <c r="N48" s="338"/>
    </row>
    <row r="49" spans="2:15" ht="35.1" customHeight="1" x14ac:dyDescent="0.35">
      <c r="B49" s="367"/>
      <c r="C49" s="369"/>
      <c r="D49" s="369"/>
      <c r="E49" s="369" t="s">
        <v>312</v>
      </c>
      <c r="F49" s="371">
        <f>ABS(F47)</f>
        <v>0</v>
      </c>
      <c r="G49" s="369">
        <f>ABS(G47)</f>
        <v>0</v>
      </c>
      <c r="H49" s="368"/>
      <c r="I49" s="339"/>
      <c r="N49" s="338"/>
    </row>
    <row r="50" spans="2:15" ht="35.1" customHeight="1" x14ac:dyDescent="0.35">
      <c r="B50" s="367"/>
      <c r="C50" s="369"/>
      <c r="D50" s="369"/>
      <c r="E50" s="369"/>
      <c r="F50" s="374" t="e">
        <f>CONCATENATE("&lt;= ",Matriz_emp!$B$11," (km/h)")</f>
        <v>#N/A</v>
      </c>
      <c r="G50" s="375" t="e">
        <f>CONCATENATE("&gt;",Matriz_emp!$B$14,IF(Datos_Generales!$C$6="ITC"," (km/h)"," (%)"))</f>
        <v>#N/A</v>
      </c>
      <c r="H50" s="368"/>
      <c r="I50" s="339"/>
      <c r="N50" s="338"/>
    </row>
    <row r="51" spans="2:15" ht="35.1" customHeight="1" x14ac:dyDescent="0.35">
      <c r="B51" s="367"/>
      <c r="C51" s="369"/>
      <c r="D51" s="369"/>
      <c r="E51" s="372" t="s">
        <v>313</v>
      </c>
      <c r="F51" s="373">
        <f>IF(F48&gt;=F49,F48,F47)</f>
        <v>0</v>
      </c>
      <c r="G51" s="511">
        <f>IF(G48&gt;=G49,G48,G47)</f>
        <v>0</v>
      </c>
      <c r="H51" s="368"/>
      <c r="I51" s="339"/>
      <c r="N51" s="338"/>
    </row>
    <row r="52" spans="2:15" ht="33" customHeight="1" x14ac:dyDescent="0.2">
      <c r="C52" s="370"/>
      <c r="D52" s="370"/>
      <c r="E52" s="370"/>
      <c r="F52" s="370"/>
      <c r="G52" s="370"/>
      <c r="H52" s="370"/>
      <c r="I52" s="370"/>
      <c r="J52" s="370"/>
      <c r="K52" s="340"/>
    </row>
    <row r="53" spans="2:15" ht="26.25" customHeight="1" thickBot="1" x14ac:dyDescent="0.25">
      <c r="B53" s="1508" t="s">
        <v>24</v>
      </c>
      <c r="C53" s="1508"/>
      <c r="D53" s="1508"/>
      <c r="E53" s="1508"/>
      <c r="F53" s="1508"/>
      <c r="G53" s="1508"/>
      <c r="H53" s="1508"/>
      <c r="I53" s="1508"/>
      <c r="J53" s="1508"/>
      <c r="K53" s="1508"/>
    </row>
    <row r="54" spans="2:15" ht="33.950000000000003" customHeight="1" x14ac:dyDescent="0.2">
      <c r="B54" s="341"/>
      <c r="C54" s="342" t="s">
        <v>300</v>
      </c>
      <c r="D54" s="342"/>
      <c r="E54" s="342"/>
      <c r="F54" s="342"/>
      <c r="G54" s="342"/>
      <c r="H54" s="343"/>
      <c r="I54" s="343"/>
      <c r="J54" s="343"/>
      <c r="K54" s="344"/>
    </row>
    <row r="55" spans="2:15" ht="33.950000000000003" customHeight="1" x14ac:dyDescent="0.2">
      <c r="B55" s="345"/>
      <c r="C55" s="346" t="s">
        <v>301</v>
      </c>
      <c r="D55" s="346"/>
      <c r="E55" s="346"/>
      <c r="F55" s="346"/>
      <c r="G55" s="346"/>
      <c r="H55" s="347"/>
      <c r="I55" s="347"/>
      <c r="J55" s="347"/>
      <c r="K55" s="348"/>
    </row>
    <row r="56" spans="2:15" ht="33.950000000000003" customHeight="1" thickBot="1" x14ac:dyDescent="0.25">
      <c r="B56" s="349"/>
      <c r="C56" s="350" t="s">
        <v>302</v>
      </c>
      <c r="D56" s="350"/>
      <c r="E56" s="350"/>
      <c r="F56" s="350"/>
      <c r="G56" s="350"/>
      <c r="H56" s="351"/>
      <c r="I56" s="351"/>
      <c r="J56" s="351"/>
      <c r="K56" s="352"/>
    </row>
    <row r="57" spans="2:15" ht="15" customHeight="1" x14ac:dyDescent="0.2"/>
    <row r="59" spans="2:15" ht="20.25" x14ac:dyDescent="0.3">
      <c r="C59" s="353"/>
      <c r="D59" s="353"/>
      <c r="E59" s="353"/>
      <c r="F59" s="353"/>
      <c r="G59" s="353"/>
      <c r="H59" s="306"/>
      <c r="I59" s="306"/>
      <c r="O59" s="354">
        <v>1.38888888888889E-3</v>
      </c>
    </row>
  </sheetData>
  <sheetProtection autoFilter="0"/>
  <mergeCells count="25">
    <mergeCell ref="M2:N2"/>
    <mergeCell ref="O2:P2"/>
    <mergeCell ref="B53:K53"/>
    <mergeCell ref="B17:G17"/>
    <mergeCell ref="C7:E7"/>
    <mergeCell ref="G7:H7"/>
    <mergeCell ref="G8:H8"/>
    <mergeCell ref="G4:J4"/>
    <mergeCell ref="G5:H6"/>
    <mergeCell ref="I5:I6"/>
    <mergeCell ref="C6:E6"/>
    <mergeCell ref="G9:H9"/>
    <mergeCell ref="C8:E8"/>
    <mergeCell ref="J8:K8"/>
    <mergeCell ref="B4:E4"/>
    <mergeCell ref="C5:E5"/>
    <mergeCell ref="G10:H10"/>
    <mergeCell ref="J5:K6"/>
    <mergeCell ref="C1:C2"/>
    <mergeCell ref="D1:H2"/>
    <mergeCell ref="I1:K2"/>
    <mergeCell ref="B3:C3"/>
    <mergeCell ref="B1:B2"/>
    <mergeCell ref="D3:H3"/>
    <mergeCell ref="I3:K3"/>
  </mergeCells>
  <printOptions horizontalCentered="1"/>
  <pageMargins left="0.86614173228346458" right="0.59055118110236227" top="0.39370078740157483" bottom="0.39370078740157483" header="0" footer="0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41</vt:i4>
      </vt:variant>
    </vt:vector>
  </HeadingPairs>
  <TitlesOfParts>
    <vt:vector size="58" baseType="lpstr">
      <vt:lpstr>Datos_Generales</vt:lpstr>
      <vt:lpstr>Registro</vt:lpstr>
      <vt:lpstr>Calculos</vt:lpstr>
      <vt:lpstr>Matrices</vt:lpstr>
      <vt:lpstr>Resultados</vt:lpstr>
      <vt:lpstr>Matriz_emp</vt:lpstr>
      <vt:lpstr>Listas</vt:lpstr>
      <vt:lpstr>Datos_antena_H</vt:lpstr>
      <vt:lpstr>R_antena_H</vt:lpstr>
      <vt:lpstr>Datos_antena_V</vt:lpstr>
      <vt:lpstr>R_antena_V</vt:lpstr>
      <vt:lpstr>Traf. Real Estatico</vt:lpstr>
      <vt:lpstr>Traf. Real Movil</vt:lpstr>
      <vt:lpstr>Traf. Real Estatico GrabDopp</vt:lpstr>
      <vt:lpstr>Traf. Real Movil GrabDopp</vt:lpstr>
      <vt:lpstr>SdV_Alej</vt:lpstr>
      <vt:lpstr>SdV_Aprox</vt:lpstr>
      <vt:lpstr>Abr_Instalacion</vt:lpstr>
      <vt:lpstr>aptitud</vt:lpstr>
      <vt:lpstr>Datos_antena_H!Área_de_impresión</vt:lpstr>
      <vt:lpstr>Datos_antena_V!Área_de_impresión</vt:lpstr>
      <vt:lpstr>Matrices!Área_de_impresión</vt:lpstr>
      <vt:lpstr>R_antena_H!Área_de_impresión</vt:lpstr>
      <vt:lpstr>R_antena_V!Área_de_impresión</vt:lpstr>
      <vt:lpstr>SdV_Alej!Área_de_impresión</vt:lpstr>
      <vt:lpstr>SdV_Aprox!Área_de_impresión</vt:lpstr>
      <vt:lpstr>'Traf. Real Estatico'!Área_de_impresión</vt:lpstr>
      <vt:lpstr>'Traf. Real Movil'!Área_de_impresión</vt:lpstr>
      <vt:lpstr>AUTOVELOX</vt:lpstr>
      <vt:lpstr>CABINA</vt:lpstr>
      <vt:lpstr>CIRANO</vt:lpstr>
      <vt:lpstr>CIVEME</vt:lpstr>
      <vt:lpstr>equipamiento_DdR</vt:lpstr>
      <vt:lpstr>equipamiento_SdV</vt:lpstr>
      <vt:lpstr>equipamientoTrafReal</vt:lpstr>
      <vt:lpstr>EYPSCAP</vt:lpstr>
      <vt:lpstr>GATSO</vt:lpstr>
      <vt:lpstr>Instalacion</vt:lpstr>
      <vt:lpstr>JENOPTIK</vt:lpstr>
      <vt:lpstr>LASER_TECHNOLOGY</vt:lpstr>
      <vt:lpstr>m_actividades</vt:lpstr>
      <vt:lpstr>m_marcas</vt:lpstr>
      <vt:lpstr>m_normas</vt:lpstr>
      <vt:lpstr>m_precintos</vt:lpstr>
      <vt:lpstr>m_tipo_instalacion</vt:lpstr>
      <vt:lpstr>m_tipos</vt:lpstr>
      <vt:lpstr>mep</vt:lpstr>
      <vt:lpstr>Modalidad</vt:lpstr>
      <vt:lpstr>MULTANOVA</vt:lpstr>
      <vt:lpstr>RAMET</vt:lpstr>
      <vt:lpstr>SICE</vt:lpstr>
      <vt:lpstr>SISTEM</vt:lpstr>
      <vt:lpstr>TELVENT</vt:lpstr>
      <vt:lpstr>TRADESEGUR</vt:lpstr>
      <vt:lpstr>VELOLASER</vt:lpstr>
      <vt:lpstr>VISIONA</vt:lpstr>
      <vt:lpstr>VITRONIC</vt:lpstr>
      <vt:lpstr>WESCAM</vt:lpstr>
    </vt:vector>
  </TitlesOfParts>
  <Company>Alava Ingenieros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Auriga</dc:creator>
  <cp:lastModifiedBy>Miguel Martínez Hernández</cp:lastModifiedBy>
  <cp:lastPrinted>2023-03-14T11:38:50Z</cp:lastPrinted>
  <dcterms:created xsi:type="dcterms:W3CDTF">2005-10-19T09:01:02Z</dcterms:created>
  <dcterms:modified xsi:type="dcterms:W3CDTF">2023-04-10T09:27:06Z</dcterms:modified>
</cp:coreProperties>
</file>