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auger\Desktop\Patriot Hacks\New folder\"/>
    </mc:Choice>
  </mc:AlternateContent>
  <xr:revisionPtr revIDLastSave="0" documentId="8_{96F45608-8B43-4216-8A1C-3B6B0FAF6EB9}" xr6:coauthVersionLast="36" xr6:coauthVersionMax="36" xr10:uidLastSave="{00000000-0000-0000-0000-000000000000}"/>
  <bookViews>
    <workbookView xWindow="1335" yWindow="2160" windowWidth="31320" windowHeight="16995" tabRatio="500" activeTab="1" xr2:uid="{00000000-000D-0000-FFFF-FFFF00000000}"/>
  </bookViews>
  <sheets>
    <sheet name="Sheet1" sheetId="1" r:id="rId1"/>
    <sheet name="Sheet2" sheetId="2" r:id="rId2"/>
  </sheet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1" l="1"/>
  <c r="D9" i="1"/>
  <c r="I9" i="1"/>
  <c r="E9" i="1"/>
  <c r="J9" i="1"/>
  <c r="K9" i="1"/>
  <c r="L9" i="1"/>
  <c r="M9" i="1"/>
  <c r="I12" i="1"/>
  <c r="E12" i="1"/>
  <c r="J12" i="1"/>
  <c r="K12" i="1"/>
  <c r="L10" i="1"/>
  <c r="F9" i="1"/>
  <c r="G9" i="1"/>
  <c r="E14" i="1"/>
  <c r="L16" i="2"/>
  <c r="K16" i="2"/>
  <c r="J16" i="2"/>
  <c r="I16" i="2"/>
  <c r="H16" i="2"/>
  <c r="G16" i="2"/>
  <c r="F16" i="2"/>
  <c r="E16" i="2"/>
  <c r="D16" i="2"/>
  <c r="C16" i="2"/>
  <c r="B16" i="2"/>
  <c r="L15" i="2"/>
  <c r="K15" i="2"/>
  <c r="J15" i="2"/>
  <c r="I15" i="2"/>
  <c r="H15" i="2"/>
  <c r="G15" i="2"/>
  <c r="F15" i="2"/>
  <c r="E15" i="2"/>
  <c r="D15" i="2"/>
  <c r="C15" i="2"/>
  <c r="B15" i="2"/>
  <c r="L14" i="2"/>
  <c r="K14" i="2"/>
  <c r="J14" i="2"/>
  <c r="I14" i="2"/>
  <c r="H14" i="2"/>
  <c r="G14" i="2"/>
  <c r="F14" i="2"/>
  <c r="E14" i="2"/>
  <c r="D14" i="2"/>
  <c r="C14" i="2"/>
  <c r="B14" i="2"/>
  <c r="L13" i="2"/>
  <c r="K13" i="2"/>
  <c r="J13" i="2"/>
  <c r="I13" i="2"/>
  <c r="H13" i="2"/>
  <c r="G13" i="2"/>
  <c r="F13" i="2"/>
  <c r="E13" i="2"/>
  <c r="D13" i="2"/>
  <c r="C13" i="2"/>
  <c r="B13" i="2"/>
  <c r="L12" i="2"/>
  <c r="K12" i="2"/>
  <c r="J12" i="2"/>
  <c r="I12" i="2"/>
  <c r="H12" i="2"/>
  <c r="G12" i="2"/>
  <c r="F12" i="2"/>
  <c r="E12" i="2"/>
  <c r="D12" i="2"/>
  <c r="C12" i="2"/>
  <c r="B12" i="2"/>
  <c r="F12" i="1"/>
  <c r="F3" i="1"/>
  <c r="F7" i="1"/>
  <c r="G7" i="1"/>
  <c r="F8" i="1"/>
  <c r="G8" i="1"/>
  <c r="G12" i="1"/>
  <c r="F13" i="1"/>
  <c r="G13" i="1"/>
  <c r="F10" i="1"/>
  <c r="G10" i="1"/>
  <c r="F11" i="1"/>
  <c r="G11" i="1"/>
  <c r="F5" i="1"/>
  <c r="G5" i="1"/>
  <c r="F6" i="1"/>
  <c r="G6" i="1"/>
  <c r="F4" i="1"/>
  <c r="G4" i="1"/>
  <c r="L8" i="1"/>
  <c r="L4" i="1"/>
  <c r="M4" i="1"/>
  <c r="L5" i="1"/>
  <c r="M5" i="1"/>
  <c r="L6" i="1"/>
  <c r="M6" i="1"/>
  <c r="L7" i="1"/>
  <c r="M7" i="1"/>
  <c r="M8" i="1"/>
  <c r="M10" i="1"/>
  <c r="L11" i="1"/>
  <c r="M11" i="1"/>
  <c r="H14" i="1"/>
  <c r="I14" i="1"/>
  <c r="J14" i="1"/>
  <c r="K14" i="1"/>
  <c r="H12" i="1"/>
  <c r="L12" i="1"/>
  <c r="M12" i="1"/>
  <c r="H3" i="1"/>
  <c r="I3" i="1"/>
  <c r="E3" i="1"/>
  <c r="J3" i="1"/>
  <c r="K3" i="1"/>
  <c r="E13" i="1"/>
  <c r="J13" i="1"/>
  <c r="I13" i="1"/>
  <c r="K13" i="1"/>
  <c r="H13" i="1"/>
  <c r="L13" i="1"/>
  <c r="M13" i="1"/>
  <c r="F14" i="1"/>
  <c r="G14" i="1"/>
  <c r="L14" i="1"/>
  <c r="M14" i="1"/>
  <c r="L3" i="1"/>
  <c r="M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Mary Liang</author>
  </authors>
  <commentList>
    <comment ref="H1" authorId="0" shapeId="0" xr:uid="{00000000-0006-0000-0000-000001000000}">
      <text>
        <r>
          <rPr>
            <sz val="11"/>
            <color indexed="81"/>
            <rFont val="Calibri"/>
          </rPr>
          <t>Assumes that Front End Loads and Vertipaks are only 55% efficient</t>
        </r>
      </text>
    </comment>
  </commentList>
</comments>
</file>

<file path=xl/sharedStrings.xml><?xml version="1.0" encoding="utf-8"?>
<sst xmlns="http://schemas.openxmlformats.org/spreadsheetml/2006/main" count="40" uniqueCount="35">
  <si>
    <t>Diversion</t>
  </si>
  <si>
    <t>Material Management Report --&gt; group by Dumpster Type</t>
  </si>
  <si>
    <t>ReTRAC Original</t>
  </si>
  <si>
    <t>New with Efficiency</t>
  </si>
  <si>
    <t>Fiscal Year</t>
  </si>
  <si>
    <t>To Date 
(As of March 2018)</t>
  </si>
  <si>
    <t>ReTRAC Diversion</t>
  </si>
  <si>
    <t>Diverted (Tons)</t>
  </si>
  <si>
    <t>Total Disposed (Tons)</t>
  </si>
  <si>
    <t>Disposed (Tons)
(Front End Loaders and Vertipaks - Estimated Weights)</t>
  </si>
  <si>
    <t>Disposed (Tons)
(Compactors and Loose Fill - Actual Weights)</t>
  </si>
  <si>
    <t>Total Waste Generated (Tons)</t>
  </si>
  <si>
    <t>"Custom Trend Report (Kilograms): July 01, 2016 - June 30, 2017"</t>
  </si>
  <si>
    <t>Wastestream</t>
  </si>
  <si>
    <t>July 04, 2006 - July 03, 2007</t>
  </si>
  <si>
    <t>July 04, 2007 - July 02, 2008</t>
  </si>
  <si>
    <t>July 03, 2008 - July 02, 2009</t>
  </si>
  <si>
    <t>July 03, 2009 - July 02, 2010</t>
  </si>
  <si>
    <t>July 03, 2010 - July 02, 2011</t>
  </si>
  <si>
    <t>July 03, 2011 - July 01, 2012</t>
  </si>
  <si>
    <t>July 02, 2012 - July 01, 2013</t>
  </si>
  <si>
    <t>July 02, 2013 - July 01, 2014</t>
  </si>
  <si>
    <t>July 02, 2014 - July 01, 2015</t>
  </si>
  <si>
    <t>July 02, 2015 - June 30, 2016</t>
  </si>
  <si>
    <t>July 01, 2016 - June 30, 2017</t>
  </si>
  <si>
    <t>Recycling</t>
  </si>
  <si>
    <t>Solid Waste</t>
  </si>
  <si>
    <t>Hazardous Waste</t>
  </si>
  <si>
    <t>Organics</t>
  </si>
  <si>
    <t>Total:</t>
  </si>
  <si>
    <t>Recycling (TONS)</t>
  </si>
  <si>
    <t>Solid Waste (TONS)</t>
  </si>
  <si>
    <t>Haz Waste (TONS)</t>
  </si>
  <si>
    <t>Organics (TONS)</t>
  </si>
  <si>
    <t>Total (TONS)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</si>
</sst>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4" xfId="0" applyBorder="1"/>
    <xf numFmtId="4" fontId="0" fillId="0" borderId="0" xfId="0" applyNumberFormat="1" applyBorder="1"/>
    <xf numFmtId="4" fontId="0" fillId="0" borderId="2" xfId="0" applyNumberFormat="1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2" borderId="0" xfId="0" applyFill="1" applyBorder="1"/>
    <xf numFmtId="4" fontId="0" fillId="2" borderId="0" xfId="0" applyNumberFormat="1" applyFill="1" applyBorder="1"/>
    <xf numFmtId="0" fontId="0" fillId="0" borderId="3" xfId="0" applyBorder="1" applyAlignment="1">
      <alignment horizontal="center"/>
    </xf>
    <xf numFmtId="0" fontId="0" fillId="0" borderId="5" xfId="0" applyFill="1" applyBorder="1"/>
    <xf numFmtId="0" fontId="0" fillId="2" borderId="7" xfId="0" applyFill="1" applyBorder="1"/>
    <xf numFmtId="0" fontId="0" fillId="2" borderId="8" xfId="0" applyFill="1" applyBorder="1"/>
    <xf numFmtId="4" fontId="0" fillId="2" borderId="8" xfId="0" applyNumberFormat="1" applyFill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>
      <alignment horizontal="center" wrapText="1"/>
    </xf>
    <xf numFmtId="0" fontId="0" fillId="0" borderId="8" xfId="0" applyFill="1" applyBorder="1" applyAlignment="1">
      <alignment horizontal="center" wrapText="1"/>
    </xf>
    <xf numFmtId="0" fontId="0" fillId="0" borderId="9" xfId="0" applyFill="1" applyBorder="1" applyAlignment="1">
      <alignment horizontal="center" wrapText="1"/>
    </xf>
    <xf numFmtId="4" fontId="0" fillId="0" borderId="10" xfId="0" applyNumberFormat="1" applyBorder="1"/>
    <xf numFmtId="164" fontId="0" fillId="0" borderId="5" xfId="3" applyNumberFormat="1" applyFont="1" applyBorder="1"/>
    <xf numFmtId="164" fontId="0" fillId="0" borderId="6" xfId="3" applyNumberFormat="1" applyFont="1" applyBorder="1"/>
    <xf numFmtId="0" fontId="0" fillId="0" borderId="0" xfId="0" applyFill="1"/>
    <xf numFmtId="4" fontId="0" fillId="0" borderId="10" xfId="0" applyNumberFormat="1" applyFill="1" applyBorder="1"/>
    <xf numFmtId="4" fontId="0" fillId="0" borderId="0" xfId="0" applyNumberFormat="1" applyFill="1" applyBorder="1"/>
    <xf numFmtId="0" fontId="0" fillId="2" borderId="5" xfId="0" applyFill="1" applyBorder="1" applyAlignment="1">
      <alignment wrapText="1"/>
    </xf>
    <xf numFmtId="4" fontId="0" fillId="2" borderId="12" xfId="0" applyNumberFormat="1" applyFill="1" applyBorder="1"/>
    <xf numFmtId="4" fontId="0" fillId="0" borderId="13" xfId="0" applyNumberFormat="1" applyBorder="1"/>
    <xf numFmtId="4" fontId="0" fillId="0" borderId="14" xfId="0" applyNumberFormat="1" applyBorder="1"/>
    <xf numFmtId="0" fontId="0" fillId="3" borderId="0" xfId="0" applyFill="1"/>
    <xf numFmtId="4" fontId="0" fillId="3" borderId="0" xfId="0" applyNumberFormat="1" applyFill="1" applyBorder="1"/>
    <xf numFmtId="164" fontId="0" fillId="3" borderId="5" xfId="3" applyNumberFormat="1" applyFont="1" applyFill="1" applyBorder="1"/>
    <xf numFmtId="4" fontId="0" fillId="3" borderId="10" xfId="0" applyNumberFormat="1" applyFill="1" applyBorder="1"/>
    <xf numFmtId="43" fontId="0" fillId="0" borderId="0" xfId="42" applyFont="1"/>
    <xf numFmtId="4" fontId="0" fillId="0" borderId="0" xfId="0" applyNumberFormat="1"/>
    <xf numFmtId="9" fontId="0" fillId="2" borderId="12" xfId="3" applyNumberFormat="1" applyFont="1" applyFill="1" applyBorder="1"/>
    <xf numFmtId="9" fontId="0" fillId="0" borderId="5" xfId="3" applyNumberFormat="1" applyFont="1" applyBorder="1"/>
    <xf numFmtId="9" fontId="0" fillId="3" borderId="5" xfId="3" applyNumberFormat="1" applyFont="1" applyFill="1" applyBorder="1"/>
    <xf numFmtId="9" fontId="0" fillId="0" borderId="5" xfId="3" applyNumberFormat="1" applyFont="1" applyFill="1" applyBorder="1"/>
    <xf numFmtId="9" fontId="0" fillId="0" borderId="6" xfId="3" applyNumberFormat="1" applyFon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43">
    <cellStyle name="Comma" xfId="42" builtinId="3"/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Normal" xfId="0" builtinId="0"/>
    <cellStyle name="Percent" xfId="3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Diversion Rate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Sheet1!$A$4:$A$14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Sheet1!$M$4:$M$14</c:f>
              <c:numCache>
                <c:formatCode>0%</c:formatCode>
                <c:ptCount val="11"/>
                <c:pt idx="0">
                  <c:v>0.22951296620566666</c:v>
                </c:pt>
                <c:pt idx="1">
                  <c:v>0.16072795304110987</c:v>
                </c:pt>
                <c:pt idx="2">
                  <c:v>0.12823787183219792</c:v>
                </c:pt>
                <c:pt idx="3">
                  <c:v>0.13860436132312978</c:v>
                </c:pt>
                <c:pt idx="4">
                  <c:v>0.21975017624224866</c:v>
                </c:pt>
                <c:pt idx="5">
                  <c:v>0.23077917396316378</c:v>
                </c:pt>
                <c:pt idx="6">
                  <c:v>0.17926735152256756</c:v>
                </c:pt>
                <c:pt idx="7">
                  <c:v>0.22039910484079478</c:v>
                </c:pt>
                <c:pt idx="8">
                  <c:v>0.20290557132990561</c:v>
                </c:pt>
                <c:pt idx="9">
                  <c:v>0.23211999347247125</c:v>
                </c:pt>
                <c:pt idx="10">
                  <c:v>0.2094675512934156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A2-E946-B9F2-7326ABE08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4672296"/>
        <c:axId val="-2101311432"/>
      </c:barChart>
      <c:catAx>
        <c:axId val="-2024672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1311432"/>
        <c:crosses val="autoZero"/>
        <c:auto val="1"/>
        <c:lblAlgn val="ctr"/>
        <c:lblOffset val="100"/>
        <c:noMultiLvlLbl val="0"/>
      </c:catAx>
      <c:valAx>
        <c:axId val="-2101311432"/>
        <c:scaling>
          <c:orientation val="minMax"/>
          <c:max val="0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Diversion (%)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-2024672296"/>
        <c:crosses val="autoZero"/>
        <c:crossBetween val="between"/>
        <c:minorUnit val="0.1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1473200</xdr:colOff>
      <xdr:row>17</xdr:row>
      <xdr:rowOff>133350</xdr:rowOff>
    </xdr:from>
    <xdr:to>
      <xdr:col>9</xdr:col>
      <xdr:colOff>711200</xdr:colOff>
      <xdr:row>32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" sqref="M3:M14"/>
    </sheetView>
  </sheetViews>
  <sheetFormatPr defaultColWidth="11" defaultRowHeight="15.75" x14ac:dyDescent="0.25"/>
  <cols>
    <col min="1" max="1" width="12.375" customWidth="1"/>
    <col min="2" max="2" width="13" bestFit="1" customWidth="1"/>
    <col min="3" max="3" width="14.125" customWidth="1"/>
    <col min="4" max="4" width="18.625" customWidth="1"/>
    <col min="5" max="5" width="19.875" customWidth="1"/>
    <col min="6" max="7" width="16" customWidth="1"/>
    <col min="8" max="8" width="14.375" customWidth="1"/>
    <col min="9" max="9" width="19.875" customWidth="1"/>
    <col min="10" max="10" width="17.625" customWidth="1"/>
    <col min="11" max="11" width="14.125" customWidth="1"/>
    <col min="12" max="12" width="13.5" customWidth="1"/>
    <col min="13" max="13" width="13" customWidth="1"/>
  </cols>
  <sheetData>
    <row r="1" spans="1:15" x14ac:dyDescent="0.25">
      <c r="A1" s="6"/>
      <c r="B1" s="45" t="s">
        <v>2</v>
      </c>
      <c r="C1" s="45"/>
      <c r="D1" s="45"/>
      <c r="E1" s="45"/>
      <c r="F1" s="46"/>
      <c r="G1" s="14"/>
      <c r="H1" s="45" t="s">
        <v>3</v>
      </c>
      <c r="I1" s="45"/>
      <c r="J1" s="45"/>
      <c r="K1" s="45"/>
      <c r="L1" s="46"/>
      <c r="M1" s="3"/>
    </row>
    <row r="2" spans="1:15" ht="63" x14ac:dyDescent="0.25">
      <c r="A2" s="9" t="s">
        <v>4</v>
      </c>
      <c r="B2" s="10" t="s">
        <v>7</v>
      </c>
      <c r="C2" s="10" t="s">
        <v>8</v>
      </c>
      <c r="D2" s="10" t="s">
        <v>9</v>
      </c>
      <c r="E2" s="10" t="s">
        <v>10</v>
      </c>
      <c r="F2" s="11" t="s">
        <v>11</v>
      </c>
      <c r="G2" s="11" t="s">
        <v>6</v>
      </c>
      <c r="H2" s="21" t="s">
        <v>7</v>
      </c>
      <c r="I2" s="21" t="s">
        <v>9</v>
      </c>
      <c r="J2" s="21" t="s">
        <v>10</v>
      </c>
      <c r="K2" s="22" t="s">
        <v>8</v>
      </c>
      <c r="L2" s="23" t="s">
        <v>11</v>
      </c>
      <c r="M2" s="23" t="s">
        <v>0</v>
      </c>
    </row>
    <row r="3" spans="1:15" ht="47.25" x14ac:dyDescent="0.25">
      <c r="A3" s="30" t="s">
        <v>5</v>
      </c>
      <c r="B3" s="12">
        <v>2433</v>
      </c>
      <c r="C3" s="13">
        <v>13258.22</v>
      </c>
      <c r="D3" s="12">
        <v>10109</v>
      </c>
      <c r="E3" s="13">
        <f>C3-D3</f>
        <v>3149.2199999999993</v>
      </c>
      <c r="F3" s="13">
        <f>B3+C3</f>
        <v>15691.22</v>
      </c>
      <c r="G3" s="31"/>
      <c r="H3" s="16">
        <f>B3</f>
        <v>2433</v>
      </c>
      <c r="I3" s="17">
        <f>(0.55*D3)</f>
        <v>5559.9500000000007</v>
      </c>
      <c r="J3" s="18">
        <f>E3</f>
        <v>3149.2199999999993</v>
      </c>
      <c r="K3" s="18">
        <f>I3+J3</f>
        <v>8709.17</v>
      </c>
      <c r="L3" s="18">
        <f>H3+K3</f>
        <v>11142.17</v>
      </c>
      <c r="M3" s="40">
        <f>H3/L3</f>
        <v>0.21835961935601414</v>
      </c>
      <c r="O3" t="s">
        <v>1</v>
      </c>
    </row>
    <row r="4" spans="1:15" x14ac:dyDescent="0.25">
      <c r="A4">
        <v>2007</v>
      </c>
      <c r="B4" s="4">
        <v>945.9548749999999</v>
      </c>
      <c r="C4" s="4">
        <v>3175.62</v>
      </c>
      <c r="D4" s="4"/>
      <c r="E4" s="4"/>
      <c r="F4" s="4">
        <f>B4+C4</f>
        <v>4121.5748750000002</v>
      </c>
      <c r="G4" s="25">
        <f>B4/F4</f>
        <v>0.22951296620566666</v>
      </c>
      <c r="H4" s="24">
        <v>945.9548749999999</v>
      </c>
      <c r="I4" s="4"/>
      <c r="J4" s="4"/>
      <c r="K4" s="4">
        <v>3175.62</v>
      </c>
      <c r="L4" s="4">
        <f t="shared" ref="L4:L11" si="0">H4+K4</f>
        <v>4121.5748750000002</v>
      </c>
      <c r="M4" s="41">
        <f t="shared" ref="M4:M11" si="1">H4/L4</f>
        <v>0.22951296620566666</v>
      </c>
    </row>
    <row r="5" spans="1:15" x14ac:dyDescent="0.25">
      <c r="A5" s="15">
        <v>2008</v>
      </c>
      <c r="B5" s="4">
        <v>784.188175</v>
      </c>
      <c r="C5" s="4">
        <v>4094.79</v>
      </c>
      <c r="D5" s="4"/>
      <c r="E5" s="4"/>
      <c r="F5" s="4">
        <f t="shared" ref="F5:F11" si="2">B5+C5</f>
        <v>4878.9781750000002</v>
      </c>
      <c r="G5" s="25">
        <f t="shared" ref="G5:G14" si="3">B5/F5</f>
        <v>0.16072795304110987</v>
      </c>
      <c r="H5" s="24">
        <v>784.188175</v>
      </c>
      <c r="I5" s="4"/>
      <c r="J5" s="4"/>
      <c r="K5" s="4">
        <v>4094.79</v>
      </c>
      <c r="L5" s="4">
        <f t="shared" si="0"/>
        <v>4878.9781750000002</v>
      </c>
      <c r="M5" s="41">
        <f t="shared" si="1"/>
        <v>0.16072795304110987</v>
      </c>
    </row>
    <row r="6" spans="1:15" x14ac:dyDescent="0.25">
      <c r="A6">
        <v>2009</v>
      </c>
      <c r="B6" s="4">
        <v>651.53200000000004</v>
      </c>
      <c r="C6" s="4">
        <v>4429.12</v>
      </c>
      <c r="D6" s="4"/>
      <c r="E6" s="4"/>
      <c r="F6" s="4">
        <f t="shared" si="2"/>
        <v>5080.652</v>
      </c>
      <c r="G6" s="25">
        <f t="shared" si="3"/>
        <v>0.12823787183219792</v>
      </c>
      <c r="H6" s="24">
        <v>651.53200000000004</v>
      </c>
      <c r="I6" s="4"/>
      <c r="J6" s="4"/>
      <c r="K6" s="4">
        <v>4429.12</v>
      </c>
      <c r="L6" s="4">
        <f t="shared" si="0"/>
        <v>5080.652</v>
      </c>
      <c r="M6" s="41">
        <f t="shared" si="1"/>
        <v>0.12823787183219792</v>
      </c>
    </row>
    <row r="7" spans="1:15" x14ac:dyDescent="0.25">
      <c r="A7">
        <v>2010</v>
      </c>
      <c r="B7" s="4">
        <v>707.75149999999996</v>
      </c>
      <c r="C7" s="4">
        <v>4398.5200000000004</v>
      </c>
      <c r="D7" s="4"/>
      <c r="E7" s="4"/>
      <c r="F7" s="4">
        <f t="shared" si="2"/>
        <v>5106.2715000000007</v>
      </c>
      <c r="G7" s="25">
        <f t="shared" si="3"/>
        <v>0.13860436132312978</v>
      </c>
      <c r="H7" s="24">
        <v>707.75149999999996</v>
      </c>
      <c r="I7" s="4"/>
      <c r="J7" s="4"/>
      <c r="K7" s="4">
        <v>4398.5200000000004</v>
      </c>
      <c r="L7" s="4">
        <f t="shared" si="0"/>
        <v>5106.2715000000007</v>
      </c>
      <c r="M7" s="41">
        <f t="shared" si="1"/>
        <v>0.13860436132312978</v>
      </c>
    </row>
    <row r="8" spans="1:15" s="34" customFormat="1" x14ac:dyDescent="0.25">
      <c r="A8" s="34">
        <v>2011</v>
      </c>
      <c r="B8" s="35">
        <v>927.19950000000006</v>
      </c>
      <c r="C8" s="35">
        <v>3292.1350000000002</v>
      </c>
      <c r="D8" s="35"/>
      <c r="E8" s="35"/>
      <c r="F8" s="35">
        <f t="shared" si="2"/>
        <v>4219.3344999999999</v>
      </c>
      <c r="G8" s="36">
        <f t="shared" si="3"/>
        <v>0.21975017624224866</v>
      </c>
      <c r="H8" s="37">
        <v>927.19950000000006</v>
      </c>
      <c r="I8" s="35"/>
      <c r="J8" s="35"/>
      <c r="K8" s="35">
        <v>3292.1350000000002</v>
      </c>
      <c r="L8" s="35">
        <f>H8+K8</f>
        <v>4219.3344999999999</v>
      </c>
      <c r="M8" s="42">
        <f t="shared" si="1"/>
        <v>0.21975017624224866</v>
      </c>
    </row>
    <row r="9" spans="1:15" s="27" customFormat="1" x14ac:dyDescent="0.25">
      <c r="A9" s="27">
        <v>2012</v>
      </c>
      <c r="B9" s="4">
        <v>828.41</v>
      </c>
      <c r="C9" s="4">
        <v>3836.46</v>
      </c>
      <c r="D9" s="27">
        <f>2389.44</f>
        <v>2389.44</v>
      </c>
      <c r="E9" s="4">
        <f>C9-D9</f>
        <v>1447.02</v>
      </c>
      <c r="F9" s="4">
        <f>B9+C9</f>
        <v>4664.87</v>
      </c>
      <c r="G9" s="25">
        <f>B9/F9</f>
        <v>0.17758479871893537</v>
      </c>
      <c r="H9" s="28">
        <f>B9</f>
        <v>828.41</v>
      </c>
      <c r="I9" s="29">
        <f>(0.55*D9)</f>
        <v>1314.1920000000002</v>
      </c>
      <c r="J9" s="29">
        <f>E9</f>
        <v>1447.02</v>
      </c>
      <c r="K9" s="29">
        <f>I9+J9</f>
        <v>2761.2120000000004</v>
      </c>
      <c r="L9" s="29">
        <f>H9+K9</f>
        <v>3589.6220000000003</v>
      </c>
      <c r="M9" s="41">
        <f t="shared" si="1"/>
        <v>0.23077917396316378</v>
      </c>
    </row>
    <row r="10" spans="1:15" x14ac:dyDescent="0.25">
      <c r="A10">
        <v>2013</v>
      </c>
      <c r="B10" s="4">
        <v>761.66700000000003</v>
      </c>
      <c r="C10" s="4">
        <v>3487.11</v>
      </c>
      <c r="D10" s="4"/>
      <c r="E10" s="4"/>
      <c r="F10" s="4">
        <f t="shared" si="2"/>
        <v>4248.777</v>
      </c>
      <c r="G10" s="25">
        <f t="shared" si="3"/>
        <v>0.17926735152256756</v>
      </c>
      <c r="H10" s="24">
        <v>761.66700000000003</v>
      </c>
      <c r="I10" s="4"/>
      <c r="J10" s="4"/>
      <c r="K10" s="4">
        <v>3487.11</v>
      </c>
      <c r="L10" s="4">
        <f>H10+K10</f>
        <v>4248.777</v>
      </c>
      <c r="M10" s="41">
        <f t="shared" si="1"/>
        <v>0.17926735152256756</v>
      </c>
    </row>
    <row r="11" spans="1:15" s="27" customFormat="1" x14ac:dyDescent="0.25">
      <c r="A11" s="27">
        <v>2014</v>
      </c>
      <c r="B11" s="4">
        <v>747.15550000000007</v>
      </c>
      <c r="C11" s="4">
        <v>2642.8560000000002</v>
      </c>
      <c r="D11" s="4"/>
      <c r="E11" s="4"/>
      <c r="F11" s="4">
        <f t="shared" si="2"/>
        <v>3390.0115000000005</v>
      </c>
      <c r="G11" s="25">
        <f t="shared" si="3"/>
        <v>0.22039910484079478</v>
      </c>
      <c r="H11" s="28">
        <v>747.15550000000007</v>
      </c>
      <c r="I11" s="29"/>
      <c r="J11" s="29"/>
      <c r="K11" s="29">
        <v>2642.8560000000002</v>
      </c>
      <c r="L11" s="29">
        <f t="shared" si="0"/>
        <v>3390.0115000000005</v>
      </c>
      <c r="M11" s="43">
        <f t="shared" si="1"/>
        <v>0.22039910484079478</v>
      </c>
    </row>
    <row r="12" spans="1:15" x14ac:dyDescent="0.25">
      <c r="A12" s="7">
        <v>2015</v>
      </c>
      <c r="B12" s="4">
        <v>676.88</v>
      </c>
      <c r="C12" s="4">
        <v>3840</v>
      </c>
      <c r="D12" s="4">
        <v>2624.32</v>
      </c>
      <c r="E12" s="4">
        <f>C12-D12</f>
        <v>1215.6799999999998</v>
      </c>
      <c r="F12" s="4">
        <f>B12+C12</f>
        <v>4516.88</v>
      </c>
      <c r="G12" s="25">
        <f t="shared" si="3"/>
        <v>0.14985565257434336</v>
      </c>
      <c r="H12" s="19">
        <f>B12</f>
        <v>676.88</v>
      </c>
      <c r="I12" s="4">
        <f>(0.55*D12)</f>
        <v>1443.3760000000002</v>
      </c>
      <c r="J12" s="4">
        <f>E12</f>
        <v>1215.6799999999998</v>
      </c>
      <c r="K12" s="4">
        <f>I12+J12</f>
        <v>2659.056</v>
      </c>
      <c r="L12" s="4">
        <f>H12+K12</f>
        <v>3335.9360000000001</v>
      </c>
      <c r="M12" s="41">
        <f>H12/L12</f>
        <v>0.20290557132990561</v>
      </c>
    </row>
    <row r="13" spans="1:15" x14ac:dyDescent="0.25">
      <c r="A13" s="7">
        <v>2016</v>
      </c>
      <c r="B13" s="4">
        <v>780.19</v>
      </c>
      <c r="C13" s="4">
        <v>4084.45</v>
      </c>
      <c r="D13" s="1">
        <v>3341.09</v>
      </c>
      <c r="E13" s="4">
        <f>C13-D13</f>
        <v>743.35999999999967</v>
      </c>
      <c r="F13" s="4">
        <f>B13+C13</f>
        <v>4864.6399999999994</v>
      </c>
      <c r="G13" s="25">
        <f t="shared" si="3"/>
        <v>0.16037980199973692</v>
      </c>
      <c r="H13" s="19">
        <f>B13</f>
        <v>780.19</v>
      </c>
      <c r="I13" s="4">
        <f t="shared" ref="I13" si="4">(0.55*D13)</f>
        <v>1837.5995000000003</v>
      </c>
      <c r="J13" s="4">
        <f>E13</f>
        <v>743.35999999999967</v>
      </c>
      <c r="K13" s="4">
        <f t="shared" ref="K13:K14" si="5">I13+J13</f>
        <v>2580.9594999999999</v>
      </c>
      <c r="L13" s="32">
        <f t="shared" ref="L13" si="6">H13+K13</f>
        <v>3361.1495</v>
      </c>
      <c r="M13" s="41">
        <f>H13/L13</f>
        <v>0.23211999347247125</v>
      </c>
    </row>
    <row r="14" spans="1:15" x14ac:dyDescent="0.25">
      <c r="A14" s="8">
        <v>2017</v>
      </c>
      <c r="B14" s="5">
        <v>807.11</v>
      </c>
      <c r="C14" s="5">
        <v>4737.46</v>
      </c>
      <c r="D14" s="2">
        <v>3758.71</v>
      </c>
      <c r="E14" s="5">
        <f>C14-D14</f>
        <v>978.75</v>
      </c>
      <c r="F14" s="5">
        <f>B14+C14</f>
        <v>5544.57</v>
      </c>
      <c r="G14" s="26">
        <f t="shared" si="3"/>
        <v>0.14556764546213685</v>
      </c>
      <c r="H14" s="20">
        <f>B14</f>
        <v>807.11</v>
      </c>
      <c r="I14" s="5">
        <f>(0.55*D14)</f>
        <v>2067.2905000000001</v>
      </c>
      <c r="J14" s="5">
        <f>E14</f>
        <v>978.75</v>
      </c>
      <c r="K14" s="5">
        <f t="shared" si="5"/>
        <v>3046.0405000000001</v>
      </c>
      <c r="L14" s="33">
        <f>H14+K14</f>
        <v>3853.1505000000002</v>
      </c>
      <c r="M14" s="44">
        <f>H14/L14</f>
        <v>0.2094675512934156</v>
      </c>
    </row>
    <row r="16" spans="1:15" x14ac:dyDescent="0.25"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</row>
  </sheetData>
  <mergeCells count="2">
    <mergeCell ref="B1:F1"/>
    <mergeCell ref="H1:L1"/>
  </mergeCells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26A43-073C-FD4D-A6D5-2F4115C2F98D}">
  <dimension ref="A1:L16"/>
  <sheetViews>
    <sheetView tabSelected="1" workbookViewId="0">
      <selection activeCell="G16" sqref="G16"/>
    </sheetView>
  </sheetViews>
  <sheetFormatPr defaultColWidth="11" defaultRowHeight="15.75" x14ac:dyDescent="0.25"/>
  <cols>
    <col min="1" max="1" width="20" customWidth="1"/>
    <col min="2" max="10" width="24.125" bestFit="1" customWidth="1"/>
    <col min="11" max="12" width="24.875" bestFit="1" customWidth="1"/>
  </cols>
  <sheetData>
    <row r="1" spans="1:12" x14ac:dyDescent="0.25">
      <c r="A1" t="s">
        <v>12</v>
      </c>
    </row>
    <row r="3" spans="1:12" x14ac:dyDescent="0.25">
      <c r="A3" t="s">
        <v>13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H3" t="s">
        <v>20</v>
      </c>
      <c r="I3" t="s">
        <v>21</v>
      </c>
      <c r="J3" t="s">
        <v>22</v>
      </c>
      <c r="K3" t="s">
        <v>23</v>
      </c>
      <c r="L3" t="s">
        <v>24</v>
      </c>
    </row>
    <row r="4" spans="1:12" x14ac:dyDescent="0.25">
      <c r="A4" t="s">
        <v>25</v>
      </c>
      <c r="B4" s="39">
        <v>852582.3</v>
      </c>
      <c r="C4" s="39">
        <v>699993.65</v>
      </c>
      <c r="D4" s="39">
        <v>589670.78</v>
      </c>
      <c r="E4" s="39">
        <v>637833.28</v>
      </c>
      <c r="F4" s="39">
        <v>844264.32</v>
      </c>
      <c r="G4" s="39">
        <v>751522.71</v>
      </c>
      <c r="H4" s="39">
        <v>690985.29</v>
      </c>
      <c r="I4" s="39">
        <v>706108.08</v>
      </c>
      <c r="J4" s="39">
        <v>614373.44999999995</v>
      </c>
      <c r="K4" s="39">
        <v>737337.95</v>
      </c>
      <c r="L4" s="39">
        <v>771174.62</v>
      </c>
    </row>
    <row r="5" spans="1:12" x14ac:dyDescent="0.25">
      <c r="A5" t="s">
        <v>26</v>
      </c>
      <c r="B5" s="39">
        <v>2880877.43</v>
      </c>
      <c r="C5" s="39">
        <v>3714735.42</v>
      </c>
      <c r="D5" s="39">
        <v>4018034.85</v>
      </c>
      <c r="E5" s="39">
        <v>3990274.97</v>
      </c>
      <c r="F5" s="39">
        <v>2986582.72</v>
      </c>
      <c r="G5" s="39">
        <v>2728860.3</v>
      </c>
      <c r="H5" s="39">
        <v>3707477.93</v>
      </c>
      <c r="I5" s="39">
        <v>2915411.27</v>
      </c>
      <c r="J5" s="39">
        <v>3479430.92</v>
      </c>
      <c r="K5" s="39">
        <v>3699709.93</v>
      </c>
      <c r="L5" s="39">
        <v>4303259.07</v>
      </c>
    </row>
    <row r="6" spans="1:12" x14ac:dyDescent="0.25">
      <c r="A6" t="s">
        <v>27</v>
      </c>
      <c r="I6" s="39">
        <v>3401.95</v>
      </c>
      <c r="J6" s="39">
        <v>6474.59</v>
      </c>
      <c r="K6" s="39">
        <v>5341.28</v>
      </c>
      <c r="L6" s="39">
        <v>5359.2</v>
      </c>
    </row>
    <row r="7" spans="1:12" x14ac:dyDescent="0.25">
      <c r="A7" t="s">
        <v>28</v>
      </c>
      <c r="F7">
        <v>553.38</v>
      </c>
      <c r="I7">
        <v>263.08</v>
      </c>
      <c r="J7" s="39">
        <v>2721.56</v>
      </c>
      <c r="K7">
        <v>331.12</v>
      </c>
      <c r="L7" s="39">
        <v>1079.55</v>
      </c>
    </row>
    <row r="8" spans="1:12" x14ac:dyDescent="0.25">
      <c r="A8" t="s">
        <v>29</v>
      </c>
      <c r="B8" s="39">
        <v>3733459.73</v>
      </c>
      <c r="C8" s="39">
        <v>4414729.07</v>
      </c>
      <c r="D8" s="39">
        <v>4607705.6399999997</v>
      </c>
      <c r="E8" s="39">
        <v>4628108.25</v>
      </c>
      <c r="F8" s="39">
        <v>3831400.42</v>
      </c>
      <c r="G8" s="39">
        <v>3480383.01</v>
      </c>
      <c r="H8" s="39">
        <v>4398463.2300000004</v>
      </c>
      <c r="I8" s="39">
        <v>3625184.39</v>
      </c>
      <c r="J8" s="39">
        <v>4103000.52</v>
      </c>
      <c r="K8" s="39">
        <v>4442720.29</v>
      </c>
      <c r="L8" s="39">
        <v>5080872.4400000004</v>
      </c>
    </row>
    <row r="11" spans="1:12" x14ac:dyDescent="0.25">
      <c r="B11" s="38"/>
    </row>
    <row r="12" spans="1:12" x14ac:dyDescent="0.25">
      <c r="A12" t="s">
        <v>30</v>
      </c>
      <c r="B12" s="38">
        <f t="shared" ref="B12:L15" si="0">B4*0.00110231</f>
        <v>939.80999511300001</v>
      </c>
      <c r="C12" s="38">
        <f t="shared" si="0"/>
        <v>771.61000033150003</v>
      </c>
      <c r="D12" s="38">
        <f t="shared" si="0"/>
        <v>649.99999750180007</v>
      </c>
      <c r="E12" s="38">
        <f t="shared" si="0"/>
        <v>703.09000287679999</v>
      </c>
      <c r="F12" s="38">
        <f t="shared" si="0"/>
        <v>930.64100257919995</v>
      </c>
      <c r="G12" s="38">
        <f t="shared" si="0"/>
        <v>828.41099846010002</v>
      </c>
      <c r="H12" s="38">
        <f t="shared" si="0"/>
        <v>761.67999501990005</v>
      </c>
      <c r="I12" s="38">
        <f t="shared" si="0"/>
        <v>778.34999766479996</v>
      </c>
      <c r="J12" s="38">
        <f t="shared" si="0"/>
        <v>677.22999766949999</v>
      </c>
      <c r="K12" s="38">
        <f t="shared" si="0"/>
        <v>812.77499566450001</v>
      </c>
      <c r="L12" s="38">
        <f t="shared" si="0"/>
        <v>850.0734953722</v>
      </c>
    </row>
    <row r="13" spans="1:12" x14ac:dyDescent="0.25">
      <c r="A13" t="s">
        <v>31</v>
      </c>
      <c r="B13" s="38">
        <f t="shared" si="0"/>
        <v>3175.6199998633001</v>
      </c>
      <c r="C13" s="38">
        <f t="shared" si="0"/>
        <v>4094.7900008202</v>
      </c>
      <c r="D13" s="38">
        <f t="shared" si="0"/>
        <v>4429.1199955034999</v>
      </c>
      <c r="E13" s="38">
        <f t="shared" si="0"/>
        <v>4398.5200021807004</v>
      </c>
      <c r="F13" s="38">
        <f t="shared" si="0"/>
        <v>3292.1399980832002</v>
      </c>
      <c r="G13" s="38">
        <f t="shared" si="0"/>
        <v>3008.0499972929997</v>
      </c>
      <c r="H13" s="38">
        <f t="shared" si="0"/>
        <v>4086.7899970183003</v>
      </c>
      <c r="I13" s="38">
        <f t="shared" si="0"/>
        <v>3213.6869970337002</v>
      </c>
      <c r="J13" s="38">
        <f t="shared" si="0"/>
        <v>3835.4114974251997</v>
      </c>
      <c r="K13" s="38">
        <f t="shared" si="0"/>
        <v>4078.2272529383004</v>
      </c>
      <c r="L13" s="38">
        <f t="shared" si="0"/>
        <v>4743.5255054517002</v>
      </c>
    </row>
    <row r="14" spans="1:12" x14ac:dyDescent="0.25">
      <c r="A14" t="s">
        <v>32</v>
      </c>
      <c r="B14" s="38">
        <f t="shared" si="0"/>
        <v>0</v>
      </c>
      <c r="C14" s="38">
        <f t="shared" si="0"/>
        <v>0</v>
      </c>
      <c r="D14" s="38">
        <f t="shared" si="0"/>
        <v>0</v>
      </c>
      <c r="E14" s="38">
        <f t="shared" si="0"/>
        <v>0</v>
      </c>
      <c r="F14" s="38">
        <f t="shared" si="0"/>
        <v>0</v>
      </c>
      <c r="G14" s="38">
        <f t="shared" si="0"/>
        <v>0</v>
      </c>
      <c r="H14" s="38">
        <f t="shared" si="0"/>
        <v>0</v>
      </c>
      <c r="I14" s="38">
        <f t="shared" si="0"/>
        <v>3.7500035045</v>
      </c>
      <c r="J14" s="38">
        <f t="shared" si="0"/>
        <v>7.1370053029000005</v>
      </c>
      <c r="K14" s="38">
        <f t="shared" si="0"/>
        <v>5.8877463568000001</v>
      </c>
      <c r="L14" s="38">
        <f t="shared" si="0"/>
        <v>5.9074997519999997</v>
      </c>
    </row>
    <row r="15" spans="1:12" x14ac:dyDescent="0.25">
      <c r="A15" t="s">
        <v>33</v>
      </c>
      <c r="B15" s="38">
        <f t="shared" si="0"/>
        <v>0</v>
      </c>
      <c r="C15" s="38">
        <f t="shared" si="0"/>
        <v>0</v>
      </c>
      <c r="D15" s="38">
        <f t="shared" si="0"/>
        <v>0</v>
      </c>
      <c r="E15" s="38">
        <f t="shared" si="0"/>
        <v>0</v>
      </c>
      <c r="F15" s="38">
        <f t="shared" si="0"/>
        <v>0.60999630780000003</v>
      </c>
      <c r="G15" s="38">
        <f t="shared" si="0"/>
        <v>0</v>
      </c>
      <c r="H15" s="38">
        <f t="shared" si="0"/>
        <v>0</v>
      </c>
      <c r="I15" s="38">
        <f t="shared" si="0"/>
        <v>0.28999571479999997</v>
      </c>
      <c r="J15" s="38">
        <f t="shared" si="0"/>
        <v>3.0000028036000002</v>
      </c>
      <c r="K15" s="38">
        <f t="shared" si="0"/>
        <v>0.36499688720000001</v>
      </c>
      <c r="L15" s="38">
        <f t="shared" si="0"/>
        <v>1.1899987605</v>
      </c>
    </row>
    <row r="16" spans="1:12" x14ac:dyDescent="0.25">
      <c r="A16" t="s">
        <v>34</v>
      </c>
      <c r="B16" s="38">
        <f t="shared" ref="B16:L16" si="1">B8*0.00110231</f>
        <v>4115.4299949762999</v>
      </c>
      <c r="C16" s="38">
        <f t="shared" si="1"/>
        <v>4866.4000011517001</v>
      </c>
      <c r="D16" s="38">
        <f t="shared" si="1"/>
        <v>5079.1200040283993</v>
      </c>
      <c r="E16" s="38">
        <f t="shared" si="1"/>
        <v>5101.6100050574996</v>
      </c>
      <c r="F16" s="38">
        <f t="shared" si="1"/>
        <v>4223.3909969701999</v>
      </c>
      <c r="G16" s="38">
        <f t="shared" si="1"/>
        <v>3836.4609957530997</v>
      </c>
      <c r="H16" s="38">
        <f t="shared" si="1"/>
        <v>4848.4700030613003</v>
      </c>
      <c r="I16" s="38">
        <f t="shared" si="1"/>
        <v>3996.0770049409002</v>
      </c>
      <c r="J16" s="38">
        <f t="shared" si="1"/>
        <v>4522.7785032011998</v>
      </c>
      <c r="K16" s="38">
        <f t="shared" si="1"/>
        <v>4897.2550028698997</v>
      </c>
      <c r="L16" s="38">
        <f t="shared" si="1"/>
        <v>5600.6964993364008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CB809DC7A16B4F9BFD269ACE9780E2" ma:contentTypeVersion="12" ma:contentTypeDescription="Create a new document." ma:contentTypeScope="" ma:versionID="5e949ba63f5e001990dae16e1e29e124">
  <xsd:schema xmlns:xsd="http://www.w3.org/2001/XMLSchema" xmlns:xs="http://www.w3.org/2001/XMLSchema" xmlns:p="http://schemas.microsoft.com/office/2006/metadata/properties" xmlns:ns2="5ba11645-4f4d-4d51-b719-8ca62f7fd9ec" xmlns:ns3="d9b9b338-a261-4aa4-bb87-c3b73a97d458" targetNamespace="http://schemas.microsoft.com/office/2006/metadata/properties" ma:root="true" ma:fieldsID="4a17ee6af87c01fa9a405ba9e5c05038" ns2:_="" ns3:_="">
    <xsd:import namespace="5ba11645-4f4d-4d51-b719-8ca62f7fd9ec"/>
    <xsd:import namespace="d9b9b338-a261-4aa4-bb87-c3b73a97d4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a11645-4f4d-4d51-b719-8ca62f7fd9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b9b338-a261-4aa4-bb87-c3b73a97d45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2BDF747-00E9-4C84-BF6B-60F721D4D41F}"/>
</file>

<file path=customXml/itemProps2.xml><?xml version="1.0" encoding="utf-8"?>
<ds:datastoreItem xmlns:ds="http://schemas.openxmlformats.org/officeDocument/2006/customXml" ds:itemID="{78370413-0819-4BB2-901D-7481FC3D9E80}"/>
</file>

<file path=customXml/itemProps3.xml><?xml version="1.0" encoding="utf-8"?>
<ds:datastoreItem xmlns:ds="http://schemas.openxmlformats.org/officeDocument/2006/customXml" ds:itemID="{D2D8635F-2468-4DA8-BAED-EDE33A9F481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Liang</dc:creator>
  <cp:lastModifiedBy>Benjamin Auger</cp:lastModifiedBy>
  <dcterms:created xsi:type="dcterms:W3CDTF">2018-01-26T14:11:29Z</dcterms:created>
  <dcterms:modified xsi:type="dcterms:W3CDTF">2019-10-18T19:23:24Z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0x01010015CB809DC7A16B4F9BFD269ACE9780E2</vt:lpwstr>
  </property>
</Properties>
</file>