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ronfa\Desktop\Maven Excel course\Ron Project\"/>
    </mc:Choice>
  </mc:AlternateContent>
  <xr:revisionPtr revIDLastSave="0" documentId="13_ncr:1_{A4A4915F-DC6A-48CE-BCB3-7ED01D41ACE7}" xr6:coauthVersionLast="47" xr6:coauthVersionMax="47" xr10:uidLastSave="{00000000-0000-0000-0000-000000000000}"/>
  <bookViews>
    <workbookView xWindow="-108" yWindow="-108" windowWidth="23256" windowHeight="12456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3" s="1"/>
  <c r="B10" i="22"/>
  <c r="I2" i="22" s="1"/>
  <c r="K7" i="22" l="1"/>
  <c r="K6" i="22"/>
  <c r="K5" i="22"/>
  <c r="K4" i="22"/>
  <c r="K14" i="22"/>
  <c r="K13" i="22"/>
  <c r="K12" i="22"/>
  <c r="K3" i="22"/>
  <c r="K8" i="22"/>
  <c r="AB15" i="22"/>
  <c r="AB27" i="22"/>
  <c r="AB7" i="22"/>
  <c r="AB8" i="22"/>
  <c r="AB33" i="22"/>
  <c r="AB10" i="22"/>
  <c r="AB35" i="22"/>
  <c r="AB12" i="22"/>
  <c r="AB13" i="22"/>
  <c r="AB4" i="22"/>
  <c r="AB16" i="22"/>
  <c r="AB28" i="22"/>
  <c r="AB11" i="22"/>
  <c r="AB3" i="22"/>
  <c r="AB14" i="22"/>
  <c r="AB5" i="22"/>
  <c r="AB17" i="22"/>
  <c r="AB29" i="22"/>
  <c r="AB19" i="22"/>
  <c r="AB32" i="22"/>
  <c r="AB9" i="22"/>
  <c r="AB22" i="22"/>
  <c r="AB36" i="22"/>
  <c r="AB26" i="22"/>
  <c r="AB6" i="22"/>
  <c r="AB18" i="22"/>
  <c r="AB30" i="22"/>
  <c r="AB31" i="22"/>
  <c r="AB20" i="22"/>
  <c r="AB21" i="22"/>
  <c r="AB34" i="22"/>
  <c r="AB23" i="22"/>
  <c r="AB24" i="22"/>
  <c r="AB25" i="22"/>
  <c r="AY38" i="16"/>
  <c r="J8" i="22"/>
  <c r="J9" i="22"/>
  <c r="K9" i="22" s="1"/>
  <c r="N9" i="22"/>
  <c r="N6" i="22"/>
  <c r="J13" i="22"/>
  <c r="J14" i="22"/>
  <c r="J3" i="22"/>
  <c r="N11" i="22"/>
  <c r="N4" i="22"/>
  <c r="N12" i="22"/>
  <c r="J4" i="22"/>
  <c r="N10" i="22"/>
  <c r="N3" i="22"/>
  <c r="N5" i="22"/>
  <c r="J11" i="22"/>
  <c r="K11" i="22" s="1"/>
  <c r="J5" i="22"/>
  <c r="J6" i="22"/>
  <c r="J7" i="22"/>
  <c r="N7" i="22"/>
  <c r="J10" i="22"/>
  <c r="K10" i="22" s="1"/>
  <c r="J12" i="22"/>
  <c r="N8" i="22"/>
  <c r="AY17" i="16"/>
  <c r="AY27" i="16"/>
  <c r="AY19" i="16"/>
  <c r="AY4" i="16"/>
  <c r="AY42" i="16"/>
  <c r="AY30" i="16"/>
  <c r="AY52" i="16"/>
  <c r="AY44" i="16"/>
  <c r="AY12" i="16"/>
  <c r="AY36" i="16"/>
  <c r="AY28" i="16"/>
  <c r="I4" i="22"/>
  <c r="I5" i="22"/>
  <c r="I6" i="22"/>
  <c r="I7" i="22"/>
  <c r="I8" i="22"/>
  <c r="I13" i="22"/>
  <c r="I14" i="22"/>
  <c r="I9" i="22"/>
  <c r="I10" i="22"/>
  <c r="I11" i="22"/>
  <c r="I12" i="22"/>
  <c r="I3" i="22"/>
  <c r="AY22" i="16"/>
  <c r="AY16" i="16"/>
  <c r="AY29" i="16"/>
  <c r="AY43" i="16"/>
  <c r="AY25" i="16"/>
  <c r="AY11" i="16"/>
  <c r="AY51" i="16"/>
  <c r="AY9" i="16"/>
  <c r="AY35" i="16"/>
  <c r="AY15" i="16"/>
  <c r="AY48" i="16"/>
  <c r="AY14" i="16"/>
  <c r="AY23" i="16"/>
  <c r="AY40" i="16"/>
  <c r="AY49" i="16"/>
  <c r="AY45" i="16"/>
  <c r="AY47" i="16"/>
  <c r="AY31" i="16"/>
  <c r="AY39" i="16"/>
  <c r="AY20" i="16"/>
  <c r="AY34" i="16"/>
  <c r="AY8" i="16"/>
  <c r="AY46" i="16"/>
  <c r="AY50" i="16"/>
  <c r="AY26" i="16"/>
  <c r="AY3" i="16"/>
  <c r="AY13" i="16"/>
  <c r="AY32" i="16"/>
  <c r="AY41" i="16"/>
  <c r="AY7" i="16"/>
  <c r="AY6" i="16"/>
  <c r="AY33" i="16"/>
  <c r="AY21" i="16"/>
  <c r="AY24" i="16"/>
  <c r="AY5" i="16"/>
  <c r="AY37" i="16"/>
  <c r="AY18" i="16"/>
  <c r="AY10" i="16"/>
  <c r="B11" i="22"/>
  <c r="B12" i="22"/>
  <c r="E3" i="22"/>
  <c r="E2" i="22"/>
  <c r="AC13" i="22" l="1"/>
  <c r="AD13" i="22" s="1"/>
  <c r="AC25" i="22"/>
  <c r="AD25" i="22" s="1"/>
  <c r="AC3" i="22"/>
  <c r="AC7" i="22"/>
  <c r="AD7" i="22" s="1"/>
  <c r="AC9" i="22"/>
  <c r="AD9" i="22" s="1"/>
  <c r="AC36" i="22"/>
  <c r="AD36" i="22" s="1"/>
  <c r="AC14" i="22"/>
  <c r="AD14" i="22" s="1"/>
  <c r="AC26" i="22"/>
  <c r="AD26" i="22" s="1"/>
  <c r="AC17" i="22"/>
  <c r="AD17" i="22" s="1"/>
  <c r="AC6" i="22"/>
  <c r="AD6" i="22" s="1"/>
  <c r="AC31" i="22"/>
  <c r="AD31" i="22" s="1"/>
  <c r="AC32" i="22"/>
  <c r="AD32" i="22" s="1"/>
  <c r="AC34" i="22"/>
  <c r="AD34" i="22" s="1"/>
  <c r="AC23" i="22"/>
  <c r="AD23" i="22" s="1"/>
  <c r="AC15" i="22"/>
  <c r="AD15" i="22" s="1"/>
  <c r="AC27" i="22"/>
  <c r="AD27" i="22" s="1"/>
  <c r="AC5" i="22"/>
  <c r="AD5" i="22" s="1"/>
  <c r="AC30" i="22"/>
  <c r="AD30" i="22" s="1"/>
  <c r="AC20" i="22"/>
  <c r="AD20" i="22" s="1"/>
  <c r="AC21" i="22"/>
  <c r="AD21" i="22" s="1"/>
  <c r="AC22" i="22"/>
  <c r="AD22" i="22" s="1"/>
  <c r="AC35" i="22"/>
  <c r="AD35" i="22" s="1"/>
  <c r="AC12" i="22"/>
  <c r="AD12" i="22" s="1"/>
  <c r="AC4" i="22"/>
  <c r="AD4" i="22" s="1"/>
  <c r="AC16" i="22"/>
  <c r="AD16" i="22" s="1"/>
  <c r="AC28" i="22"/>
  <c r="AD28" i="22" s="1"/>
  <c r="AC29" i="22"/>
  <c r="AD29" i="22" s="1"/>
  <c r="AC18" i="22"/>
  <c r="AD18" i="22" s="1"/>
  <c r="AC19" i="22"/>
  <c r="AD19" i="22" s="1"/>
  <c r="AC8" i="22"/>
  <c r="AD8" i="22" s="1"/>
  <c r="AC33" i="22"/>
  <c r="AD33" i="22" s="1"/>
  <c r="AC10" i="22"/>
  <c r="AD10" i="22" s="1"/>
  <c r="AC11" i="22"/>
  <c r="AD11" i="22" s="1"/>
  <c r="AC24" i="22"/>
  <c r="AD24" i="22" s="1"/>
  <c r="AD3" i="22"/>
  <c r="Q5" i="22"/>
  <c r="Q8" i="22"/>
  <c r="Q12" i="22"/>
  <c r="Q4" i="22"/>
  <c r="Q11" i="22"/>
  <c r="Q7" i="22"/>
  <c r="Q6" i="22"/>
  <c r="Q9" i="22"/>
  <c r="Q3" i="22"/>
  <c r="Q10" i="22"/>
  <c r="O9" i="22"/>
  <c r="P9" i="22" s="1"/>
  <c r="O6" i="22"/>
  <c r="P6" i="22" s="1"/>
  <c r="O8" i="22"/>
  <c r="P8" i="22" s="1"/>
  <c r="O4" i="22"/>
  <c r="P4" i="22" s="1"/>
  <c r="O11" i="22"/>
  <c r="P11" i="22" s="1"/>
  <c r="O7" i="22"/>
  <c r="P7" i="22" s="1"/>
  <c r="O12" i="22"/>
  <c r="P12" i="22" s="1"/>
  <c r="O3" i="22"/>
  <c r="P3" i="22" s="1"/>
  <c r="O5" i="22"/>
  <c r="P5" i="22" s="1"/>
  <c r="O10" i="22"/>
  <c r="P10" i="22" s="1"/>
  <c r="E5" i="22"/>
  <c r="C17" i="23" s="1"/>
  <c r="E4" i="22"/>
  <c r="E6" i="22" s="1"/>
  <c r="B17" i="23" s="1"/>
  <c r="AE13" i="22" l="1"/>
  <c r="AF13" i="22"/>
  <c r="AE33" i="22"/>
  <c r="AF33" i="22"/>
  <c r="AF27" i="22"/>
  <c r="AE27" i="22"/>
  <c r="AE7" i="22"/>
  <c r="AF7" i="22"/>
  <c r="AF24" i="22"/>
  <c r="AE24" i="22"/>
  <c r="AF35" i="22"/>
  <c r="AE35" i="22"/>
  <c r="AE17" i="22"/>
  <c r="AF17" i="22"/>
  <c r="AF10" i="22"/>
  <c r="AE10" i="22"/>
  <c r="AE21" i="22"/>
  <c r="AF21" i="22"/>
  <c r="AE26" i="22"/>
  <c r="AF26" i="22"/>
  <c r="AE20" i="22"/>
  <c r="AF20" i="22"/>
  <c r="AE8" i="22"/>
  <c r="AF8" i="22"/>
  <c r="AE30" i="22"/>
  <c r="AF30" i="22"/>
  <c r="AE36" i="22"/>
  <c r="AF36" i="22"/>
  <c r="AE11" i="22"/>
  <c r="AF11" i="22"/>
  <c r="AE19" i="22"/>
  <c r="AF19" i="22"/>
  <c r="AE5" i="22"/>
  <c r="AF5" i="22"/>
  <c r="AE9" i="22"/>
  <c r="AF9" i="22"/>
  <c r="AF22" i="22"/>
  <c r="AE22" i="22"/>
  <c r="AF15" i="22"/>
  <c r="AE15" i="22"/>
  <c r="AE6" i="22"/>
  <c r="AF6" i="22"/>
  <c r="AE29" i="22"/>
  <c r="AF29" i="22"/>
  <c r="AF28" i="22"/>
  <c r="AE28" i="22"/>
  <c r="AE23" i="22"/>
  <c r="AF23" i="22"/>
  <c r="AF25" i="22"/>
  <c r="AE25" i="22"/>
  <c r="AE18" i="22"/>
  <c r="AF18" i="22"/>
  <c r="AF3" i="22"/>
  <c r="AE3" i="22"/>
  <c r="AF34" i="22"/>
  <c r="AE34" i="22"/>
  <c r="AF16" i="22"/>
  <c r="AE16" i="22"/>
  <c r="AF4" i="22"/>
  <c r="AE4" i="22"/>
  <c r="AE32" i="22"/>
  <c r="AF32" i="22"/>
  <c r="AF14" i="22"/>
  <c r="AE14" i="22"/>
  <c r="AF12" i="22"/>
  <c r="AE12" i="22"/>
  <c r="AE31" i="22"/>
  <c r="AF31" i="22"/>
  <c r="V3" i="22"/>
  <c r="V9" i="22"/>
  <c r="T8" i="22"/>
  <c r="U8" i="22" s="1"/>
  <c r="V10" i="22"/>
  <c r="T11" i="22"/>
  <c r="U11" i="22" s="1"/>
  <c r="V11" i="22"/>
  <c r="W5" i="22"/>
  <c r="T3" i="22"/>
  <c r="U3" i="22" s="1"/>
  <c r="W6" i="22"/>
  <c r="T4" i="22"/>
  <c r="U4" i="22" s="1"/>
  <c r="W7" i="22"/>
  <c r="T7" i="22"/>
  <c r="U7" i="22" s="1"/>
  <c r="W3" i="22"/>
  <c r="W9" i="22"/>
  <c r="T9" i="22"/>
  <c r="U9" i="22" s="1"/>
  <c r="T10" i="22"/>
  <c r="U10" i="22" s="1"/>
  <c r="W10" i="22"/>
  <c r="T12" i="22"/>
  <c r="U12" i="22" s="1"/>
  <c r="W11" i="22"/>
  <c r="V6" i="22"/>
  <c r="V12" i="22"/>
  <c r="W12" i="22"/>
  <c r="V7" i="22"/>
  <c r="T5" i="22"/>
  <c r="U5" i="22" s="1"/>
  <c r="T6" i="22"/>
  <c r="U6" i="22" s="1"/>
  <c r="V4" i="22"/>
  <c r="W4" i="22"/>
  <c r="V5" i="22"/>
  <c r="V8" i="22"/>
  <c r="W8" i="22"/>
  <c r="Y11" i="22" l="1"/>
  <c r="X11" i="22"/>
  <c r="Y10" i="22"/>
  <c r="X10" i="22"/>
  <c r="Y8" i="22"/>
  <c r="X8" i="22"/>
  <c r="Y9" i="22"/>
  <c r="X9" i="22"/>
  <c r="Y6" i="22"/>
  <c r="X6" i="22"/>
  <c r="Y5" i="22"/>
  <c r="X5" i="22"/>
  <c r="Y7" i="22"/>
  <c r="X7" i="22"/>
  <c r="X4" i="22"/>
  <c r="Y4" i="22"/>
  <c r="Y3" i="22"/>
  <c r="X3" i="22"/>
  <c r="Y12" i="22"/>
  <c r="X12" i="22"/>
  <c r="AI8" i="22"/>
  <c r="P18" i="23" s="1"/>
  <c r="AJ8" i="22"/>
  <c r="Q18" i="23" s="1"/>
  <c r="AK8" i="22"/>
  <c r="R18" i="23" s="1"/>
  <c r="AJ17" i="22"/>
  <c r="Q31" i="23" s="1"/>
  <c r="AK17" i="22"/>
  <c r="R31" i="23" s="1"/>
  <c r="AI17" i="22"/>
  <c r="P31" i="23" s="1"/>
  <c r="AI5" i="22"/>
  <c r="P15" i="23" s="1"/>
  <c r="AK6" i="22"/>
  <c r="R16" i="23" s="1"/>
  <c r="AI3" i="22"/>
  <c r="P13" i="23" s="1"/>
  <c r="AK7" i="22"/>
  <c r="R17" i="23" s="1"/>
  <c r="AI7" i="22"/>
  <c r="P17" i="23" s="1"/>
  <c r="AK3" i="22"/>
  <c r="R13" i="23" s="1"/>
  <c r="AJ4" i="22"/>
  <c r="Q14" i="23" s="1"/>
  <c r="AJ5" i="22"/>
  <c r="Q15" i="23" s="1"/>
  <c r="AJ7" i="22"/>
  <c r="Q17" i="23" s="1"/>
  <c r="AJ3" i="22"/>
  <c r="Q13" i="23" s="1"/>
  <c r="AI4" i="22"/>
  <c r="P14" i="23" s="1"/>
  <c r="AI6" i="22"/>
  <c r="P16" i="23" s="1"/>
  <c r="AK5" i="22"/>
  <c r="R15" i="23" s="1"/>
  <c r="AJ6" i="22"/>
  <c r="Q16" i="23" s="1"/>
  <c r="AK4" i="22"/>
  <c r="R14" i="23" s="1"/>
  <c r="AJ12" i="22"/>
  <c r="Q26" i="23" s="1"/>
  <c r="AI16" i="22"/>
  <c r="P30" i="23" s="1"/>
  <c r="AI13" i="22"/>
  <c r="P27" i="23" s="1"/>
  <c r="AJ13" i="22"/>
  <c r="Q27" i="23" s="1"/>
  <c r="AK13" i="22"/>
  <c r="R27" i="23" s="1"/>
  <c r="AI14" i="22"/>
  <c r="P28" i="23" s="1"/>
  <c r="AJ14" i="22"/>
  <c r="Q28" i="23" s="1"/>
  <c r="AI15" i="22"/>
  <c r="P29" i="23" s="1"/>
  <c r="AJ16" i="22"/>
  <c r="Q30" i="23" s="1"/>
  <c r="AK16" i="22"/>
  <c r="R30" i="23" s="1"/>
  <c r="AK14" i="22"/>
  <c r="R28" i="23" s="1"/>
  <c r="AK12" i="22"/>
  <c r="R26" i="23" s="1"/>
  <c r="AJ15" i="22"/>
  <c r="Q29" i="23" s="1"/>
  <c r="AK15" i="22"/>
  <c r="R29" i="23" s="1"/>
  <c r="AI12" i="22"/>
  <c r="P26" i="23" s="1"/>
  <c r="R19" i="23" l="1"/>
  <c r="R32" i="23"/>
</calcChain>
</file>

<file path=xl/sharedStrings.xml><?xml version="1.0" encoding="utf-8"?>
<sst xmlns="http://schemas.openxmlformats.org/spreadsheetml/2006/main" count="26864" uniqueCount="128">
  <si>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</si>
  <si>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</si>
  <si>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</si>
  <si>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</si>
  <si>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</si>
  <si>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</si>
  <si>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</si>
  <si>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</si>
  <si>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</si>
  <si>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</si>
  <si>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</si>
  <si>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</si>
  <si>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</si>
  <si>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</si>
  <si>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</si>
  <si>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</si>
  <si>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</si>
  <si>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</si>
  <si>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</si>
  <si>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</si>
  <si>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</si>
  <si>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</si>
  <si>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</si>
  <si>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</si>
  <si>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</si>
  <si>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</si>
  <si>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</si>
  <si>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</si>
  <si>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</si>
  <si>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</si>
  <si>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</si>
  <si>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</si>
  <si>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</si>
  <si>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</si>
  <si>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</si>
  <si>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</si>
  <si>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</si>
  <si>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</si>
  <si>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</si>
  <si>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</si>
  <si>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</si>
  <si>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</si>
  <si>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</si>
  <si>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</si>
  <si>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</si>
  <si>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</si>
  <si>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</si>
  <si>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</si>
  <si>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</si>
  <si>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</si>
  <si>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</si>
  <si>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</si>
  <si>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</si>
  <si>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</si>
  <si>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</si>
  <si>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</si>
  <si>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</si>
  <si>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</si>
  <si>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</si>
  <si>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</si>
  <si>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</si>
  <si>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</si>
  <si>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</si>
  <si>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</si>
  <si>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</si>
  <si>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</si>
  <si>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</si>
  <si>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</si>
  <si>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</si>
  <si>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</si>
  <si>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</si>
  <si>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</si>
  <si>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</si>
  <si>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</si>
  <si>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</si>
  <si>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</si>
  <si>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</si>
  <si>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DATA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</si>
  <si>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</si>
  <si>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</si>
  <si>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</si>
  <si>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</si>
  <si>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</si>
  <si>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</si>
  <si>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</si>
  <si>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</si>
  <si>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</si>
  <si>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:</t>
    </r>
  </si>
  <si>
    <t>MoM %Δ: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</si>
  <si>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</si>
  <si>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</si>
  <si>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</si>
  <si>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</si>
  <si>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</si>
  <si>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</si>
  <si>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</si>
  <si>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</si>
  <si>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</si>
  <si>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</si>
  <si>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</si>
  <si>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</si>
  <si>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</si>
  <si>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</si>
  <si>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</si>
  <si>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</si>
  <si>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</si>
  <si>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</si>
  <si>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</si>
  <si>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</si>
  <si>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PERFORMANCE PRODUCT</t>
  </si>
  <si>
    <t>BOTTOM PERFORMANCE PRODUCT</t>
  </si>
  <si>
    <t>x`</t>
  </si>
  <si>
    <t>MoM Revenue Δ</t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</si>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</sst>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0" fontId="6" fillId="0" borderId="0" xfId="0" applyFont="1"/>
    <xf numFmtId="165" fontId="1" fillId="8" borderId="0" xfId="1" applyNumberFormat="1" applyFont="1" applyFill="1" applyAlignment="1">
      <alignment horizontal="center"/>
    </xf>
    <xf numFmtId="165" fontId="1" fillId="8" borderId="0" xfId="1" applyNumberFormat="1" applyFont="1" applyFill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8" fillId="0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9" fillId="0" borderId="1" xfId="0" applyFont="1" applyBorder="1"/>
    <xf numFmtId="164" fontId="11" fillId="0" borderId="0" xfId="0" applyNumberFormat="1" applyFont="1"/>
    <xf numFmtId="164" fontId="12" fillId="0" borderId="0" xfId="0" applyNumberFormat="1" applyFont="1"/>
    <xf numFmtId="0" fontId="1" fillId="6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10" borderId="0" xfId="0" applyFont="1" applyFill="1" applyAlignment="1" applyProtection="1">
      <alignment horizontal="center"/>
      <protection locked="0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6969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3-4896-856A-5B561F059C60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3-4896-856A-5B561F05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29903"/>
        <c:axId val="216528463"/>
      </c:lineChart>
      <c:catAx>
        <c:axId val="2165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1523947944006999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8463"/>
        <c:crosses val="autoZero"/>
        <c:auto val="1"/>
        <c:lblAlgn val="ctr"/>
        <c:lblOffset val="100"/>
        <c:noMultiLvlLbl val="0"/>
      </c:catAx>
      <c:valAx>
        <c:axId val="21652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4.91127150772820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99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55555555555559"/>
          <c:y val="8.3911490230387867E-2"/>
          <c:w val="0.127014218009478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79D-9CF7-CC6F4A87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210887727"/>
        <c:axId val="210888687"/>
      </c:barChart>
      <c:catAx>
        <c:axId val="2108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687"/>
        <c:crosses val="autoZero"/>
        <c:auto val="1"/>
        <c:lblAlgn val="ctr"/>
        <c:lblOffset val="100"/>
        <c:noMultiLvlLbl val="0"/>
      </c:catAx>
      <c:valAx>
        <c:axId val="2108886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31472684947044938"/>
              <c:y val="0.9147803597721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08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5856710571727E-2"/>
          <c:y val="3.9024390243902439E-2"/>
          <c:w val="0.86114522381949965"/>
          <c:h val="0.87900800204852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493-479D-9CF7-CC6F4A87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210887727"/>
        <c:axId val="210888687"/>
      </c:barChart>
      <c:catAx>
        <c:axId val="2108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687"/>
        <c:crosses val="autoZero"/>
        <c:auto val="1"/>
        <c:lblAlgn val="ctr"/>
        <c:lblOffset val="100"/>
        <c:noMultiLvlLbl val="0"/>
      </c:catAx>
      <c:valAx>
        <c:axId val="2108886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 %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l-GR" sz="1000" b="0" i="0" u="none" strike="noStrike" baseline="0"/>
                  <a:t> 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202195655775586"/>
              <c:y val="0.9147803597721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08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88868547187809"/>
          <c:y val="3.7037037037037035E-2"/>
          <c:w val="0.78777572385844541"/>
          <c:h val="0.8122863548306462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B2-4DC8-87EA-E623D91DC7F5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B2-4DC8-87EA-E623D91DC7F5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2-4DC8-87EA-E623D91D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29903"/>
        <c:axId val="216528463"/>
      </c:lineChart>
      <c:catAx>
        <c:axId val="21652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4863256370606046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8463"/>
        <c:crosses val="autoZero"/>
        <c:auto val="1"/>
        <c:lblAlgn val="ctr"/>
        <c:lblOffset val="100"/>
        <c:noMultiLvlLbl val="0"/>
      </c:catAx>
      <c:valAx>
        <c:axId val="21652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4420883619795824E-3"/>
              <c:y val="4.91126109236345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99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8-498C-BDB8-1C24E60C0A58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8-498C-BDB8-1C24E60C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887727"/>
        <c:axId val="210888687"/>
      </c:barChart>
      <c:catAx>
        <c:axId val="2108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687"/>
        <c:crosses val="autoZero"/>
        <c:auto val="1"/>
        <c:lblAlgn val="ctr"/>
        <c:lblOffset val="100"/>
        <c:noMultiLvlLbl val="0"/>
      </c:catAx>
      <c:valAx>
        <c:axId val="2108886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938935367454068"/>
              <c:y val="0.9495026012373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08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5856710571727E-2"/>
          <c:y val="2.4143466441694787E-2"/>
          <c:w val="0.92364542322834642"/>
          <c:h val="0.908769997500312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A30-82C6-0A4904EC464F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9B61-4A30-82C6-0A4904EC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887727"/>
        <c:axId val="210888687"/>
      </c:barChart>
      <c:catAx>
        <c:axId val="21088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687"/>
        <c:crosses val="autoZero"/>
        <c:auto val="1"/>
        <c:lblAlgn val="ctr"/>
        <c:lblOffset val="100"/>
        <c:noMultiLvlLbl val="0"/>
      </c:catAx>
      <c:valAx>
        <c:axId val="2108886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 %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l-GR" sz="1000" b="0" i="0" u="none" strike="noStrike" baseline="0"/>
                  <a:t> 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4305073167223965"/>
              <c:y val="0.9544629186976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08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7</xdr:row>
      <xdr:rowOff>91440</xdr:rowOff>
    </xdr:from>
    <xdr:to>
      <xdr:col>4</xdr:col>
      <xdr:colOff>586740</xdr:colOff>
      <xdr:row>11</xdr:row>
      <xdr:rowOff>144780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0A3B0985-B13B-1070-1B77-8D5910C48BD6}"/>
            </a:ext>
          </a:extLst>
        </xdr:cNvPr>
        <xdr:cNvSpPr txBox="1"/>
      </xdr:nvSpPr>
      <xdr:spPr>
        <a:xfrm>
          <a:off x="2034540" y="1371600"/>
          <a:ext cx="1935480" cy="784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C2D69F-6FF2-4174-9C0A-9F9B80AD5FBE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$44,041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76199</xdr:colOff>
          <xdr:row>12</xdr:row>
          <xdr:rowOff>106680</xdr:rowOff>
        </xdr:from>
        <xdr:to>
          <xdr:col>4</xdr:col>
          <xdr:colOff>510540</xdr:colOff>
          <xdr:row>15</xdr:row>
          <xdr:rowOff>162466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59CE198-C3DD-A4A2-2A18-27D2E6B294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45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35479" y="2301240"/>
              <a:ext cx="1958341" cy="6044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99059</xdr:colOff>
          <xdr:row>16</xdr:row>
          <xdr:rowOff>175260</xdr:rowOff>
        </xdr:from>
        <xdr:to>
          <xdr:col>4</xdr:col>
          <xdr:colOff>402030</xdr:colOff>
          <xdr:row>20</xdr:row>
          <xdr:rowOff>7620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309BCF2E-B516-DA35-0BFE-9D67866B9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45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958339" y="3101340"/>
              <a:ext cx="1826971" cy="5638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7620</xdr:colOff>
      <xdr:row>14</xdr:row>
      <xdr:rowOff>156210</xdr:rowOff>
    </xdr:from>
    <xdr:to>
      <xdr:col>12</xdr:col>
      <xdr:colOff>563880</xdr:colOff>
      <xdr:row>29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91398C-2969-0365-8236-ED62C15E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179070</xdr:rowOff>
    </xdr:from>
    <xdr:to>
      <xdr:col>18</xdr:col>
      <xdr:colOff>342900</xdr:colOff>
      <xdr:row>34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546A18-6A5F-EC19-B6B1-E11503ED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22</xdr:col>
      <xdr:colOff>457200</xdr:colOff>
      <xdr:row>34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E3D26B-89A2-EB63-DCC4-5AC09715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7</xdr:col>
      <xdr:colOff>426720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76EB89-0FE3-9A5B-7EC1-94852A44D751}"/>
            </a:ext>
          </a:extLst>
        </xdr:cNvPr>
        <xdr:cNvSpPr txBox="1"/>
      </xdr:nvSpPr>
      <xdr:spPr>
        <a:xfrm>
          <a:off x="289560" y="182880"/>
          <a:ext cx="816102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83820</xdr:colOff>
      <xdr:row>7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193FC1D-0DFA-8CC8-6B43-BEEAFC0319D9}"/>
            </a:ext>
          </a:extLst>
        </xdr:cNvPr>
        <xdr:cNvCxnSpPr/>
      </xdr:nvCxnSpPr>
      <xdr:spPr>
        <a:xfrm>
          <a:off x="289560" y="1493520"/>
          <a:ext cx="137388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8</xdr:row>
      <xdr:rowOff>0</xdr:rowOff>
    </xdr:from>
    <xdr:to>
      <xdr:col>3</xdr:col>
      <xdr:colOff>609600</xdr:colOff>
      <xdr:row>10</xdr:row>
      <xdr:rowOff>22860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A29E81-FEB9-F907-8254-4DD611BFF779}"/>
            </a:ext>
          </a:extLst>
        </xdr:cNvPr>
        <xdr:cNvSpPr txBox="1"/>
      </xdr:nvSpPr>
      <xdr:spPr>
        <a:xfrm>
          <a:off x="289560" y="1676400"/>
          <a:ext cx="337566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is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264413</xdr:colOff>
      <xdr:row>17</xdr:row>
      <xdr:rowOff>137160</xdr:rowOff>
    </xdr:from>
    <xdr:to>
      <xdr:col>2</xdr:col>
      <xdr:colOff>279653</xdr:colOff>
      <xdr:row>18</xdr:row>
      <xdr:rowOff>91440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5DA348-2CB3-A6C9-FFBC-03A592107CD9}"/>
            </a:ext>
          </a:extLst>
        </xdr:cNvPr>
        <xdr:cNvSpPr txBox="1"/>
      </xdr:nvSpPr>
      <xdr:spPr>
        <a:xfrm>
          <a:off x="553973" y="3733800"/>
          <a:ext cx="1173480" cy="182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Month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906780</xdr:colOff>
      <xdr:row>17</xdr:row>
      <xdr:rowOff>114300</xdr:rowOff>
    </xdr:from>
    <xdr:to>
      <xdr:col>3</xdr:col>
      <xdr:colOff>548640</xdr:colOff>
      <xdr:row>18</xdr:row>
      <xdr:rowOff>68580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892EE-64CD-F2E5-2A46-AA5420DCFE8B}"/>
            </a:ext>
          </a:extLst>
        </xdr:cNvPr>
        <xdr:cNvSpPr txBox="1"/>
      </xdr:nvSpPr>
      <xdr:spPr>
        <a:xfrm>
          <a:off x="2354580" y="3710940"/>
          <a:ext cx="1249680" cy="182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Year</a:t>
          </a:r>
        </a:p>
      </xdr:txBody>
    </xdr:sp>
    <xdr:clientData/>
  </xdr:twoCellAnchor>
  <xdr:twoCellAnchor editAs="absolute">
    <xdr:from>
      <xdr:col>1</xdr:col>
      <xdr:colOff>0</xdr:colOff>
      <xdr:row>19</xdr:row>
      <xdr:rowOff>182880</xdr:rowOff>
    </xdr:from>
    <xdr:to>
      <xdr:col>3</xdr:col>
      <xdr:colOff>800100</xdr:colOff>
      <xdr:row>21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E26A1F-0F30-A986-0637-3D6BE330DB0D}"/>
            </a:ext>
          </a:extLst>
        </xdr:cNvPr>
        <xdr:cNvSpPr txBox="1"/>
      </xdr:nvSpPr>
      <xdr:spPr>
        <a:xfrm>
          <a:off x="289560" y="4236720"/>
          <a:ext cx="35661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4</xdr:col>
      <xdr:colOff>297180</xdr:colOff>
      <xdr:row>8</xdr:row>
      <xdr:rowOff>0</xdr:rowOff>
    </xdr:from>
    <xdr:to>
      <xdr:col>13</xdr:col>
      <xdr:colOff>60960</xdr:colOff>
      <xdr:row>10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13B5F4B-3C46-276A-4955-ACB36095E097}"/>
            </a:ext>
          </a:extLst>
        </xdr:cNvPr>
        <xdr:cNvSpPr txBox="1"/>
      </xdr:nvSpPr>
      <xdr:spPr>
        <a:xfrm>
          <a:off x="4785360" y="1676400"/>
          <a:ext cx="48768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>
              <a:solidFill>
                <a:schemeClr val="accent3"/>
              </a:solidFill>
            </a:rPr>
            <a:t>other regions</a:t>
          </a:r>
        </a:p>
      </xdr:txBody>
    </xdr:sp>
    <xdr:clientData/>
  </xdr:twoCellAnchor>
  <xdr:twoCellAnchor editAs="absolute">
    <xdr:from>
      <xdr:col>15</xdr:col>
      <xdr:colOff>0</xdr:colOff>
      <xdr:row>8</xdr:row>
      <xdr:rowOff>0</xdr:rowOff>
    </xdr:from>
    <xdr:to>
      <xdr:col>18</xdr:col>
      <xdr:colOff>0</xdr:colOff>
      <xdr:row>10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C7BC13-90A1-97D5-9228-293DF46F6FAC}"/>
            </a:ext>
          </a:extLst>
        </xdr:cNvPr>
        <xdr:cNvSpPr txBox="1"/>
      </xdr:nvSpPr>
      <xdr:spPr>
        <a:xfrm>
          <a:off x="10309860" y="1676400"/>
          <a:ext cx="363474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 </a:t>
          </a:r>
          <a:r>
            <a:rPr lang="en-US" sz="1600" b="1">
              <a:solidFill>
                <a:schemeClr val="accent6">
                  <a:lumMod val="75000"/>
                </a:schemeClr>
              </a:solidFill>
            </a:rPr>
            <a:t>draw growth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</a:p>
      </xdr:txBody>
    </xdr:sp>
    <xdr:clientData/>
  </xdr:twoCellAnchor>
  <xdr:twoCellAnchor editAs="absolute">
    <xdr:from>
      <xdr:col>15</xdr:col>
      <xdr:colOff>0</xdr:colOff>
      <xdr:row>21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2E0CEDB-2D25-89CB-06B3-18F15DBDD5B9}"/>
            </a:ext>
          </a:extLst>
        </xdr:cNvPr>
        <xdr:cNvSpPr txBox="1"/>
      </xdr:nvSpPr>
      <xdr:spPr>
        <a:xfrm>
          <a:off x="10309860" y="4450080"/>
          <a:ext cx="363474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products </a:t>
          </a:r>
          <a:r>
            <a:rPr lang="en-US" sz="1600" b="1" baseline="0">
              <a:solidFill>
                <a:srgbClr val="C00000"/>
              </a:solidFill>
            </a:rPr>
            <a:t>caused losses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1</xdr:col>
      <xdr:colOff>15240</xdr:colOff>
      <xdr:row>10</xdr:row>
      <xdr:rowOff>0</xdr:rowOff>
    </xdr:from>
    <xdr:to>
      <xdr:col>3</xdr:col>
      <xdr:colOff>624840</xdr:colOff>
      <xdr:row>14</xdr:row>
      <xdr:rowOff>160020</xdr:rowOff>
    </xdr:to>
    <xdr:sp macro="" textlink="'Data Prep'!$E$2">
      <xdr:nvSpPr>
        <xdr:cNvPr id="24" name="TextBox 23">
          <a:extLst>
            <a:ext uri="{FF2B5EF4-FFF2-40B4-BE49-F238E27FC236}">
              <a16:creationId xmlns:a16="http://schemas.microsoft.com/office/drawing/2014/main" id="{530CB9A5-B8D7-4537-965C-2CD439B444FE}"/>
            </a:ext>
          </a:extLst>
        </xdr:cNvPr>
        <xdr:cNvSpPr txBox="1"/>
      </xdr:nvSpPr>
      <xdr:spPr>
        <a:xfrm>
          <a:off x="304800" y="2042160"/>
          <a:ext cx="337566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633BB6-204D-4C7A-B70A-8DAA72325A62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15</xdr:row>
      <xdr:rowOff>0</xdr:rowOff>
    </xdr:from>
    <xdr:to>
      <xdr:col>3</xdr:col>
      <xdr:colOff>640080</xdr:colOff>
      <xdr:row>15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147F1EC-FF7A-F0AF-ABEA-9E59BBE00CE5}"/>
            </a:ext>
          </a:extLst>
        </xdr:cNvPr>
        <xdr:cNvCxnSpPr/>
      </xdr:nvCxnSpPr>
      <xdr:spPr>
        <a:xfrm>
          <a:off x="289560" y="3139440"/>
          <a:ext cx="340614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544830</xdr:colOff>
      <xdr:row>15</xdr:row>
      <xdr:rowOff>22860</xdr:rowOff>
    </xdr:from>
    <xdr:to>
      <xdr:col>2</xdr:col>
      <xdr:colOff>544830</xdr:colOff>
      <xdr:row>18</xdr:row>
      <xdr:rowOff>182880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156F25F-CA29-4C2A-673B-441AB57D8764}"/>
            </a:ext>
          </a:extLst>
        </xdr:cNvPr>
        <xdr:cNvCxnSpPr/>
      </xdr:nvCxnSpPr>
      <xdr:spPr>
        <a:xfrm>
          <a:off x="1992630" y="3162300"/>
          <a:ext cx="0" cy="84582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21</xdr:row>
      <xdr:rowOff>152400</xdr:rowOff>
    </xdr:from>
    <xdr:to>
      <xdr:col>3</xdr:col>
      <xdr:colOff>609600</xdr:colOff>
      <xdr:row>32</xdr:row>
      <xdr:rowOff>137160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7796E50-14D2-42DA-984A-A73160805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1219200</xdr:colOff>
      <xdr:row>10</xdr:row>
      <xdr:rowOff>0</xdr:rowOff>
    </xdr:from>
    <xdr:to>
      <xdr:col>6</xdr:col>
      <xdr:colOff>518160</xdr:colOff>
      <xdr:row>32</xdr:row>
      <xdr:rowOff>137160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87820B2-16DB-4777-A28D-5F0BBFCAC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320040</xdr:colOff>
      <xdr:row>9</xdr:row>
      <xdr:rowOff>175260</xdr:rowOff>
    </xdr:from>
    <xdr:to>
      <xdr:col>14</xdr:col>
      <xdr:colOff>60960</xdr:colOff>
      <xdr:row>32</xdr:row>
      <xdr:rowOff>129540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E460659-EFD4-40AB-9419-99686EC8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365760</xdr:colOff>
      <xdr:row>15</xdr:row>
      <xdr:rowOff>144780</xdr:rowOff>
    </xdr:from>
    <xdr:to>
      <xdr:col>2</xdr:col>
      <xdr:colOff>297180</xdr:colOff>
      <xdr:row>17</xdr:row>
      <xdr:rowOff>160020</xdr:rowOff>
    </xdr:to>
    <xdr:sp macro="" textlink="'Data Prep'!$E$6">
      <xdr:nvSpPr>
        <xdr:cNvPr id="40" name="TextBox 39">
          <a:extLst>
            <a:ext uri="{FF2B5EF4-FFF2-40B4-BE49-F238E27FC236}">
              <a16:creationId xmlns:a16="http://schemas.microsoft.com/office/drawing/2014/main" id="{C803E82A-4B62-9E1D-BBDD-4BF0AF52D883}"/>
            </a:ext>
          </a:extLst>
        </xdr:cNvPr>
        <xdr:cNvSpPr txBox="1"/>
      </xdr:nvSpPr>
      <xdr:spPr>
        <a:xfrm>
          <a:off x="655320" y="3284220"/>
          <a:ext cx="108966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9F568D-956E-4890-8F6B-E895A13E819A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6.7%</a:t>
          </a:fld>
          <a:endParaRPr lang="en-US" sz="2400"/>
        </a:p>
      </xdr:txBody>
    </xdr:sp>
    <xdr:clientData/>
  </xdr:twoCellAnchor>
  <xdr:twoCellAnchor>
    <xdr:from>
      <xdr:col>2</xdr:col>
      <xdr:colOff>1059180</xdr:colOff>
      <xdr:row>15</xdr:row>
      <xdr:rowOff>144780</xdr:rowOff>
    </xdr:from>
    <xdr:to>
      <xdr:col>3</xdr:col>
      <xdr:colOff>586740</xdr:colOff>
      <xdr:row>17</xdr:row>
      <xdr:rowOff>190500</xdr:rowOff>
    </xdr:to>
    <xdr:sp macro="" textlink="'Data Prep'!$E$5">
      <xdr:nvSpPr>
        <xdr:cNvPr id="41" name="TextBox 40">
          <a:extLst>
            <a:ext uri="{FF2B5EF4-FFF2-40B4-BE49-F238E27FC236}">
              <a16:creationId xmlns:a16="http://schemas.microsoft.com/office/drawing/2014/main" id="{AF71BC51-388D-BB7F-29BE-5DE67DEB21CD}"/>
            </a:ext>
          </a:extLst>
        </xdr:cNvPr>
        <xdr:cNvSpPr txBox="1"/>
      </xdr:nvSpPr>
      <xdr:spPr>
        <a:xfrm>
          <a:off x="2506980" y="3284220"/>
          <a:ext cx="113538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AB4636-591A-481A-8D30-847ED7656AB5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26.3%</a:t>
          </a:fld>
          <a:endParaRPr lang="en-US" sz="5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2DA45-2B27-4E3E-BD0A-A75B5A93AFE5}" name="Data" displayName="Data" ref="A1:J4795" totalsRowShown="0" headerRowDxfId="6">
  <autoFilter ref="A1:J4795" xr:uid="{C3A2DA45-2B27-4E3E-BD0A-A75B5A93AFE5}"/>
  <tableColumns count="10">
    <tableColumn id="1" xr3:uid="{D9A00F3B-BD22-49C1-A6B1-09BD8BA51ED5}" name="Year"/>
    <tableColumn id="2" xr3:uid="{3176BD28-87CC-4F95-95F0-9C7B1DA8E6AB}" name="Month"/>
    <tableColumn id="3" xr3:uid="{D194A22D-3AA5-4C61-BFCD-F5E25FC1DA00}" name="Store Name"/>
    <tableColumn id="4" xr3:uid="{7487EDFD-2112-4B77-A0FE-595CBE83BD06}" name="Region"/>
    <tableColumn id="5" xr3:uid="{0527638D-4E3D-4D99-AE68-3A715271712C}" name="Store Type"/>
    <tableColumn id="6" xr3:uid="{24EBDD1C-BF4B-4FB0-AD6B-A0EAE84CC136}" name="Product Name"/>
    <tableColumn id="7" xr3:uid="{59CB0C54-C428-4593-8FA5-287D40884163}" name="Product Category"/>
    <tableColumn id="8" xr3:uid="{DEEC07EC-BF0B-476C-9F9E-C3EDF18DE6A5}" name="Units Sold"/>
    <tableColumn id="9" xr3:uid="{8739CEFC-015B-405D-96C0-841C00319ABD}" name="Revenue" dataDxfId="8"/>
    <tableColumn id="10" xr3:uid="{F303D4BC-3F0B-4DCA-B1AC-FF0B3F133A16}" name="Profit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topLeftCell="A4770" zoomScaleNormal="100" workbookViewId="0">
      <selection activeCell="E4799" sqref="E4799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F95F-9122-43CE-AE30-96F25BD054FE}">
  <dimension ref="A1:AK36"/>
  <sheetViews>
    <sheetView workbookViewId="0">
      <selection activeCell="J8" sqref="J8"/>
    </sheetView>
  </sheetViews>
  <sheetFormatPr defaultRowHeight="14.4" x14ac:dyDescent="0.3"/>
  <cols>
    <col min="1" max="1" width="14.44140625" bestFit="1" customWidth="1"/>
    <col min="2" max="2" width="12.6640625" customWidth="1"/>
    <col min="4" max="4" width="13.33203125" bestFit="1" customWidth="1"/>
    <col min="13" max="13" width="11.77734375" bestFit="1" customWidth="1"/>
    <col min="14" max="14" width="8.33203125" bestFit="1" customWidth="1"/>
    <col min="15" max="15" width="11.6640625" bestFit="1" customWidth="1"/>
    <col min="16" max="16" width="9.21875" bestFit="1" customWidth="1"/>
    <col min="20" max="20" width="11.77734375" bestFit="1" customWidth="1"/>
    <col min="21" max="21" width="11.77734375" customWidth="1"/>
    <col min="22" max="22" width="9" bestFit="1" customWidth="1"/>
    <col min="23" max="23" width="12.6640625" bestFit="1" customWidth="1"/>
    <col min="24" max="25" width="12.6640625" customWidth="1"/>
    <col min="27" max="27" width="15.21875" bestFit="1" customWidth="1"/>
    <col min="29" max="29" width="11.6640625" bestFit="1" customWidth="1"/>
    <col min="35" max="35" width="14.44140625" bestFit="1" customWidth="1"/>
  </cols>
  <sheetData>
    <row r="1" spans="1:37" x14ac:dyDescent="0.3">
      <c r="A1" s="6" t="s">
        <v>75</v>
      </c>
      <c r="B1" s="6"/>
      <c r="D1" s="12" t="s">
        <v>82</v>
      </c>
      <c r="E1" s="12"/>
      <c r="G1" s="12" t="s">
        <v>89</v>
      </c>
      <c r="H1" s="12"/>
      <c r="I1" s="12"/>
      <c r="J1" s="12"/>
      <c r="K1" s="12"/>
      <c r="M1" s="12" t="s">
        <v>99</v>
      </c>
      <c r="N1" s="12"/>
      <c r="O1" s="12"/>
      <c r="P1" s="12"/>
      <c r="Q1" s="12"/>
      <c r="S1" s="12" t="s">
        <v>103</v>
      </c>
      <c r="T1" s="12"/>
      <c r="U1" s="12"/>
      <c r="V1" s="12"/>
      <c r="W1" s="12"/>
      <c r="X1" s="12"/>
      <c r="Y1" s="12"/>
      <c r="AA1" s="12" t="s">
        <v>104</v>
      </c>
      <c r="AB1" s="12"/>
      <c r="AC1" s="12"/>
      <c r="AD1" s="12"/>
      <c r="AE1" s="12"/>
      <c r="AF1" s="12"/>
      <c r="AH1" s="12" t="s">
        <v>109</v>
      </c>
      <c r="AI1" s="12"/>
      <c r="AJ1" s="12"/>
      <c r="AK1" s="12"/>
    </row>
    <row r="2" spans="1:37" x14ac:dyDescent="0.3">
      <c r="A2" s="7" t="s">
        <v>52</v>
      </c>
      <c r="B2" s="7" t="s">
        <v>76</v>
      </c>
      <c r="D2" s="8" t="s">
        <v>83</v>
      </c>
      <c r="E2" s="11">
        <f>SUMIFS(Data[Revenue],Data[Region],Region,Data[Month],CurMonth,Data[Year],CurYear)</f>
        <v>44041.12999999999</v>
      </c>
      <c r="G2" s="13" t="s">
        <v>90</v>
      </c>
      <c r="H2" s="13" t="s">
        <v>49</v>
      </c>
      <c r="I2" s="13">
        <f>PreYear</f>
        <v>2020</v>
      </c>
      <c r="J2" s="13">
        <f>CurYear</f>
        <v>2021</v>
      </c>
      <c r="K2" s="13" t="s">
        <v>76</v>
      </c>
      <c r="M2" s="13" t="s">
        <v>63</v>
      </c>
      <c r="N2" s="13" t="s">
        <v>46</v>
      </c>
      <c r="O2" s="13" t="s">
        <v>100</v>
      </c>
      <c r="P2" s="13" t="s">
        <v>101</v>
      </c>
      <c r="Q2" s="13" t="s">
        <v>102</v>
      </c>
      <c r="S2" s="13" t="s">
        <v>102</v>
      </c>
      <c r="T2" s="13" t="s">
        <v>63</v>
      </c>
      <c r="U2" s="13" t="s">
        <v>52</v>
      </c>
      <c r="V2" s="13" t="s">
        <v>46</v>
      </c>
      <c r="W2" s="13" t="s">
        <v>101</v>
      </c>
      <c r="X2" s="13" t="s">
        <v>76</v>
      </c>
      <c r="Y2" s="13" t="s">
        <v>76</v>
      </c>
      <c r="AA2" s="13" t="s">
        <v>105</v>
      </c>
      <c r="AB2" s="13" t="s">
        <v>46</v>
      </c>
      <c r="AC2" s="13" t="s">
        <v>100</v>
      </c>
      <c r="AD2" s="13" t="s">
        <v>106</v>
      </c>
      <c r="AE2" s="13" t="s">
        <v>107</v>
      </c>
      <c r="AF2" s="13" t="s">
        <v>108</v>
      </c>
      <c r="AH2" s="13" t="s">
        <v>102</v>
      </c>
      <c r="AI2" s="13" t="s">
        <v>105</v>
      </c>
      <c r="AJ2" s="13" t="s">
        <v>46</v>
      </c>
      <c r="AK2" s="13" t="s">
        <v>106</v>
      </c>
    </row>
    <row r="3" spans="1:37" x14ac:dyDescent="0.3">
      <c r="A3" t="s">
        <v>4</v>
      </c>
      <c r="B3" t="str">
        <f>DASHBOARD!C6</f>
        <v>Los Angeles</v>
      </c>
      <c r="D3" s="8" t="s">
        <v>84</v>
      </c>
      <c r="E3" s="11">
        <f>SUMIFS(Data[Revenue],Data[Region],Region,Data[Month],CurMonth,Data[Year],PreYear)</f>
        <v>34881.53</v>
      </c>
      <c r="G3">
        <v>1</v>
      </c>
      <c r="H3" t="s">
        <v>91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Name],M3,Data[Month],PreMonth,Data[Year],PMYear)</f>
        <v>7938.76</v>
      </c>
      <c r="P3" s="10">
        <f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0">INDEX($M$3:$P$12,MATCH($S3,$Q$3:$Q$12,0),MATCH(V$2,$M$2:$P$2,0))</f>
        <v>7721.8800000000019</v>
      </c>
      <c r="W3" s="10">
        <f t="shared" si="0"/>
        <v>-0.23788412342481746</v>
      </c>
      <c r="X3" s="3">
        <f>IF($U3=Region,V3,0)</f>
        <v>0</v>
      </c>
      <c r="Y3" s="10">
        <f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>INDEX($AA$3:$AD$36,MATCH($AH3,$AE$3:$AE$36,0),MATCH(AJ$2,$AA$2:$AD$2,0))</f>
        <v>6523.92</v>
      </c>
      <c r="AK3" s="2">
        <f>INDEX($AA$3:$AD$36,MATCH($AH3,$AE$3:$AE$36,0),MATCH(AK$2,$AA$2:$AD$2,0))</f>
        <v>3293.9400000000005</v>
      </c>
    </row>
    <row r="4" spans="1:37" x14ac:dyDescent="0.3">
      <c r="A4" t="s">
        <v>5</v>
      </c>
      <c r="D4" s="8" t="s">
        <v>85</v>
      </c>
      <c r="E4" s="11">
        <f>SUMIFS(Data[Revenue],Data[Region],Region,Data[Month],PreMonth,Data[Year],PMYear)</f>
        <v>41270.179999999986</v>
      </c>
      <c r="G4">
        <v>2</v>
      </c>
      <c r="H4" t="s">
        <v>92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>IF(G4=CurMonth,J4,NA())</f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Name],M4,Data[Month],PreMonth,Data[Year],PMYear)</f>
        <v>11411.519999999999</v>
      </c>
      <c r="P4" s="10">
        <f>N4/O4-1</f>
        <v>0.38157142957292312</v>
      </c>
      <c r="Q4">
        <f t="shared" ref="Q4:Q12" si="1">_xlfn.RANK.AVG(N4,$N$3:$N$12,1)</f>
        <v>4</v>
      </c>
      <c r="S4">
        <v>2</v>
      </c>
      <c r="T4" t="str">
        <f t="shared" ref="T4:W12" si="2">INDEX($M$3:$P$12,MATCH($S4,$Q$3:$Q$12,0),MATCH(T$2,$M$2:$P$2,0))</f>
        <v>Hollywood</v>
      </c>
      <c r="U4" t="str">
        <f>VLOOKUP(T4,Data[[Store Name]:[Region]],2,0)</f>
        <v>Los Angeles</v>
      </c>
      <c r="V4" s="3">
        <f t="shared" si="2"/>
        <v>10103.540000000001</v>
      </c>
      <c r="W4" s="10">
        <f t="shared" si="2"/>
        <v>0.27268490293194403</v>
      </c>
      <c r="X4" s="3">
        <f>IF($U4=Region,V4,0)</f>
        <v>10103.540000000001</v>
      </c>
      <c r="Y4" s="10">
        <f>IF($U4=Region,W4,0)</f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SUMIFS(Data[Revenue],Data[Region],Region,Data[Month],PreMonth,Data[Year],PMYear,Data[Product Name],'Data Prep'!AA4)</f>
        <v>2805.84</v>
      </c>
      <c r="AD4" s="2">
        <f t="shared" ref="AD4:AD36" si="3">AB4-AC4</f>
        <v>-1130.1300000000001</v>
      </c>
      <c r="AE4">
        <f t="shared" ref="AE4:AE36" si="4">_xlfn.RANK.AVG(AD4,$AD$3:$AD$36,0)</f>
        <v>32</v>
      </c>
      <c r="AF4">
        <f t="shared" ref="AF4:AF36" si="5">_xlfn.RANK.AVG(AD4,$AD$3:$AD$36,1)</f>
        <v>3</v>
      </c>
      <c r="AH4">
        <v>2</v>
      </c>
      <c r="AI4" t="str">
        <f t="shared" ref="AI4:AK8" si="6">INDEX($AA$3:$AD$36,MATCH($AH4,$AE$3:$AE$36,0),MATCH(AI$2,$AA$2:$AD$2,0))</f>
        <v>Toy Robot</v>
      </c>
      <c r="AJ4" s="3">
        <f t="shared" si="6"/>
        <v>1533.4099999999999</v>
      </c>
      <c r="AK4" s="2">
        <f t="shared" si="6"/>
        <v>1533.4099999999999</v>
      </c>
    </row>
    <row r="5" spans="1:37" x14ac:dyDescent="0.3">
      <c r="A5" t="s">
        <v>48</v>
      </c>
      <c r="D5" s="8" t="s">
        <v>87</v>
      </c>
      <c r="E5" s="15">
        <f>E2/E3-1</f>
        <v>0.26259169250890069</v>
      </c>
      <c r="G5">
        <v>3</v>
      </c>
      <c r="H5" t="s">
        <v>93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>IF(G5=CurMonth,J5,NA())</f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Name],M5,Data[Month],PreMonth,Data[Year],PMYear)</f>
        <v>10132.16</v>
      </c>
      <c r="P5" s="10">
        <f>N5/O5-1</f>
        <v>-0.23788412342481746</v>
      </c>
      <c r="Q5">
        <f t="shared" si="1"/>
        <v>1</v>
      </c>
      <c r="S5">
        <v>3</v>
      </c>
      <c r="T5" t="str">
        <f t="shared" si="2"/>
        <v>JFK</v>
      </c>
      <c r="U5" t="str">
        <f>VLOOKUP(T5,Data[[Store Name]:[Region]],2,0)</f>
        <v>New York</v>
      </c>
      <c r="V5" s="3">
        <f t="shared" si="2"/>
        <v>13879.13</v>
      </c>
      <c r="W5" s="10">
        <f t="shared" si="2"/>
        <v>5.7257752439920262E-2</v>
      </c>
      <c r="X5" s="3">
        <f>IF($U5=Region,V5,0)</f>
        <v>0</v>
      </c>
      <c r="Y5" s="10">
        <f>IF($U5=Region,W5,0)</f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SUMIFS(Data[Revenue],Data[Region],Region,Data[Month],PreMonth,Data[Year],PMYear,Data[Product Name],'Data Prep'!AA5)</f>
        <v>0</v>
      </c>
      <c r="AD5" s="2">
        <f t="shared" si="3"/>
        <v>233.82</v>
      </c>
      <c r="AE5">
        <f t="shared" si="4"/>
        <v>10</v>
      </c>
      <c r="AF5">
        <f t="shared" si="5"/>
        <v>25</v>
      </c>
      <c r="AH5">
        <v>3</v>
      </c>
      <c r="AI5" t="str">
        <f t="shared" si="6"/>
        <v>Glass Marbles</v>
      </c>
      <c r="AJ5" s="3">
        <f t="shared" si="6"/>
        <v>1329.79</v>
      </c>
      <c r="AK5" s="2">
        <f t="shared" si="6"/>
        <v>615.44000000000005</v>
      </c>
    </row>
    <row r="6" spans="1:37" x14ac:dyDescent="0.3">
      <c r="D6" s="8" t="s">
        <v>88</v>
      </c>
      <c r="E6" s="16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>IF(G6=CurMonth,J6,NA())</f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Name],M6,Data[Month],PreMonth,Data[Year],PMYear)</f>
        <v>15332.379999999996</v>
      </c>
      <c r="P6" s="10">
        <f>N6/O6-1</f>
        <v>0.18953874088693379</v>
      </c>
      <c r="Q6">
        <f t="shared" si="1"/>
        <v>9</v>
      </c>
      <c r="S6">
        <v>4</v>
      </c>
      <c r="T6" t="str">
        <f t="shared" si="2"/>
        <v>Beverly Hills</v>
      </c>
      <c r="U6" t="str">
        <f>VLOOKUP(T6,Data[[Store Name]:[Region]],2,0)</f>
        <v>Los Angeles</v>
      </c>
      <c r="V6" s="3">
        <f t="shared" si="2"/>
        <v>15765.830000000002</v>
      </c>
      <c r="W6" s="10">
        <f t="shared" si="2"/>
        <v>0.38157142957292312</v>
      </c>
      <c r="X6" s="3">
        <f>IF($U6=Region,V6,0)</f>
        <v>15765.830000000002</v>
      </c>
      <c r="Y6" s="10">
        <f>IF($U6=Region,W6,0)</f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SUMIFS(Data[Revenue],Data[Region],Region,Data[Month],PreMonth,Data[Year],PMYear,Data[Product Name],'Data Prep'!AA6)</f>
        <v>0</v>
      </c>
      <c r="AD6" s="2">
        <f t="shared" si="3"/>
        <v>249.75</v>
      </c>
      <c r="AE6">
        <f t="shared" si="4"/>
        <v>9</v>
      </c>
      <c r="AF6">
        <f t="shared" si="5"/>
        <v>26</v>
      </c>
      <c r="AH6">
        <v>4</v>
      </c>
      <c r="AI6" t="str">
        <f t="shared" si="6"/>
        <v>Action Figure</v>
      </c>
      <c r="AJ6" s="3">
        <f t="shared" si="6"/>
        <v>1662.96</v>
      </c>
      <c r="AK6" s="2">
        <f t="shared" si="6"/>
        <v>575.63999999999987</v>
      </c>
    </row>
    <row r="7" spans="1:37" x14ac:dyDescent="0.3">
      <c r="A7" s="6" t="s">
        <v>77</v>
      </c>
      <c r="B7" s="6"/>
      <c r="G7">
        <v>5</v>
      </c>
      <c r="H7" t="s">
        <v>93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>IF(G7=CurMonth,J7,NA())</f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Name],M7,Data[Month],PreMonth,Data[Year],PMYear)</f>
        <v>17049.52</v>
      </c>
      <c r="P7" s="10">
        <f>N7/O7-1</f>
        <v>2.6734476982343214E-2</v>
      </c>
      <c r="Q7">
        <f t="shared" si="1"/>
        <v>6</v>
      </c>
      <c r="S7">
        <v>5</v>
      </c>
      <c r="T7" t="str">
        <f t="shared" si="2"/>
        <v>Fifth Avenue</v>
      </c>
      <c r="U7" t="str">
        <f>VLOOKUP(T7,Data[[Store Name]:[Region]],2,0)</f>
        <v>New York</v>
      </c>
      <c r="V7" s="3">
        <f t="shared" si="2"/>
        <v>16255.230000000001</v>
      </c>
      <c r="W7" s="10">
        <f t="shared" si="2"/>
        <v>-0.13607835613264074</v>
      </c>
      <c r="X7" s="3">
        <f>IF($U7=Region,V7,0)</f>
        <v>0</v>
      </c>
      <c r="Y7" s="10">
        <f>IF($U7=Region,W7,0)</f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SUMIFS(Data[Revenue],Data[Region],Region,Data[Month],PreMonth,Data[Year],PMYear,Data[Product Name],'Data Prep'!AA7)</f>
        <v>4377.08</v>
      </c>
      <c r="AD7" s="2">
        <f t="shared" si="3"/>
        <v>89.940000000000509</v>
      </c>
      <c r="AE7">
        <f t="shared" si="4"/>
        <v>13</v>
      </c>
      <c r="AF7">
        <f t="shared" si="5"/>
        <v>22</v>
      </c>
      <c r="AH7">
        <v>5</v>
      </c>
      <c r="AI7" t="str">
        <f t="shared" si="6"/>
        <v>Splash Balls</v>
      </c>
      <c r="AJ7" s="3">
        <f t="shared" si="6"/>
        <v>836.07</v>
      </c>
      <c r="AK7" s="2">
        <f t="shared" si="6"/>
        <v>440.51000000000005</v>
      </c>
    </row>
    <row r="8" spans="1:37" x14ac:dyDescent="0.3">
      <c r="A8" s="8" t="s">
        <v>78</v>
      </c>
      <c r="B8" s="9">
        <f>MAX(Data[Year])</f>
        <v>2021</v>
      </c>
      <c r="G8">
        <v>6</v>
      </c>
      <c r="H8" t="s">
        <v>91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>IF(G8=CurMonth,J8,NA())</f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Name],M8,Data[Month],PreMonth,Data[Year],PMYear)</f>
        <v>18815.63</v>
      </c>
      <c r="P8" s="10">
        <f>N8/O8-1</f>
        <v>-0.13607835613264074</v>
      </c>
      <c r="Q8">
        <f t="shared" si="1"/>
        <v>5</v>
      </c>
      <c r="S8">
        <v>6</v>
      </c>
      <c r="T8" t="str">
        <f t="shared" si="2"/>
        <v>Lincoln Park</v>
      </c>
      <c r="U8" t="str">
        <f>VLOOKUP(T8,Data[[Store Name]:[Region]],2,0)</f>
        <v>Chicago</v>
      </c>
      <c r="V8" s="3">
        <f t="shared" si="2"/>
        <v>17505.330000000002</v>
      </c>
      <c r="W8" s="10">
        <f t="shared" si="2"/>
        <v>2.6734476982343214E-2</v>
      </c>
      <c r="X8" s="3">
        <f>IF($U8=Region,V8,0)</f>
        <v>0</v>
      </c>
      <c r="Y8" s="10">
        <f>IF($U8=Region,W8,0)</f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SUMIFS(Data[Revenue],Data[Region],Region,Data[Month],PreMonth,Data[Year],PMYear,Data[Product Name],'Data Prep'!AA8)</f>
        <v>1263.21</v>
      </c>
      <c r="AD8" s="2">
        <f t="shared" si="3"/>
        <v>-687.57</v>
      </c>
      <c r="AE8">
        <f t="shared" si="4"/>
        <v>31</v>
      </c>
      <c r="AF8">
        <f t="shared" si="5"/>
        <v>4</v>
      </c>
      <c r="AH8">
        <v>6</v>
      </c>
      <c r="AI8" t="str">
        <f t="shared" si="6"/>
        <v>PlayDoh Toolkit</v>
      </c>
      <c r="AJ8" s="3">
        <f t="shared" si="6"/>
        <v>469.06</v>
      </c>
      <c r="AK8" s="2">
        <f t="shared" si="6"/>
        <v>439.12</v>
      </c>
    </row>
    <row r="9" spans="1:37" x14ac:dyDescent="0.3">
      <c r="A9" s="8" t="s">
        <v>79</v>
      </c>
      <c r="B9" s="9">
        <f>_xlfn.MAXIFS(Data[Month],Data[Year],CurYear)</f>
        <v>9</v>
      </c>
      <c r="G9">
        <v>7</v>
      </c>
      <c r="H9" t="s">
        <v>91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>IF(G9=CurMonth,J9,NA())</f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Name],M9,Data[Month],PreMonth,Data[Year],PMYear)</f>
        <v>17895.43</v>
      </c>
      <c r="P9" s="10">
        <f>N9/O9-1</f>
        <v>0.14465033810308014</v>
      </c>
      <c r="Q9">
        <f t="shared" si="1"/>
        <v>10</v>
      </c>
      <c r="S9">
        <v>7</v>
      </c>
      <c r="T9" t="str">
        <f t="shared" si="2"/>
        <v>LAX</v>
      </c>
      <c r="U9" t="str">
        <f>VLOOKUP(T9,Data[[Store Name]:[Region]],2,0)</f>
        <v>Los Angeles</v>
      </c>
      <c r="V9" s="3">
        <f t="shared" si="2"/>
        <v>18171.759999999995</v>
      </c>
      <c r="W9" s="10">
        <f t="shared" si="2"/>
        <v>-0.17099256839675403</v>
      </c>
      <c r="X9" s="3">
        <f>IF($U9=Region,V9,0)</f>
        <v>18171.759999999995</v>
      </c>
      <c r="Y9" s="10">
        <f>IF($U9=Region,W9,0)</f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SUMIFS(Data[Revenue],Data[Region],Region,Data[Month],PreMonth,Data[Year],PMYear,Data[Product Name],'Data Prep'!AA9)</f>
        <v>2006.13</v>
      </c>
      <c r="AD9" s="2">
        <f t="shared" si="3"/>
        <v>328.52999999999975</v>
      </c>
      <c r="AE9">
        <f t="shared" si="4"/>
        <v>8</v>
      </c>
      <c r="AF9">
        <f t="shared" si="5"/>
        <v>27</v>
      </c>
    </row>
    <row r="10" spans="1:37" x14ac:dyDescent="0.3">
      <c r="A10" s="8" t="s">
        <v>80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>IF(G10=CurMonth,J10,NA())</f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Name],M10,Data[Month],PreMonth,Data[Year],PMYear)</f>
        <v>13127.479999999996</v>
      </c>
      <c r="P10" s="10">
        <f>N10/O10-1</f>
        <v>5.7257752439920262E-2</v>
      </c>
      <c r="Q10">
        <f t="shared" si="1"/>
        <v>3</v>
      </c>
      <c r="S10">
        <v>8</v>
      </c>
      <c r="T10" t="str">
        <f t="shared" si="2"/>
        <v>O'Hare</v>
      </c>
      <c r="U10" t="str">
        <f>VLOOKUP(T10,Data[[Store Name]:[Region]],2,0)</f>
        <v>Chicago</v>
      </c>
      <c r="V10" s="3">
        <f t="shared" si="2"/>
        <v>18237.980000000003</v>
      </c>
      <c r="W10" s="10">
        <f t="shared" si="2"/>
        <v>-0.3315731431233282</v>
      </c>
      <c r="X10" s="3">
        <f>IF($U10=Region,V10,0)</f>
        <v>0</v>
      </c>
      <c r="Y10" s="10">
        <f>IF($U10=Region,W10,0)</f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SUMIFS(Data[Revenue],Data[Region],Region,Data[Month],PreMonth,Data[Year],PMYear,Data[Product Name],'Data Prep'!AA10)</f>
        <v>3901.45</v>
      </c>
      <c r="AD10" s="2">
        <f t="shared" si="3"/>
        <v>-1241.8699999999999</v>
      </c>
      <c r="AE10">
        <f t="shared" si="4"/>
        <v>33</v>
      </c>
      <c r="AF10">
        <f t="shared" si="5"/>
        <v>2</v>
      </c>
      <c r="AH10" s="12" t="s">
        <v>110</v>
      </c>
      <c r="AI10" s="12"/>
      <c r="AJ10" s="12"/>
      <c r="AK10" s="12"/>
    </row>
    <row r="11" spans="1:37" x14ac:dyDescent="0.3">
      <c r="A11" s="8" t="s">
        <v>81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>IF(G11=CurMonth,J11,NA())</f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Name],M11,Data[Month],PreMonth,Data[Year],PMYear)</f>
        <v>21919.900000000005</v>
      </c>
      <c r="P11" s="10">
        <f>N11/O11-1</f>
        <v>-0.17099256839675403</v>
      </c>
      <c r="Q11">
        <f t="shared" si="1"/>
        <v>7</v>
      </c>
      <c r="S11">
        <v>9</v>
      </c>
      <c r="T11" t="str">
        <f t="shared" si="2"/>
        <v>Millenium</v>
      </c>
      <c r="U11" t="str">
        <f>VLOOKUP(T11,Data[[Store Name]:[Region]],2,0)</f>
        <v>Chicago</v>
      </c>
      <c r="V11" s="3">
        <f t="shared" si="2"/>
        <v>18238.46</v>
      </c>
      <c r="W11" s="10">
        <f t="shared" si="2"/>
        <v>0.18953874088693379</v>
      </c>
      <c r="X11" s="3">
        <f>IF($U11=Region,V11,0)</f>
        <v>0</v>
      </c>
      <c r="Y11" s="10">
        <f>IF($U11=Region,W11,0)</f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SUMIFS(Data[Revenue],Data[Region],Region,Data[Month],PreMonth,Data[Year],PMYear,Data[Product Name],'Data Prep'!AA11)</f>
        <v>1469.02</v>
      </c>
      <c r="AD11" s="2">
        <f t="shared" si="3"/>
        <v>-44.970000000000027</v>
      </c>
      <c r="AE11">
        <f t="shared" si="4"/>
        <v>22</v>
      </c>
      <c r="AF11">
        <f t="shared" si="5"/>
        <v>13</v>
      </c>
      <c r="AH11" s="13" t="s">
        <v>102</v>
      </c>
      <c r="AI11" s="13" t="s">
        <v>105</v>
      </c>
      <c r="AJ11" s="13" t="s">
        <v>46</v>
      </c>
      <c r="AK11" s="13" t="s">
        <v>106</v>
      </c>
    </row>
    <row r="12" spans="1:37" x14ac:dyDescent="0.3">
      <c r="A12" s="8" t="s">
        <v>86</v>
      </c>
      <c r="B12" s="9">
        <f>IF(CurMonth=1,PreYear,CurYear)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>IF(G12=CurMonth,J12,NA())</f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Name],M12,Data[Month],PreMonth,Data[Year],PMYear)</f>
        <v>27284.929999999993</v>
      </c>
      <c r="P12" s="10">
        <f>N12/O12-1</f>
        <v>-0.3315731431233282</v>
      </c>
      <c r="Q12">
        <f t="shared" si="1"/>
        <v>8</v>
      </c>
      <c r="S12">
        <v>10</v>
      </c>
      <c r="T12" t="str">
        <f t="shared" si="2"/>
        <v>Times Square</v>
      </c>
      <c r="U12" t="str">
        <f>VLOOKUP(T12,Data[[Store Name]:[Region]],2,0)</f>
        <v>New York</v>
      </c>
      <c r="V12" s="3">
        <f t="shared" si="2"/>
        <v>20484.010000000002</v>
      </c>
      <c r="W12" s="10">
        <f t="shared" si="2"/>
        <v>0.14465033810308014</v>
      </c>
      <c r="X12" s="3">
        <f>IF($U12=Region,V12,0)</f>
        <v>0</v>
      </c>
      <c r="Y12" s="10">
        <f>IF($U12=Region,W12,0)</f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SUMIFS(Data[Revenue],Data[Region],Region,Data[Month],PreMonth,Data[Year],PMYear,Data[Product Name],'Data Prep'!AA12)</f>
        <v>714.34999999999991</v>
      </c>
      <c r="AD12" s="2">
        <f t="shared" si="3"/>
        <v>615.44000000000005</v>
      </c>
      <c r="AE12">
        <f t="shared" si="4"/>
        <v>3</v>
      </c>
      <c r="AF12">
        <f t="shared" si="5"/>
        <v>32</v>
      </c>
      <c r="AH12">
        <v>1</v>
      </c>
      <c r="AI12" t="str">
        <f>INDEX($AA$3:$AD$36,MATCH($AH12,$AF$3:$AF$36,0),MATCH(AI$2,$AA$2:$AD$2,0))</f>
        <v>Rubik's Cube</v>
      </c>
      <c r="AJ12" s="3">
        <f>INDEX($AA$3:$AD$36,MATCH($AH12,$AF$3:$AF$36,0),MATCH(AJ$2,$AA$2:$AD$2,0))</f>
        <v>1479.2599999999998</v>
      </c>
      <c r="AK12" s="3">
        <f>INDEX($AA$3:$AD$36,MATCH($AH12,$AF$3:$AF$36,0),MATCH(AK$2,$AA$2:$AD$2,0))</f>
        <v>-2598.6999999999998</v>
      </c>
    </row>
    <row r="13" spans="1:37" x14ac:dyDescent="0.3">
      <c r="A13" s="8" t="s">
        <v>114</v>
      </c>
      <c r="B13" s="9" t="str">
        <f>VLOOKUP(CurMonth,A16:B27,2,0)&amp;" "&amp;CurYear&amp;"?"</f>
        <v>September 2021?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>IF(G13=CurMonth,J13,NA())</f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SUMIFS(Data[Revenue],Data[Region],Region,Data[Month],PreMonth,Data[Year],PMYear,Data[Product Name],'Data Prep'!AA13)</f>
        <v>919.54</v>
      </c>
      <c r="AD13" s="2">
        <f t="shared" si="3"/>
        <v>99.949999999999932</v>
      </c>
      <c r="AE13">
        <f t="shared" si="4"/>
        <v>11</v>
      </c>
      <c r="AF13">
        <f t="shared" si="5"/>
        <v>24</v>
      </c>
      <c r="AH13">
        <v>2</v>
      </c>
      <c r="AI13" t="str">
        <f t="shared" ref="AI13:AI17" si="7">INDEX($AA$3:$AD$36,MATCH($AH13,$AF$3:$AF$36,0),MATCH(AI$2,$AA$2:$AD$2,0))</f>
        <v>Dino Egg</v>
      </c>
      <c r="AJ13" s="3">
        <f t="shared" ref="AJ12:AK17" si="8">INDEX($AA$3:$AD$36,MATCH($AH13,$AF$3:$AF$36,0),MATCH(AJ$2,$AA$2:$AD$2,0))</f>
        <v>2659.58</v>
      </c>
      <c r="AK13" s="3">
        <f t="shared" si="8"/>
        <v>-1241.8699999999999</v>
      </c>
    </row>
    <row r="14" spans="1:37" x14ac:dyDescent="0.3">
      <c r="G14">
        <v>12</v>
      </c>
      <c r="H14" t="s">
        <v>98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>IF(G14=CurMonth,J14,NA())</f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SUMIFS(Data[Revenue],Data[Region],Region,Data[Month],PreMonth,Data[Year],PMYear,Data[Product Name],'Data Prep'!AA14)</f>
        <v>4518.87</v>
      </c>
      <c r="AD14" s="2">
        <f t="shared" si="3"/>
        <v>399.90000000000055</v>
      </c>
      <c r="AE14">
        <f t="shared" si="4"/>
        <v>7</v>
      </c>
      <c r="AF14">
        <f t="shared" si="5"/>
        <v>28</v>
      </c>
      <c r="AH14">
        <v>3</v>
      </c>
      <c r="AI14" t="str">
        <f t="shared" si="7"/>
        <v>Animal Figures</v>
      </c>
      <c r="AJ14" s="3">
        <f t="shared" si="8"/>
        <v>1675.71</v>
      </c>
      <c r="AK14" s="3">
        <f t="shared" si="8"/>
        <v>-1130.1300000000001</v>
      </c>
    </row>
    <row r="15" spans="1:37" x14ac:dyDescent="0.3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SUMIFS(Data[Revenue],Data[Region],Region,Data[Month],PreMonth,Data[Year],PMYear,Data[Product Name],'Data Prep'!AA15)</f>
        <v>0</v>
      </c>
      <c r="AD15" s="2">
        <f t="shared" si="3"/>
        <v>0</v>
      </c>
      <c r="AE15">
        <f t="shared" si="4"/>
        <v>18</v>
      </c>
      <c r="AF15">
        <f t="shared" si="5"/>
        <v>17</v>
      </c>
      <c r="AH15">
        <v>4</v>
      </c>
      <c r="AI15" t="str">
        <f t="shared" si="7"/>
        <v>Dart Gun</v>
      </c>
      <c r="AJ15" s="3">
        <f t="shared" si="8"/>
        <v>575.64</v>
      </c>
      <c r="AK15" s="3">
        <f t="shared" si="8"/>
        <v>-687.57</v>
      </c>
    </row>
    <row r="16" spans="1:37" x14ac:dyDescent="0.3">
      <c r="A16">
        <v>1</v>
      </c>
      <c r="B16" t="s">
        <v>115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SUMIFS(Data[Revenue],Data[Region],Region,Data[Month],PreMonth,Data[Year],PMYear,Data[Product Name],'Data Prep'!AA16)</f>
        <v>359.82</v>
      </c>
      <c r="AD16" s="2">
        <f t="shared" si="3"/>
        <v>-179.91</v>
      </c>
      <c r="AE16">
        <f t="shared" si="4"/>
        <v>25</v>
      </c>
      <c r="AF16">
        <f t="shared" si="5"/>
        <v>10</v>
      </c>
      <c r="AH16">
        <v>5</v>
      </c>
      <c r="AI16" t="str">
        <f t="shared" si="7"/>
        <v>Nerf Gun</v>
      </c>
      <c r="AJ16" s="3">
        <f t="shared" si="8"/>
        <v>2018.9899999999998</v>
      </c>
      <c r="AK16" s="3">
        <f t="shared" si="8"/>
        <v>-479.75999999999976</v>
      </c>
    </row>
    <row r="17" spans="1:37" x14ac:dyDescent="0.3">
      <c r="A17">
        <v>2</v>
      </c>
      <c r="B17" t="s">
        <v>116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SUMIFS(Data[Revenue],Data[Region],Region,Data[Month],PreMonth,Data[Year],PMYear,Data[Product Name],'Data Prep'!AA17)</f>
        <v>986.7</v>
      </c>
      <c r="AD17" s="2">
        <f t="shared" si="3"/>
        <v>-245.17999999999995</v>
      </c>
      <c r="AE17">
        <f t="shared" si="4"/>
        <v>26</v>
      </c>
      <c r="AF17">
        <f t="shared" si="5"/>
        <v>9</v>
      </c>
      <c r="AH17">
        <v>6</v>
      </c>
      <c r="AI17" t="str">
        <f t="shared" si="7"/>
        <v>Plush Pony</v>
      </c>
      <c r="AJ17" s="3">
        <f t="shared" si="8"/>
        <v>379.80999999999995</v>
      </c>
      <c r="AK17" s="3">
        <f t="shared" si="8"/>
        <v>-419.78999999999996</v>
      </c>
    </row>
    <row r="18" spans="1:37" x14ac:dyDescent="0.3">
      <c r="A18">
        <v>3</v>
      </c>
      <c r="B18" t="s">
        <v>117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SUMIFS(Data[Revenue],Data[Region],Region,Data[Month],PreMonth,Data[Year],PMYear,Data[Product Name],'Data Prep'!AA18)</f>
        <v>29.940000000000005</v>
      </c>
      <c r="AD18" s="2">
        <f t="shared" si="3"/>
        <v>439.12</v>
      </c>
      <c r="AE18">
        <f t="shared" si="4"/>
        <v>6</v>
      </c>
      <c r="AF18">
        <f t="shared" si="5"/>
        <v>29</v>
      </c>
    </row>
    <row r="19" spans="1:37" x14ac:dyDescent="0.3">
      <c r="A19">
        <v>4</v>
      </c>
      <c r="B19" t="s">
        <v>118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SUMIFS(Data[Revenue],Data[Region],Region,Data[Month],PreMonth,Data[Year],PMYear,Data[Product Name],'Data Prep'!AA19)</f>
        <v>4077.9599999999996</v>
      </c>
      <c r="AD19" s="2">
        <f t="shared" si="3"/>
        <v>-2598.6999999999998</v>
      </c>
      <c r="AE19">
        <f t="shared" si="4"/>
        <v>34</v>
      </c>
      <c r="AF19">
        <f t="shared" si="5"/>
        <v>1</v>
      </c>
    </row>
    <row r="20" spans="1:37" x14ac:dyDescent="0.3">
      <c r="A20">
        <v>5</v>
      </c>
      <c r="B20" t="s">
        <v>119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SUMIFS(Data[Revenue],Data[Region],Region,Data[Month],PreMonth,Data[Year],PMYear,Data[Product Name],'Data Prep'!AA20)</f>
        <v>395.56</v>
      </c>
      <c r="AD20" s="2">
        <f t="shared" si="3"/>
        <v>440.51000000000005</v>
      </c>
      <c r="AE20">
        <f t="shared" si="4"/>
        <v>5</v>
      </c>
      <c r="AF20">
        <f t="shared" si="5"/>
        <v>30</v>
      </c>
    </row>
    <row r="21" spans="1:37" x14ac:dyDescent="0.3">
      <c r="A21">
        <v>6</v>
      </c>
      <c r="B21" t="s">
        <v>120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SUMIFS(Data[Revenue],Data[Region],Region,Data[Month],PreMonth,Data[Year],PMYear,Data[Product Name],'Data Prep'!AA21)</f>
        <v>142.88999999999999</v>
      </c>
      <c r="AD21" s="2">
        <f t="shared" si="3"/>
        <v>51.960000000000008</v>
      </c>
      <c r="AE21">
        <f t="shared" si="4"/>
        <v>14</v>
      </c>
      <c r="AF21">
        <f t="shared" si="5"/>
        <v>21</v>
      </c>
    </row>
    <row r="22" spans="1:37" x14ac:dyDescent="0.3">
      <c r="A22">
        <v>7</v>
      </c>
      <c r="B22" t="s">
        <v>121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SUMIFS(Data[Revenue],Data[Region],Region,Data[Month],PreMonth,Data[Year],PMYear,Data[Product Name],'Data Prep'!AA22)</f>
        <v>0</v>
      </c>
      <c r="AD22" s="2">
        <f t="shared" si="3"/>
        <v>1533.4099999999999</v>
      </c>
      <c r="AE22">
        <f t="shared" si="4"/>
        <v>2</v>
      </c>
      <c r="AF22">
        <f t="shared" si="5"/>
        <v>33</v>
      </c>
    </row>
    <row r="23" spans="1:37" x14ac:dyDescent="0.3">
      <c r="A23">
        <v>8</v>
      </c>
      <c r="B23" t="s">
        <v>122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SUMIFS(Data[Revenue],Data[Region],Region,Data[Month],PreMonth,Data[Year],PMYear,Data[Product Name],'Data Prep'!AA23)</f>
        <v>2498.7499999999995</v>
      </c>
      <c r="AD23" s="2">
        <f t="shared" si="3"/>
        <v>-479.75999999999976</v>
      </c>
      <c r="AE23">
        <f t="shared" si="4"/>
        <v>30</v>
      </c>
      <c r="AF23">
        <f t="shared" si="5"/>
        <v>5</v>
      </c>
    </row>
    <row r="24" spans="1:37" x14ac:dyDescent="0.3">
      <c r="A24">
        <v>9</v>
      </c>
      <c r="B24" t="s">
        <v>123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SUMIFS(Data[Revenue],Data[Region],Region,Data[Month],PreMonth,Data[Year],PMYear,Data[Product Name],'Data Prep'!AA24)</f>
        <v>0</v>
      </c>
      <c r="AD24" s="2">
        <f t="shared" si="3"/>
        <v>0</v>
      </c>
      <c r="AE24">
        <f t="shared" si="4"/>
        <v>18</v>
      </c>
      <c r="AF24">
        <f t="shared" si="5"/>
        <v>17</v>
      </c>
    </row>
    <row r="25" spans="1:37" x14ac:dyDescent="0.3">
      <c r="A25">
        <v>10</v>
      </c>
      <c r="B25" t="s">
        <v>124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SUMIFS(Data[Revenue],Data[Region],Region,Data[Month],PreMonth,Data[Year],PMYear,Data[Product Name],'Data Prep'!AA25)</f>
        <v>0</v>
      </c>
      <c r="AD25" s="2">
        <f t="shared" si="3"/>
        <v>0</v>
      </c>
      <c r="AE25">
        <f t="shared" si="4"/>
        <v>18</v>
      </c>
      <c r="AF25">
        <f t="shared" si="5"/>
        <v>17</v>
      </c>
    </row>
    <row r="26" spans="1:37" x14ac:dyDescent="0.3">
      <c r="A26">
        <v>11</v>
      </c>
      <c r="B26" t="s">
        <v>125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SUMIFS(Data[Revenue],Data[Region],Region,Data[Month],PreMonth,Data[Year],PMYear,Data[Product Name],'Data Prep'!AA26)</f>
        <v>957.6</v>
      </c>
      <c r="AD26" s="2">
        <f t="shared" si="3"/>
        <v>91.770000000000095</v>
      </c>
      <c r="AE26">
        <f t="shared" si="4"/>
        <v>12</v>
      </c>
      <c r="AF26">
        <f t="shared" si="5"/>
        <v>23</v>
      </c>
    </row>
    <row r="27" spans="1:37" x14ac:dyDescent="0.3">
      <c r="A27">
        <v>12</v>
      </c>
      <c r="B27" t="s">
        <v>126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SUMIFS(Data[Revenue],Data[Region],Region,Data[Month],PreMonth,Data[Year],PMYear,Data[Product Name],'Data Prep'!AA27)</f>
        <v>0</v>
      </c>
      <c r="AD27" s="2">
        <f t="shared" si="3"/>
        <v>0</v>
      </c>
      <c r="AE27">
        <f t="shared" si="4"/>
        <v>18</v>
      </c>
      <c r="AF27">
        <f t="shared" si="5"/>
        <v>17</v>
      </c>
    </row>
    <row r="28" spans="1:37" x14ac:dyDescent="0.3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SUMIFS(Data[Revenue],Data[Region],Region,Data[Month],PreMonth,Data[Year],PMYear,Data[Product Name],'Data Prep'!AA28)</f>
        <v>0</v>
      </c>
      <c r="AD28" s="2">
        <f t="shared" si="3"/>
        <v>0</v>
      </c>
      <c r="AE28">
        <f t="shared" si="4"/>
        <v>18</v>
      </c>
      <c r="AF28">
        <f t="shared" si="5"/>
        <v>17</v>
      </c>
    </row>
    <row r="29" spans="1:37" x14ac:dyDescent="0.3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SUMIFS(Data[Revenue],Data[Region],Region,Data[Month],PreMonth,Data[Year],PMYear,Data[Product Name],'Data Prep'!AA29)</f>
        <v>574.77</v>
      </c>
      <c r="AD29" s="2">
        <f t="shared" si="3"/>
        <v>-399.84000000000003</v>
      </c>
      <c r="AE29">
        <f t="shared" si="4"/>
        <v>28</v>
      </c>
      <c r="AF29">
        <f t="shared" si="5"/>
        <v>7</v>
      </c>
    </row>
    <row r="30" spans="1:37" x14ac:dyDescent="0.3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SUMIFS(Data[Revenue],Data[Region],Region,Data[Month],PreMonth,Data[Year],PMYear,Data[Product Name],'Data Prep'!AA30)</f>
        <v>179.82</v>
      </c>
      <c r="AD30" s="2">
        <f t="shared" si="3"/>
        <v>-179.82</v>
      </c>
      <c r="AE30">
        <f t="shared" si="4"/>
        <v>23.5</v>
      </c>
      <c r="AF30">
        <f t="shared" si="5"/>
        <v>11.5</v>
      </c>
    </row>
    <row r="31" spans="1:37" x14ac:dyDescent="0.3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SUMIFS(Data[Revenue],Data[Region],Region,Data[Month],PreMonth,Data[Year],PMYear,Data[Product Name],'Data Prep'!AA31)</f>
        <v>799.59999999999991</v>
      </c>
      <c r="AD31" s="2">
        <f t="shared" si="3"/>
        <v>-419.78999999999996</v>
      </c>
      <c r="AE31">
        <f t="shared" si="4"/>
        <v>29</v>
      </c>
      <c r="AF31">
        <f t="shared" si="5"/>
        <v>6</v>
      </c>
    </row>
    <row r="32" spans="1:37" x14ac:dyDescent="0.3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SUMIFS(Data[Revenue],Data[Region],Region,Data[Month],PreMonth,Data[Year],PMYear,Data[Product Name],'Data Prep'!AA32)</f>
        <v>0</v>
      </c>
      <c r="AD32" s="2">
        <f t="shared" si="3"/>
        <v>0</v>
      </c>
      <c r="AE32">
        <f t="shared" si="4"/>
        <v>18</v>
      </c>
      <c r="AF32">
        <f t="shared" si="5"/>
        <v>17</v>
      </c>
    </row>
    <row r="33" spans="27:32" x14ac:dyDescent="0.3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SUMIFS(Data[Revenue],Data[Region],Region,Data[Month],PreMonth,Data[Year],PMYear,Data[Product Name],'Data Prep'!AA33)</f>
        <v>3229.9799999999996</v>
      </c>
      <c r="AD33" s="2">
        <f t="shared" si="3"/>
        <v>3293.9400000000005</v>
      </c>
      <c r="AE33">
        <f t="shared" si="4"/>
        <v>1</v>
      </c>
      <c r="AF33">
        <f t="shared" si="5"/>
        <v>34</v>
      </c>
    </row>
    <row r="34" spans="27:32" x14ac:dyDescent="0.3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SUMIFS(Data[Revenue],Data[Region],Region,Data[Month],PreMonth,Data[Year],PMYear,Data[Product Name],'Data Prep'!AA34)</f>
        <v>439.56</v>
      </c>
      <c r="AD34" s="2">
        <f t="shared" si="3"/>
        <v>-179.82</v>
      </c>
      <c r="AE34">
        <f t="shared" si="4"/>
        <v>23.5</v>
      </c>
      <c r="AF34">
        <f t="shared" si="5"/>
        <v>11.5</v>
      </c>
    </row>
    <row r="35" spans="27:32" x14ac:dyDescent="0.3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SUMIFS(Data[Revenue],Data[Region],Region,Data[Month],PreMonth,Data[Year],PMYear,Data[Product Name],'Data Prep'!AA35)</f>
        <v>902.56999999999994</v>
      </c>
      <c r="AD35" s="2">
        <f t="shared" si="3"/>
        <v>-398.80999999999995</v>
      </c>
      <c r="AE35">
        <f t="shared" si="4"/>
        <v>27</v>
      </c>
      <c r="AF35">
        <f t="shared" si="5"/>
        <v>8</v>
      </c>
    </row>
    <row r="36" spans="27:32" x14ac:dyDescent="0.3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SUMIFS(Data[Revenue],Data[Region],Region,Data[Month],PreMonth,Data[Year],PMYear,Data[Product Name],'Data Prep'!AA36)</f>
        <v>0</v>
      </c>
      <c r="AD36" s="2">
        <f t="shared" si="3"/>
        <v>0</v>
      </c>
      <c r="AE36">
        <f t="shared" si="4"/>
        <v>18</v>
      </c>
      <c r="AF36">
        <f t="shared" si="5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7A32-6630-4D90-92D6-E0E61005B220}">
  <dimension ref="B6:AA39"/>
  <sheetViews>
    <sheetView showGridLines="0" showRowColHeaders="0" tabSelected="1" zoomScaleNormal="100" workbookViewId="0">
      <selection activeCell="C6" sqref="C6"/>
    </sheetView>
  </sheetViews>
  <sheetFormatPr defaultRowHeight="14.4" x14ac:dyDescent="0.3"/>
  <cols>
    <col min="1" max="1" width="4.21875" customWidth="1"/>
    <col min="2" max="2" width="16.88671875" bestFit="1" customWidth="1"/>
    <col min="3" max="3" width="23.44140625" customWidth="1"/>
    <col min="4" max="4" width="20.88671875" bestFit="1" customWidth="1"/>
    <col min="5" max="5" width="33.77734375" customWidth="1"/>
    <col min="8" max="8" width="6.6640625" customWidth="1"/>
    <col min="9" max="9" width="2.88671875" customWidth="1"/>
    <col min="10" max="10" width="3.109375" customWidth="1"/>
    <col min="11" max="11" width="3.21875" customWidth="1"/>
    <col min="12" max="12" width="3.6640625" customWidth="1"/>
    <col min="13" max="13" width="3.44140625" customWidth="1"/>
    <col min="14" max="14" width="3.5546875" customWidth="1"/>
    <col min="15" max="15" width="6.77734375" customWidth="1"/>
    <col min="16" max="18" width="17.6640625" customWidth="1"/>
  </cols>
  <sheetData>
    <row r="6" spans="2:18" ht="31.2" x14ac:dyDescent="0.6">
      <c r="B6" s="25" t="s">
        <v>113</v>
      </c>
      <c r="C6" s="28" t="s">
        <v>4</v>
      </c>
      <c r="D6" s="26" t="s">
        <v>127</v>
      </c>
      <c r="E6" s="27" t="str">
        <f>'Data Prep'!B13</f>
        <v>September 2021?</v>
      </c>
    </row>
    <row r="12" spans="2:18" ht="18" customHeight="1" x14ac:dyDescent="0.3">
      <c r="P12" s="19" t="s">
        <v>105</v>
      </c>
      <c r="Q12" s="19" t="s">
        <v>46</v>
      </c>
      <c r="R12" s="19" t="s">
        <v>112</v>
      </c>
    </row>
    <row r="13" spans="2:18" ht="18" customHeight="1" x14ac:dyDescent="0.3">
      <c r="P13" s="17" t="str">
        <f>'Data Prep'!AI3</f>
        <v>Magic Sand</v>
      </c>
      <c r="Q13" s="18">
        <f>'Data Prep'!AJ3</f>
        <v>6523.92</v>
      </c>
      <c r="R13" s="18">
        <f>'Data Prep'!AK3</f>
        <v>3293.9400000000005</v>
      </c>
    </row>
    <row r="14" spans="2:18" ht="18" customHeight="1" x14ac:dyDescent="0.3">
      <c r="P14" s="17" t="str">
        <f>'Data Prep'!AI4</f>
        <v>Toy Robot</v>
      </c>
      <c r="Q14" s="18">
        <f>'Data Prep'!AJ4</f>
        <v>1533.4099999999999</v>
      </c>
      <c r="R14" s="18">
        <f>'Data Prep'!AK4</f>
        <v>1533.4099999999999</v>
      </c>
    </row>
    <row r="15" spans="2:18" ht="18" customHeight="1" x14ac:dyDescent="0.3">
      <c r="P15" s="17" t="str">
        <f>'Data Prep'!AI5</f>
        <v>Glass Marbles</v>
      </c>
      <c r="Q15" s="18">
        <f>'Data Prep'!AJ5</f>
        <v>1329.79</v>
      </c>
      <c r="R15" s="18">
        <f>'Data Prep'!AK5</f>
        <v>615.44000000000005</v>
      </c>
    </row>
    <row r="16" spans="2:18" ht="18" customHeight="1" x14ac:dyDescent="0.3">
      <c r="P16" s="17" t="str">
        <f>'Data Prep'!AI6</f>
        <v>Action Figure</v>
      </c>
      <c r="Q16" s="18">
        <f>'Data Prep'!AJ6</f>
        <v>1662.96</v>
      </c>
      <c r="R16" s="18">
        <f>'Data Prep'!AK6</f>
        <v>575.63999999999987</v>
      </c>
    </row>
    <row r="17" spans="2:27" ht="18" customHeight="1" x14ac:dyDescent="0.3">
      <c r="B17" s="30" t="str">
        <f>IF('Data Prep'!E6&gt;0,"   ↑","   ↓")</f>
        <v xml:space="preserve">   ↑</v>
      </c>
      <c r="C17" s="29" t="str">
        <f>IF('Data Prep'!E5&gt;0,"   ↑","   ↓")</f>
        <v xml:space="preserve">   ↑</v>
      </c>
      <c r="P17" s="17" t="str">
        <f>'Data Prep'!AI7</f>
        <v>Splash Balls</v>
      </c>
      <c r="Q17" s="18">
        <f>'Data Prep'!AJ7</f>
        <v>836.07</v>
      </c>
      <c r="R17" s="18">
        <f>'Data Prep'!AK7</f>
        <v>440.51000000000005</v>
      </c>
    </row>
    <row r="18" spans="2:27" ht="18" customHeight="1" x14ac:dyDescent="0.3">
      <c r="B18" s="30"/>
      <c r="C18" s="29"/>
      <c r="P18" s="17" t="str">
        <f>'Data Prep'!AI8</f>
        <v>PlayDoh Toolkit</v>
      </c>
      <c r="Q18" s="18">
        <f>'Data Prep'!AJ8</f>
        <v>469.06</v>
      </c>
      <c r="R18" s="20">
        <f>'Data Prep'!AK8</f>
        <v>439.12</v>
      </c>
      <c r="AA18" t="s">
        <v>111</v>
      </c>
    </row>
    <row r="19" spans="2:27" ht="18" customHeight="1" x14ac:dyDescent="0.3">
      <c r="P19" s="17"/>
      <c r="Q19" s="17"/>
      <c r="R19" s="22">
        <f>SUM(R13:R18)</f>
        <v>6898.06</v>
      </c>
    </row>
    <row r="20" spans="2:27" ht="15.6" x14ac:dyDescent="0.3">
      <c r="P20" s="17"/>
      <c r="Q20" s="17"/>
      <c r="R20" s="17"/>
    </row>
    <row r="21" spans="2:27" ht="15.6" x14ac:dyDescent="0.3">
      <c r="Q21" s="17"/>
      <c r="R21" s="17"/>
    </row>
    <row r="22" spans="2:27" ht="15.6" x14ac:dyDescent="0.3">
      <c r="P22" s="17"/>
      <c r="Q22" s="17"/>
      <c r="R22" s="17"/>
    </row>
    <row r="23" spans="2:27" ht="15.6" x14ac:dyDescent="0.3">
      <c r="P23" s="17"/>
      <c r="Q23" s="17"/>
      <c r="R23" s="17"/>
    </row>
    <row r="24" spans="2:27" ht="15.6" x14ac:dyDescent="0.3">
      <c r="P24" s="17"/>
      <c r="Q24" s="17"/>
      <c r="R24" s="17"/>
    </row>
    <row r="25" spans="2:27" ht="15.6" x14ac:dyDescent="0.3">
      <c r="P25" s="19" t="s">
        <v>105</v>
      </c>
      <c r="Q25" s="19" t="s">
        <v>46</v>
      </c>
      <c r="R25" s="19" t="s">
        <v>112</v>
      </c>
    </row>
    <row r="26" spans="2:27" ht="18" customHeight="1" x14ac:dyDescent="0.3">
      <c r="P26" s="17" t="str">
        <f>'Data Prep'!AI12</f>
        <v>Rubik's Cube</v>
      </c>
      <c r="Q26" s="17">
        <f>'Data Prep'!AJ12</f>
        <v>1479.2599999999998</v>
      </c>
      <c r="R26" s="17">
        <f>'Data Prep'!AK12</f>
        <v>-2598.6999999999998</v>
      </c>
    </row>
    <row r="27" spans="2:27" ht="18" customHeight="1" x14ac:dyDescent="0.3">
      <c r="P27" s="17" t="str">
        <f>'Data Prep'!AI13</f>
        <v>Dino Egg</v>
      </c>
      <c r="Q27" s="17">
        <f>'Data Prep'!AJ13</f>
        <v>2659.58</v>
      </c>
      <c r="R27" s="17">
        <f>'Data Prep'!AK13</f>
        <v>-1241.8699999999999</v>
      </c>
    </row>
    <row r="28" spans="2:27" ht="18" customHeight="1" x14ac:dyDescent="0.3">
      <c r="P28" s="17" t="str">
        <f>'Data Prep'!AI14</f>
        <v>Animal Figures</v>
      </c>
      <c r="Q28" s="17">
        <f>'Data Prep'!AJ14</f>
        <v>1675.71</v>
      </c>
      <c r="R28" s="17">
        <f>'Data Prep'!AK14</f>
        <v>-1130.1300000000001</v>
      </c>
    </row>
    <row r="29" spans="2:27" ht="18" customHeight="1" x14ac:dyDescent="0.3">
      <c r="P29" s="17" t="str">
        <f>'Data Prep'!AI15</f>
        <v>Dart Gun</v>
      </c>
      <c r="Q29" s="17">
        <f>'Data Prep'!AJ15</f>
        <v>575.64</v>
      </c>
      <c r="R29" s="17">
        <f>'Data Prep'!AK15</f>
        <v>-687.57</v>
      </c>
    </row>
    <row r="30" spans="2:27" ht="18" customHeight="1" x14ac:dyDescent="0.3">
      <c r="P30" s="17" t="str">
        <f>'Data Prep'!AI16</f>
        <v>Nerf Gun</v>
      </c>
      <c r="Q30" s="17">
        <f>'Data Prep'!AJ16</f>
        <v>2018.9899999999998</v>
      </c>
      <c r="R30" s="17">
        <f>'Data Prep'!AK16</f>
        <v>-479.75999999999976</v>
      </c>
    </row>
    <row r="31" spans="2:27" ht="18" customHeight="1" x14ac:dyDescent="0.3">
      <c r="P31" s="17" t="str">
        <f>'Data Prep'!AI17</f>
        <v>Plush Pony</v>
      </c>
      <c r="Q31" s="17">
        <f>'Data Prep'!AJ17</f>
        <v>379.80999999999995</v>
      </c>
      <c r="R31" s="21">
        <f>'Data Prep'!AK17</f>
        <v>-419.78999999999996</v>
      </c>
    </row>
    <row r="32" spans="2:27" ht="18" customHeight="1" x14ac:dyDescent="0.3">
      <c r="P32" s="17"/>
      <c r="Q32" s="17"/>
      <c r="R32" s="23">
        <f>SUM(R26:R31)</f>
        <v>-6557.8199999999988</v>
      </c>
    </row>
    <row r="33" spans="16:18" ht="18" customHeight="1" x14ac:dyDescent="0.3"/>
    <row r="35" spans="16:18" ht="15.6" x14ac:dyDescent="0.3">
      <c r="P35" s="17"/>
      <c r="Q35" s="17"/>
      <c r="R35" s="17"/>
    </row>
    <row r="36" spans="16:18" ht="15.6" x14ac:dyDescent="0.3">
      <c r="P36" s="17"/>
      <c r="Q36" s="17"/>
      <c r="R36" s="17"/>
    </row>
    <row r="37" spans="16:18" ht="15.6" x14ac:dyDescent="0.3">
      <c r="P37" s="17"/>
      <c r="Q37" s="17"/>
      <c r="R37" s="17"/>
    </row>
    <row r="38" spans="16:18" ht="15.6" x14ac:dyDescent="0.3">
      <c r="P38" s="14"/>
      <c r="Q38" s="14"/>
      <c r="R38" s="14"/>
    </row>
    <row r="39" spans="16:18" ht="15.6" x14ac:dyDescent="0.3">
      <c r="P39" s="14"/>
      <c r="Q39" s="14"/>
      <c r="R39" s="14"/>
    </row>
  </sheetData>
  <sheetProtection sheet="1" objects="1" scenarios="1" selectLockedCells="1"/>
  <mergeCells count="2">
    <mergeCell ref="B17:B18"/>
    <mergeCell ref="C17:C18"/>
  </mergeCells>
  <conditionalFormatting sqref="R13:R18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6:R31">
    <cfRule type="colorScale" priority="5">
      <colorScale>
        <cfvo type="min"/>
        <cfvo type="max"/>
        <color rgb="FFFF6969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E4A7547-63F1-4D2A-B3F2-4038C29E6137}">
            <xm:f>'Data Prep'!$E$6&lt;0</xm:f>
            <x14:dxf>
              <font>
                <color rgb="FFC00000"/>
              </font>
            </x14:dxf>
          </x14:cfRule>
          <x14:cfRule type="expression" priority="4" id="{EC2579F4-6041-4CDF-910A-3551BE609E79}">
            <xm:f>'Data Prep'!$E$6&gt;0</xm:f>
            <x14:dxf>
              <font>
                <color theme="9" tint="-0.24994659260841701"/>
              </font>
            </x14:dxf>
          </x14:cfRule>
          <xm:sqref>B17</xm:sqref>
        </x14:conditionalFormatting>
        <x14:conditionalFormatting xmlns:xm="http://schemas.microsoft.com/office/excel/2006/main">
          <x14:cfRule type="expression" priority="1" id="{5FC8820B-BA2B-4495-9A65-EBFEF01F0D30}">
            <xm:f>'Data Prep'!$E$5&lt;0</xm:f>
            <x14:dxf>
              <font>
                <color rgb="FFC00000"/>
              </font>
            </x14:dxf>
          </x14:cfRule>
          <x14:cfRule type="expression" priority="2" id="{E1B38B22-BC6E-42C1-AEE6-CD50E4D60F69}">
            <xm:f>'Data Prep'!$E$5&gt;0</xm:f>
            <x14:dxf>
              <font>
                <color theme="9" tint="-0.24994659260841701"/>
              </font>
            </x14:dxf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50DAB4-FACC-471A-9AB2-23BBCAE93D92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43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32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ron yi sheng fam</cp:lastModifiedBy>
  <dcterms:created xsi:type="dcterms:W3CDTF">2021-07-16T18:17:37Z</dcterms:created>
  <dcterms:modified xsi:type="dcterms:W3CDTF">2023-07-06T02:36:45Z</dcterms:modified>
</cp:coreProperties>
</file>