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Sergio i Dome/"/>
    </mc:Choice>
  </mc:AlternateContent>
  <xr:revisionPtr revIDLastSave="0" documentId="13_ncr:1_{EEC1888B-ED1A-464D-B73B-8065356E7D81}" xr6:coauthVersionLast="47" xr6:coauthVersionMax="47" xr10:uidLastSave="{00000000-0000-0000-0000-000000000000}"/>
  <bookViews>
    <workbookView xWindow="0" yWindow="760" windowWidth="30240" windowHeight="18880" xr2:uid="{C1122783-245A-4FED-BDEB-F09B1698DCDF}"/>
  </bookViews>
  <sheets>
    <sheet name="Pràctica A" sheetId="1" r:id="rId1"/>
    <sheet name="Solver" sheetId="4" r:id="rId2"/>
    <sheet name="Matricial" sheetId="3" r:id="rId3"/>
    <sheet name="Càlculs" sheetId="2" r:id="rId4"/>
  </sheets>
  <definedNames>
    <definedName name="solver_adj" localSheetId="1" hidden="1">Solver!$AE$3:$AE$5</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opt" localSheetId="1" hidden="1">Solver!$AE$6</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2</definedName>
    <definedName name="solver_val" localSheetId="1" hidden="1">0</definedName>
    <definedName name="solver_ver" localSheetId="1"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1" l="1"/>
  <c r="G157" i="1" l="1"/>
  <c r="G196" i="1"/>
  <c r="A23" i="3"/>
  <c r="B23" i="3"/>
  <c r="C23" i="3"/>
  <c r="A24" i="3"/>
  <c r="B24" i="3"/>
  <c r="C24" i="3"/>
  <c r="A25" i="3"/>
  <c r="B25" i="3"/>
  <c r="C25" i="3"/>
  <c r="A26" i="3"/>
  <c r="B26" i="3"/>
  <c r="C26" i="3"/>
  <c r="A27" i="3"/>
  <c r="B27" i="3"/>
  <c r="C27" i="3"/>
  <c r="A28" i="3"/>
  <c r="B28" i="3"/>
  <c r="C28" i="3"/>
  <c r="A29" i="3"/>
  <c r="B29" i="3"/>
  <c r="C29" i="3"/>
  <c r="A30" i="3"/>
  <c r="B30" i="3"/>
  <c r="C30" i="3"/>
  <c r="A31" i="3"/>
  <c r="B31" i="3"/>
  <c r="C31" i="3"/>
  <c r="A32" i="3"/>
  <c r="B32" i="3"/>
  <c r="C32" i="3"/>
  <c r="A33" i="3"/>
  <c r="B33" i="3"/>
  <c r="C33" i="3"/>
  <c r="A34" i="3"/>
  <c r="B34" i="3"/>
  <c r="C34" i="3"/>
  <c r="A35" i="3"/>
  <c r="B35" i="3"/>
  <c r="C35" i="3"/>
  <c r="A36" i="3"/>
  <c r="B36" i="3"/>
  <c r="C36" i="3"/>
  <c r="A37" i="3"/>
  <c r="B37" i="3"/>
  <c r="C37" i="3"/>
  <c r="B22" i="3"/>
  <c r="G22" i="3" s="1"/>
  <c r="C22" i="3"/>
  <c r="H22" i="3" s="1"/>
  <c r="A22" i="3"/>
  <c r="F22" i="3" s="1"/>
  <c r="A18" i="3"/>
  <c r="A17" i="3"/>
  <c r="A16" i="3"/>
  <c r="A15" i="3"/>
  <c r="A14" i="3"/>
  <c r="A13" i="3"/>
  <c r="A12" i="3"/>
  <c r="A11" i="3"/>
  <c r="A10" i="3"/>
  <c r="A9" i="3"/>
  <c r="A8" i="3"/>
  <c r="A7" i="3"/>
  <c r="B6" i="3"/>
  <c r="F6" i="3" s="1"/>
  <c r="A6" i="3"/>
  <c r="A5" i="3"/>
  <c r="A4" i="3"/>
  <c r="Y5" i="4"/>
  <c r="Y6" i="4"/>
  <c r="Y7" i="4"/>
  <c r="Y8" i="4"/>
  <c r="Y9" i="4"/>
  <c r="Y10" i="4"/>
  <c r="Y11" i="4"/>
  <c r="Y12" i="4"/>
  <c r="Y13" i="4"/>
  <c r="Y14" i="4"/>
  <c r="Y15" i="4"/>
  <c r="Y16" i="4"/>
  <c r="Y17" i="4"/>
  <c r="Y18" i="4"/>
  <c r="Y4" i="4"/>
  <c r="P5" i="4"/>
  <c r="P6" i="4"/>
  <c r="P7" i="4"/>
  <c r="P8" i="4"/>
  <c r="P9" i="4"/>
  <c r="P10" i="4"/>
  <c r="P11" i="4"/>
  <c r="P12" i="4"/>
  <c r="P13" i="4"/>
  <c r="P14" i="4"/>
  <c r="P15" i="4"/>
  <c r="P16" i="4"/>
  <c r="P17" i="4"/>
  <c r="P18" i="4"/>
  <c r="P4" i="4"/>
  <c r="F5" i="4"/>
  <c r="F6" i="4"/>
  <c r="F7" i="4"/>
  <c r="F8" i="4"/>
  <c r="F9" i="4"/>
  <c r="F10" i="4"/>
  <c r="F11" i="4"/>
  <c r="F12" i="4"/>
  <c r="F13" i="4"/>
  <c r="F14" i="4"/>
  <c r="F15" i="4"/>
  <c r="F16" i="4"/>
  <c r="F17" i="4"/>
  <c r="F18" i="4"/>
  <c r="F4" i="4"/>
  <c r="A5" i="4"/>
  <c r="A6" i="4"/>
  <c r="A7" i="4"/>
  <c r="A8" i="4"/>
  <c r="A9" i="4"/>
  <c r="A10" i="4"/>
  <c r="A11" i="4"/>
  <c r="A12" i="4"/>
  <c r="A13" i="4"/>
  <c r="A14" i="4"/>
  <c r="A15" i="4"/>
  <c r="A16" i="4"/>
  <c r="A17" i="4"/>
  <c r="A18" i="4"/>
  <c r="A4" i="4"/>
  <c r="H96" i="1"/>
  <c r="G96" i="1"/>
  <c r="L96" i="1" s="1"/>
  <c r="H97" i="1"/>
  <c r="L97" i="1" s="1"/>
  <c r="F97" i="1"/>
  <c r="G97" i="1"/>
  <c r="F98" i="1"/>
  <c r="G98" i="1"/>
  <c r="H98" i="1"/>
  <c r="I98" i="1" s="1"/>
  <c r="D198" i="1" s="1"/>
  <c r="B6" i="4" s="1"/>
  <c r="F99" i="1"/>
  <c r="G99" i="1"/>
  <c r="H99" i="1"/>
  <c r="F100" i="1"/>
  <c r="I100" i="1" s="1"/>
  <c r="G100" i="1"/>
  <c r="H100" i="1"/>
  <c r="F101" i="1"/>
  <c r="G101" i="1"/>
  <c r="H101" i="1"/>
  <c r="F102" i="1"/>
  <c r="G102" i="1"/>
  <c r="H102" i="1"/>
  <c r="F103" i="1"/>
  <c r="G103" i="1"/>
  <c r="H103" i="1"/>
  <c r="F104" i="1"/>
  <c r="G104" i="1"/>
  <c r="H104" i="1"/>
  <c r="M104" i="1" s="1"/>
  <c r="F105" i="1"/>
  <c r="L105" i="1" s="1"/>
  <c r="G105" i="1"/>
  <c r="H105" i="1"/>
  <c r="F106" i="1"/>
  <c r="G106" i="1"/>
  <c r="H106" i="1"/>
  <c r="F107" i="1"/>
  <c r="L107" i="1" s="1"/>
  <c r="G107" i="1"/>
  <c r="H107" i="1"/>
  <c r="F108" i="1"/>
  <c r="G108" i="1"/>
  <c r="H108" i="1"/>
  <c r="F109" i="1"/>
  <c r="G109" i="1"/>
  <c r="H109" i="1"/>
  <c r="F110" i="1"/>
  <c r="G110" i="1"/>
  <c r="H110" i="1"/>
  <c r="F96" i="1"/>
  <c r="M103" i="1"/>
  <c r="L98" i="1"/>
  <c r="L99" i="1"/>
  <c r="K98" i="1"/>
  <c r="K106" i="1"/>
  <c r="J105" i="1"/>
  <c r="J106" i="1"/>
  <c r="I101" i="1"/>
  <c r="I108" i="1"/>
  <c r="E105" i="1"/>
  <c r="E106" i="1"/>
  <c r="E128" i="1" s="1"/>
  <c r="D97" i="1"/>
  <c r="D98" i="1"/>
  <c r="D99" i="1"/>
  <c r="D100" i="1"/>
  <c r="D101" i="1"/>
  <c r="D102" i="1"/>
  <c r="D103" i="1"/>
  <c r="D104" i="1"/>
  <c r="D105" i="1"/>
  <c r="D106" i="1"/>
  <c r="D107" i="1"/>
  <c r="J107" i="1" s="1"/>
  <c r="D108" i="1"/>
  <c r="D109" i="1"/>
  <c r="D110" i="1"/>
  <c r="C97" i="1"/>
  <c r="C98" i="1"/>
  <c r="C99" i="1"/>
  <c r="C100" i="1"/>
  <c r="J100" i="1" s="1"/>
  <c r="C101" i="1"/>
  <c r="E101" i="1" s="1"/>
  <c r="C102" i="1"/>
  <c r="C103" i="1"/>
  <c r="C104" i="1"/>
  <c r="C105" i="1"/>
  <c r="C106" i="1"/>
  <c r="C107" i="1"/>
  <c r="C108" i="1"/>
  <c r="J108" i="1" s="1"/>
  <c r="C109" i="1"/>
  <c r="E109" i="1" s="1"/>
  <c r="C110" i="1"/>
  <c r="B97" i="1"/>
  <c r="J97" i="1" s="1"/>
  <c r="B98" i="1"/>
  <c r="J98" i="1" s="1"/>
  <c r="B99" i="1"/>
  <c r="J99" i="1" s="1"/>
  <c r="B100" i="1"/>
  <c r="B101" i="1"/>
  <c r="B102" i="1"/>
  <c r="B103" i="1"/>
  <c r="E103" i="1" s="1"/>
  <c r="E164" i="1" s="1"/>
  <c r="B104" i="1"/>
  <c r="E104" i="1" s="1"/>
  <c r="E204" i="1" s="1"/>
  <c r="C12" i="4" s="1"/>
  <c r="B105" i="1"/>
  <c r="B106" i="1"/>
  <c r="B107" i="1"/>
  <c r="B108" i="1"/>
  <c r="B109" i="1"/>
  <c r="B110" i="1"/>
  <c r="C96" i="1"/>
  <c r="D96" i="1"/>
  <c r="E123" i="1" l="1"/>
  <c r="E201" i="1"/>
  <c r="E162" i="1"/>
  <c r="E209" i="1"/>
  <c r="E170" i="1"/>
  <c r="E131" i="1"/>
  <c r="D200" i="1"/>
  <c r="D161" i="1"/>
  <c r="G200" i="1" s="1"/>
  <c r="C200" i="1" s="1"/>
  <c r="D122" i="1"/>
  <c r="E96" i="1"/>
  <c r="E107" i="1"/>
  <c r="E97" i="1"/>
  <c r="M97" i="1"/>
  <c r="C12" i="3"/>
  <c r="G12" i="3" s="1"/>
  <c r="E166" i="1"/>
  <c r="E205" i="1"/>
  <c r="K105" i="1"/>
  <c r="E165" i="1"/>
  <c r="K99" i="1"/>
  <c r="E203" i="1"/>
  <c r="I102" i="1"/>
  <c r="E127" i="1"/>
  <c r="J102" i="1"/>
  <c r="D123" i="1"/>
  <c r="D162" i="1"/>
  <c r="G201" i="1" s="1"/>
  <c r="C201" i="1" s="1"/>
  <c r="J109" i="1"/>
  <c r="J103" i="1"/>
  <c r="M105" i="1"/>
  <c r="I109" i="1"/>
  <c r="I106" i="1"/>
  <c r="L106" i="1"/>
  <c r="L104" i="1"/>
  <c r="K104" i="1"/>
  <c r="E125" i="1"/>
  <c r="D208" i="1"/>
  <c r="D169" i="1"/>
  <c r="G208" i="1" s="1"/>
  <c r="C208" i="1" s="1"/>
  <c r="I105" i="1"/>
  <c r="J110" i="1"/>
  <c r="E126" i="1"/>
  <c r="J101" i="1"/>
  <c r="K97" i="1"/>
  <c r="E110" i="1"/>
  <c r="E100" i="1"/>
  <c r="I97" i="1"/>
  <c r="D130" i="1"/>
  <c r="D120" i="1"/>
  <c r="D159" i="1"/>
  <c r="G198" i="1" s="1"/>
  <c r="C198" i="1" s="1"/>
  <c r="D201" i="1"/>
  <c r="E206" i="1"/>
  <c r="E167" i="1"/>
  <c r="I110" i="1"/>
  <c r="E102" i="1"/>
  <c r="J104" i="1"/>
  <c r="K107" i="1"/>
  <c r="E99" i="1"/>
  <c r="J96" i="1"/>
  <c r="M96" i="1"/>
  <c r="E108" i="1"/>
  <c r="E98" i="1"/>
  <c r="K96" i="1"/>
  <c r="I96" i="1"/>
  <c r="L108" i="1"/>
  <c r="I103" i="1"/>
  <c r="K103" i="1"/>
  <c r="L100" i="1"/>
  <c r="K109" i="1"/>
  <c r="L103" i="1"/>
  <c r="L101" i="1"/>
  <c r="M108" i="1"/>
  <c r="M106" i="1"/>
  <c r="M100" i="1"/>
  <c r="M98" i="1"/>
  <c r="I107" i="1"/>
  <c r="M110" i="1"/>
  <c r="I99" i="1"/>
  <c r="M102" i="1"/>
  <c r="K110" i="1"/>
  <c r="M101" i="1"/>
  <c r="I104" i="1"/>
  <c r="K101" i="1"/>
  <c r="L110" i="1"/>
  <c r="K108" i="1"/>
  <c r="K100" i="1"/>
  <c r="L109" i="1"/>
  <c r="M107" i="1"/>
  <c r="M99" i="1"/>
  <c r="K102" i="1"/>
  <c r="M109" i="1"/>
  <c r="L102" i="1"/>
  <c r="E198" i="1" l="1"/>
  <c r="E159" i="1"/>
  <c r="F198" i="1" s="1"/>
  <c r="B198" i="1" s="1"/>
  <c r="E120" i="1"/>
  <c r="D132" i="1"/>
  <c r="D210" i="1"/>
  <c r="D171" i="1"/>
  <c r="G210" i="1" s="1"/>
  <c r="C210" i="1" s="1"/>
  <c r="E122" i="1"/>
  <c r="E200" i="1"/>
  <c r="E161" i="1"/>
  <c r="F200" i="1" s="1"/>
  <c r="B200" i="1" s="1"/>
  <c r="B8" i="4"/>
  <c r="B8" i="3"/>
  <c r="F8" i="3" s="1"/>
  <c r="B9" i="4"/>
  <c r="G9" i="4" s="1"/>
  <c r="B9" i="3"/>
  <c r="F9" i="3" s="1"/>
  <c r="E196" i="1"/>
  <c r="E157" i="1"/>
  <c r="E118" i="1"/>
  <c r="D125" i="1"/>
  <c r="D203" i="1"/>
  <c r="D164" i="1"/>
  <c r="E121" i="1"/>
  <c r="E160" i="1"/>
  <c r="E199" i="1"/>
  <c r="F165" i="1"/>
  <c r="B165" i="1" s="1"/>
  <c r="F126" i="1"/>
  <c r="B126" i="1" s="1"/>
  <c r="G162" i="1"/>
  <c r="C162" i="1" s="1"/>
  <c r="G123" i="1"/>
  <c r="C123" i="1" s="1"/>
  <c r="C17" i="4"/>
  <c r="C17" i="3"/>
  <c r="G17" i="3" s="1"/>
  <c r="D168" i="1"/>
  <c r="G207" i="1" s="1"/>
  <c r="C207" i="1" s="1"/>
  <c r="D207" i="1"/>
  <c r="D129" i="1"/>
  <c r="E130" i="1"/>
  <c r="E208" i="1"/>
  <c r="E169" i="1"/>
  <c r="F208" i="1" s="1"/>
  <c r="B208" i="1" s="1"/>
  <c r="E210" i="1"/>
  <c r="E171" i="1"/>
  <c r="E132" i="1"/>
  <c r="B16" i="4"/>
  <c r="B16" i="3"/>
  <c r="F16" i="3" s="1"/>
  <c r="C11" i="3"/>
  <c r="G11" i="3" s="1"/>
  <c r="C11" i="4"/>
  <c r="E158" i="1"/>
  <c r="F197" i="1" s="1"/>
  <c r="B197" i="1" s="1"/>
  <c r="E197" i="1"/>
  <c r="E119" i="1"/>
  <c r="C14" i="4"/>
  <c r="C14" i="3"/>
  <c r="G14" i="3" s="1"/>
  <c r="F164" i="1"/>
  <c r="B164" i="1" s="1"/>
  <c r="F125" i="1"/>
  <c r="B125" i="1" s="1"/>
  <c r="E129" i="1"/>
  <c r="E168" i="1"/>
  <c r="F207" i="1" s="1"/>
  <c r="B207" i="1" s="1"/>
  <c r="E207" i="1"/>
  <c r="D126" i="1"/>
  <c r="D204" i="1"/>
  <c r="D165" i="1"/>
  <c r="G204" i="1" s="1"/>
  <c r="C204" i="1" s="1"/>
  <c r="G120" i="1"/>
  <c r="C120" i="1" s="1"/>
  <c r="G159" i="1"/>
  <c r="C159" i="1" s="1"/>
  <c r="C13" i="3"/>
  <c r="G13" i="3" s="1"/>
  <c r="C13" i="4"/>
  <c r="F201" i="1"/>
  <c r="B201" i="1" s="1"/>
  <c r="D196" i="1"/>
  <c r="D157" i="1"/>
  <c r="C196" i="1" s="1"/>
  <c r="D118" i="1"/>
  <c r="G130" i="1"/>
  <c r="C130" i="1" s="1"/>
  <c r="G169" i="1"/>
  <c r="C169" i="1" s="1"/>
  <c r="D166" i="1"/>
  <c r="G205" i="1" s="1"/>
  <c r="C205" i="1" s="1"/>
  <c r="D205" i="1"/>
  <c r="D127" i="1"/>
  <c r="D206" i="1"/>
  <c r="D128" i="1"/>
  <c r="D167" i="1"/>
  <c r="G206" i="1" s="1"/>
  <c r="C206" i="1" s="1"/>
  <c r="F205" i="1"/>
  <c r="B205" i="1" s="1"/>
  <c r="G122" i="1"/>
  <c r="C122" i="1" s="1"/>
  <c r="G161" i="1"/>
  <c r="C161" i="1" s="1"/>
  <c r="C9" i="4"/>
  <c r="C9" i="3"/>
  <c r="G9" i="3" s="1"/>
  <c r="D160" i="1"/>
  <c r="G199" i="1" s="1"/>
  <c r="C199" i="1" s="1"/>
  <c r="D199" i="1"/>
  <c r="D121" i="1"/>
  <c r="E124" i="1"/>
  <c r="E202" i="1"/>
  <c r="E163" i="1"/>
  <c r="F202" i="1" s="1"/>
  <c r="B202" i="1" s="1"/>
  <c r="D197" i="1"/>
  <c r="D158" i="1"/>
  <c r="G197" i="1" s="1"/>
  <c r="C197" i="1" s="1"/>
  <c r="D119" i="1"/>
  <c r="D131" i="1"/>
  <c r="F170" i="1" s="1"/>
  <c r="B170" i="1" s="1"/>
  <c r="D170" i="1"/>
  <c r="G209" i="1" s="1"/>
  <c r="C209" i="1" s="1"/>
  <c r="D209" i="1"/>
  <c r="D124" i="1"/>
  <c r="D202" i="1"/>
  <c r="D163" i="1"/>
  <c r="G202" i="1" s="1"/>
  <c r="C202" i="1" s="1"/>
  <c r="F162" i="1"/>
  <c r="B162" i="1" s="1"/>
  <c r="F123" i="1"/>
  <c r="B123" i="1" s="1"/>
  <c r="B4" i="3" l="1"/>
  <c r="F4" i="3" s="1"/>
  <c r="B4" i="4"/>
  <c r="B10" i="3"/>
  <c r="F10" i="3" s="1"/>
  <c r="B10" i="4"/>
  <c r="C15" i="3"/>
  <c r="G15" i="3" s="1"/>
  <c r="C15" i="4"/>
  <c r="C5" i="3"/>
  <c r="G5" i="3" s="1"/>
  <c r="C5" i="4"/>
  <c r="C18" i="3"/>
  <c r="G18" i="3" s="1"/>
  <c r="C18" i="4"/>
  <c r="F121" i="1"/>
  <c r="B121" i="1" s="1"/>
  <c r="F160" i="1"/>
  <c r="B160" i="1" s="1"/>
  <c r="F204" i="1"/>
  <c r="B204" i="1" s="1"/>
  <c r="C8" i="3"/>
  <c r="G8" i="3" s="1"/>
  <c r="C8" i="4"/>
  <c r="F124" i="1"/>
  <c r="B124" i="1" s="1"/>
  <c r="F163" i="1"/>
  <c r="B163" i="1" s="1"/>
  <c r="F129" i="1"/>
  <c r="B129" i="1" s="1"/>
  <c r="F168" i="1"/>
  <c r="B168" i="1" s="1"/>
  <c r="B14" i="4"/>
  <c r="Q14" i="4" s="1"/>
  <c r="B14" i="3"/>
  <c r="F14" i="3" s="1"/>
  <c r="G124" i="1"/>
  <c r="C124" i="1" s="1"/>
  <c r="G163" i="1"/>
  <c r="C163" i="1" s="1"/>
  <c r="C10" i="3"/>
  <c r="G10" i="3" s="1"/>
  <c r="C10" i="4"/>
  <c r="F206" i="1"/>
  <c r="B206" i="1" s="1"/>
  <c r="G203" i="1"/>
  <c r="C203" i="1" s="1"/>
  <c r="F203" i="1"/>
  <c r="B203" i="1" s="1"/>
  <c r="F122" i="1"/>
  <c r="B122" i="1" s="1"/>
  <c r="F161" i="1"/>
  <c r="B161" i="1" s="1"/>
  <c r="G118" i="1"/>
  <c r="C118" i="1" s="1"/>
  <c r="C157" i="1"/>
  <c r="C16" i="3"/>
  <c r="G16" i="3" s="1"/>
  <c r="C16" i="4"/>
  <c r="G164" i="1"/>
  <c r="C164" i="1" s="1"/>
  <c r="G125" i="1"/>
  <c r="C125" i="1" s="1"/>
  <c r="B18" i="3"/>
  <c r="F18" i="3" s="1"/>
  <c r="B18" i="4"/>
  <c r="B17" i="4"/>
  <c r="G17" i="4" s="1"/>
  <c r="B17" i="3"/>
  <c r="F17" i="3" s="1"/>
  <c r="H9" i="4"/>
  <c r="I9" i="4" s="1"/>
  <c r="J9" i="4"/>
  <c r="G160" i="1"/>
  <c r="C160" i="1" s="1"/>
  <c r="G121" i="1"/>
  <c r="C121" i="1" s="1"/>
  <c r="G170" i="1"/>
  <c r="C170" i="1" s="1"/>
  <c r="G131" i="1"/>
  <c r="C131" i="1" s="1"/>
  <c r="B7" i="4"/>
  <c r="B7" i="3"/>
  <c r="F7" i="3" s="1"/>
  <c r="G128" i="1"/>
  <c r="C128" i="1" s="1"/>
  <c r="G167" i="1"/>
  <c r="C167" i="1" s="1"/>
  <c r="F128" i="1"/>
  <c r="B128" i="1" s="1"/>
  <c r="F167" i="1"/>
  <c r="B167" i="1" s="1"/>
  <c r="F130" i="1"/>
  <c r="B130" i="1" s="1"/>
  <c r="F169" i="1"/>
  <c r="B169" i="1" s="1"/>
  <c r="F209" i="1"/>
  <c r="B209" i="1" s="1"/>
  <c r="F218" i="1" s="1" a="1"/>
  <c r="F218" i="1" s="1"/>
  <c r="F131" i="1"/>
  <c r="B131" i="1" s="1"/>
  <c r="G171" i="1"/>
  <c r="C171" i="1" s="1"/>
  <c r="G132" i="1"/>
  <c r="C132" i="1" s="1"/>
  <c r="F118" i="1"/>
  <c r="B118" i="1" s="1"/>
  <c r="F157" i="1"/>
  <c r="B157" i="1" s="1"/>
  <c r="F120" i="1"/>
  <c r="B120" i="1" s="1"/>
  <c r="F159" i="1"/>
  <c r="B159" i="1" s="1"/>
  <c r="B11" i="3"/>
  <c r="F11" i="3" s="1"/>
  <c r="B11" i="4"/>
  <c r="Z11" i="4" s="1"/>
  <c r="G119" i="1"/>
  <c r="C119" i="1" s="1"/>
  <c r="G158" i="1"/>
  <c r="C158" i="1" s="1"/>
  <c r="G129" i="1"/>
  <c r="C129" i="1" s="1"/>
  <c r="G168" i="1"/>
  <c r="C168" i="1" s="1"/>
  <c r="G166" i="1"/>
  <c r="C166" i="1" s="1"/>
  <c r="G127" i="1"/>
  <c r="C127" i="1" s="1"/>
  <c r="F127" i="1"/>
  <c r="B127" i="1" s="1"/>
  <c r="B12" i="3"/>
  <c r="F12" i="3" s="1"/>
  <c r="B12" i="4"/>
  <c r="G14" i="4"/>
  <c r="Z14" i="4"/>
  <c r="F171" i="1"/>
  <c r="B171" i="1" s="1"/>
  <c r="F132" i="1"/>
  <c r="B132" i="1" s="1"/>
  <c r="B15" i="4"/>
  <c r="B15" i="3"/>
  <c r="F15" i="3" s="1"/>
  <c r="C7" i="4"/>
  <c r="C7" i="3"/>
  <c r="G7" i="3" s="1"/>
  <c r="F196" i="1"/>
  <c r="B196" i="1" s="1"/>
  <c r="B5" i="3"/>
  <c r="F5" i="3" s="1"/>
  <c r="B5" i="4"/>
  <c r="Z9" i="4"/>
  <c r="Q9" i="4"/>
  <c r="B13" i="3"/>
  <c r="F13" i="3" s="1"/>
  <c r="B13" i="4"/>
  <c r="G13" i="4" s="1"/>
  <c r="F166" i="1"/>
  <c r="B166" i="1" s="1"/>
  <c r="G165" i="1"/>
  <c r="C165" i="1" s="1"/>
  <c r="G126" i="1"/>
  <c r="C126" i="1" s="1"/>
  <c r="F158" i="1"/>
  <c r="B158" i="1" s="1"/>
  <c r="F119" i="1"/>
  <c r="B119" i="1" s="1"/>
  <c r="F210" i="1"/>
  <c r="B210" i="1" s="1"/>
  <c r="F199" i="1"/>
  <c r="B199" i="1" s="1"/>
  <c r="C4" i="3"/>
  <c r="G4" i="3" s="1"/>
  <c r="C4" i="4"/>
  <c r="C6" i="4"/>
  <c r="C6" i="3"/>
  <c r="G6" i="3" s="1"/>
  <c r="Q17" i="4" l="1"/>
  <c r="H13" i="4"/>
  <c r="I13" i="4" s="1"/>
  <c r="J13" i="4"/>
  <c r="AA11" i="4"/>
  <c r="AB11" i="4" s="1"/>
  <c r="AC11" i="4"/>
  <c r="Q5" i="4"/>
  <c r="G5" i="4"/>
  <c r="Z5" i="4"/>
  <c r="Q11" i="4"/>
  <c r="AC9" i="4"/>
  <c r="AA9" i="4"/>
  <c r="AB9" i="4" s="1"/>
  <c r="G11" i="4"/>
  <c r="G16" i="4"/>
  <c r="Z16" i="4"/>
  <c r="Q16" i="4"/>
  <c r="T17" i="4"/>
  <c r="R17" i="4"/>
  <c r="S17" i="4" s="1"/>
  <c r="G8" i="4"/>
  <c r="Q8" i="4"/>
  <c r="Z8" i="4"/>
  <c r="Z17" i="4"/>
  <c r="Q15" i="4"/>
  <c r="G15" i="4"/>
  <c r="Z15" i="4"/>
  <c r="Q7" i="4"/>
  <c r="G7" i="4"/>
  <c r="Z7" i="4"/>
  <c r="Q13" i="4"/>
  <c r="Q18" i="4"/>
  <c r="Z18" i="4"/>
  <c r="T9" i="4"/>
  <c r="R9" i="4"/>
  <c r="S9" i="4" s="1"/>
  <c r="AA14" i="4"/>
  <c r="AB14" i="4" s="1"/>
  <c r="AC14" i="4"/>
  <c r="Q6" i="4"/>
  <c r="G6" i="4"/>
  <c r="Z6" i="4"/>
  <c r="H14" i="4"/>
  <c r="I14" i="4" s="1"/>
  <c r="J14" i="4"/>
  <c r="J17" i="4"/>
  <c r="H17" i="4"/>
  <c r="I17" i="4" s="1"/>
  <c r="Z13" i="4"/>
  <c r="G10" i="4"/>
  <c r="G12" i="4"/>
  <c r="Z12" i="4"/>
  <c r="Q12" i="4"/>
  <c r="Z4" i="4"/>
  <c r="Q4" i="4"/>
  <c r="G4" i="4"/>
  <c r="T14" i="4"/>
  <c r="R14" i="4"/>
  <c r="S14" i="4" s="1"/>
  <c r="F135" i="1" a="1"/>
  <c r="F135" i="1" s="1"/>
  <c r="G18" i="4"/>
  <c r="F177" i="1" a="1"/>
  <c r="F177" i="1" s="1"/>
  <c r="Q10" i="4"/>
  <c r="Z10" i="4"/>
  <c r="I4" i="3" a="1"/>
  <c r="I4" i="3" s="1"/>
  <c r="I8" i="3" s="1" a="1"/>
  <c r="I8" i="3" s="1"/>
  <c r="I12" i="3" s="1" a="1"/>
  <c r="I12" i="3" s="1"/>
  <c r="I16" i="3" s="1" a="1"/>
  <c r="I16" i="3" s="1"/>
  <c r="G23" i="3" l="1" a="1"/>
  <c r="G23" i="3" s="1"/>
  <c r="F23" i="3" a="1"/>
  <c r="F23" i="3" s="1"/>
  <c r="H23" i="3" a="1"/>
  <c r="H23" i="3" s="1"/>
  <c r="J4" i="4"/>
  <c r="H4" i="4"/>
  <c r="I4" i="4" s="1"/>
  <c r="R7" i="4"/>
  <c r="S7" i="4" s="1"/>
  <c r="T7" i="4"/>
  <c r="T11" i="4"/>
  <c r="R11" i="4"/>
  <c r="S11" i="4" s="1"/>
  <c r="R4" i="4"/>
  <c r="S4" i="4" s="1"/>
  <c r="T4" i="4"/>
  <c r="AA15" i="4"/>
  <c r="AB15" i="4" s="1"/>
  <c r="AC15" i="4"/>
  <c r="AA4" i="4"/>
  <c r="AB4" i="4" s="1"/>
  <c r="AC4" i="4"/>
  <c r="AA10" i="4"/>
  <c r="AB10" i="4" s="1"/>
  <c r="AC10" i="4"/>
  <c r="H15" i="4"/>
  <c r="I15" i="4" s="1"/>
  <c r="J15" i="4"/>
  <c r="AC5" i="4"/>
  <c r="AA5" i="4"/>
  <c r="AB5" i="4" s="1"/>
  <c r="T10" i="4"/>
  <c r="R10" i="4"/>
  <c r="S10" i="4" s="1"/>
  <c r="T16" i="4"/>
  <c r="R16" i="4"/>
  <c r="S16" i="4" s="1"/>
  <c r="H5" i="4"/>
  <c r="I5" i="4" s="1"/>
  <c r="J5" i="4"/>
  <c r="H12" i="4"/>
  <c r="I12" i="4" s="1"/>
  <c r="J12" i="4"/>
  <c r="H6" i="4"/>
  <c r="I6" i="4" s="1"/>
  <c r="J6" i="4"/>
  <c r="AC8" i="4"/>
  <c r="AA8" i="4"/>
  <c r="AB8" i="4" s="1"/>
  <c r="H11" i="4"/>
  <c r="I11" i="4" s="1"/>
  <c r="J11" i="4"/>
  <c r="J10" i="4"/>
  <c r="H10" i="4"/>
  <c r="I10" i="4" s="1"/>
  <c r="T6" i="4"/>
  <c r="R6" i="4"/>
  <c r="S6" i="4" s="1"/>
  <c r="AC7" i="4"/>
  <c r="AA7" i="4"/>
  <c r="AB7" i="4" s="1"/>
  <c r="T8" i="4"/>
  <c r="R8" i="4"/>
  <c r="S8" i="4" s="1"/>
  <c r="T12" i="4"/>
  <c r="R12" i="4"/>
  <c r="S12" i="4" s="1"/>
  <c r="AA18" i="4"/>
  <c r="AB18" i="4" s="1"/>
  <c r="AC18" i="4"/>
  <c r="T15" i="4"/>
  <c r="R15" i="4"/>
  <c r="S15" i="4" s="1"/>
  <c r="AC16" i="4"/>
  <c r="AA16" i="4"/>
  <c r="AB16" i="4" s="1"/>
  <c r="T5" i="4"/>
  <c r="R5" i="4"/>
  <c r="S5" i="4" s="1"/>
  <c r="H18" i="4"/>
  <c r="I18" i="4" s="1"/>
  <c r="J18" i="4"/>
  <c r="AC12" i="4"/>
  <c r="AA12" i="4"/>
  <c r="AB12" i="4" s="1"/>
  <c r="AC6" i="4"/>
  <c r="AA6" i="4"/>
  <c r="AB6" i="4" s="1"/>
  <c r="R18" i="4"/>
  <c r="S18" i="4" s="1"/>
  <c r="T18" i="4"/>
  <c r="AC17" i="4"/>
  <c r="AA17" i="4"/>
  <c r="AB17" i="4" s="1"/>
  <c r="J16" i="4"/>
  <c r="H16" i="4"/>
  <c r="I16" i="4" s="1"/>
  <c r="R13" i="4"/>
  <c r="S13" i="4" s="1"/>
  <c r="T13" i="4"/>
  <c r="AC13" i="4"/>
  <c r="AA13" i="4"/>
  <c r="AB13" i="4" s="1"/>
  <c r="H7" i="4"/>
  <c r="I7" i="4" s="1"/>
  <c r="J7" i="4"/>
  <c r="H8" i="4"/>
  <c r="I8" i="4" s="1"/>
  <c r="J8" i="4"/>
  <c r="L6" i="4" l="1"/>
  <c r="AE6" i="4"/>
  <c r="V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<sst xmlns="http://schemas.openxmlformats.org/spreadsheetml/2006/main" count="261" uniqueCount="143">
  <si>
    <t>Data:</t>
  </si>
  <si>
    <t>Grup pràctiques:</t>
  </si>
  <si>
    <t>Parella:</t>
  </si>
  <si>
    <t>Alumnes:</t>
  </si>
  <si>
    <t>ml enràs</t>
  </si>
  <si>
    <t>n</t>
  </si>
  <si>
    <t>Informe pràctica F</t>
  </si>
  <si>
    <t>concentració estoc</t>
  </si>
  <si>
    <t>0,3</t>
  </si>
  <si>
    <t>0,4</t>
  </si>
  <si>
    <t>0,5</t>
  </si>
  <si>
    <t>mg/L</t>
  </si>
  <si>
    <r>
      <t>Patró (mg/L Co</t>
    </r>
    <r>
      <rPr>
        <vertAlign val="superscript"/>
        <sz val="11"/>
        <color theme="1"/>
        <rFont val="Arial"/>
        <family val="2"/>
      </rPr>
      <t>2+</t>
    </r>
    <r>
      <rPr>
        <sz val="11"/>
        <color theme="1"/>
        <rFont val="Arial"/>
        <family val="2"/>
      </rPr>
      <t>)</t>
    </r>
  </si>
  <si>
    <t>conc. dissoluc. Intermèdia</t>
  </si>
  <si>
    <r>
      <t>ml dissoluc. Interm. Co</t>
    </r>
    <r>
      <rPr>
        <vertAlign val="superscript"/>
        <sz val="11"/>
        <color theme="1"/>
        <rFont val="Arial"/>
        <family val="2"/>
      </rPr>
      <t>2+</t>
    </r>
  </si>
  <si>
    <r>
      <t>Patró (mg/L Ni</t>
    </r>
    <r>
      <rPr>
        <vertAlign val="superscript"/>
        <sz val="11"/>
        <color theme="1"/>
        <rFont val="Arial"/>
        <family val="2"/>
      </rPr>
      <t>2+</t>
    </r>
    <r>
      <rPr>
        <sz val="11"/>
        <color theme="1"/>
        <rFont val="Arial"/>
        <family val="2"/>
      </rPr>
      <t>)</t>
    </r>
  </si>
  <si>
    <r>
      <t>ml dissoluc. Interm. Ni</t>
    </r>
    <r>
      <rPr>
        <vertAlign val="superscript"/>
        <sz val="11"/>
        <color theme="1"/>
        <rFont val="Arial"/>
        <family val="2"/>
      </rPr>
      <t>2+</t>
    </r>
  </si>
  <si>
    <t>Mostres</t>
  </si>
  <si>
    <r>
      <t>conc.  Ni/Co</t>
    </r>
    <r>
      <rPr>
        <vertAlign val="superscript"/>
        <sz val="11"/>
        <color theme="1"/>
        <rFont val="Arial"/>
        <family val="2"/>
      </rPr>
      <t xml:space="preserve">  </t>
    </r>
    <r>
      <rPr>
        <sz val="11"/>
        <color theme="1"/>
        <rFont val="Arial"/>
        <family val="2"/>
      </rPr>
      <t xml:space="preserve">(mg/L) </t>
    </r>
  </si>
  <si>
    <t>0,2 / 0,4</t>
  </si>
  <si>
    <t>0,4 / 0,4</t>
  </si>
  <si>
    <t>0,4 / 0,2</t>
  </si>
  <si>
    <r>
      <t>conc. dissoluc. intermèdia Co</t>
    </r>
    <r>
      <rPr>
        <vertAlign val="superscript"/>
        <sz val="11"/>
        <color theme="1"/>
        <rFont val="Arial"/>
        <family val="2"/>
      </rPr>
      <t>2+</t>
    </r>
  </si>
  <si>
    <r>
      <t>conc. dissoluc. intermèdia Ni</t>
    </r>
    <r>
      <rPr>
        <vertAlign val="superscript"/>
        <sz val="11"/>
        <color theme="1"/>
        <rFont val="Arial"/>
        <family val="2"/>
      </rPr>
      <t>2+</t>
    </r>
  </si>
  <si>
    <r>
      <t>ml dissoluc. interm. Co</t>
    </r>
    <r>
      <rPr>
        <vertAlign val="superscript"/>
        <sz val="11"/>
        <color theme="1"/>
        <rFont val="Arial"/>
        <family val="2"/>
      </rPr>
      <t>2+</t>
    </r>
  </si>
  <si>
    <r>
      <t>ml dissoluc. interm. Ni</t>
    </r>
    <r>
      <rPr>
        <vertAlign val="superscript"/>
        <sz val="11"/>
        <color theme="1"/>
        <rFont val="Arial"/>
        <family val="2"/>
      </rPr>
      <t>2+</t>
    </r>
  </si>
  <si>
    <t>Longitud d'ona (nm)</t>
  </si>
  <si>
    <t>Mostres Ni/Co (mg/L)</t>
  </si>
  <si>
    <r>
      <t>Patrons Co</t>
    </r>
    <r>
      <rPr>
        <vertAlign val="superscript"/>
        <sz val="11"/>
        <color theme="1"/>
        <rFont val="Arial"/>
        <family val="2"/>
      </rPr>
      <t>2+</t>
    </r>
    <r>
      <rPr>
        <sz val="11"/>
        <color theme="1"/>
        <rFont val="Arial"/>
        <family val="2"/>
      </rPr>
      <t xml:space="preserve"> (mg/L)</t>
    </r>
  </si>
  <si>
    <r>
      <t>Patrons Ni</t>
    </r>
    <r>
      <rPr>
        <vertAlign val="superscript"/>
        <sz val="11"/>
        <color theme="1"/>
        <rFont val="Arial"/>
        <family val="2"/>
      </rPr>
      <t>2+</t>
    </r>
    <r>
      <rPr>
        <sz val="11"/>
        <color theme="1"/>
        <rFont val="Arial"/>
        <family val="2"/>
      </rPr>
      <t xml:space="preserve"> (mg/L)</t>
    </r>
  </si>
  <si>
    <t>Patrons Ni</t>
  </si>
  <si>
    <t>Patrons Co</t>
  </si>
  <si>
    <t>1. Descripció de les mostres</t>
  </si>
  <si>
    <t>2. Instrumentació</t>
  </si>
  <si>
    <t>3. Patrons Co(II)</t>
  </si>
  <si>
    <t>4. Patrons Ni(II)</t>
  </si>
  <si>
    <t>5. Mostres</t>
  </si>
  <si>
    <t>6. Mesures absorbància</t>
  </si>
  <si>
    <t>7. Espectres:</t>
  </si>
  <si>
    <t>8. Tractament de dades:</t>
  </si>
  <si>
    <t>y</t>
  </si>
  <si>
    <t>x</t>
  </si>
  <si>
    <t>8.1 Mètode Gràfic:</t>
  </si>
  <si>
    <t>8.1.b. Mostra Ni/Co 0,2/0,4 (mg/L)</t>
  </si>
  <si>
    <t>8.1.a. Càlcul constant proporcionalitat: k=ε·b</t>
  </si>
  <si>
    <t>promig</t>
  </si>
  <si>
    <t>Pendent</t>
  </si>
  <si>
    <t>Ord. Origen</t>
  </si>
  <si>
    <t>desv. estand. Pendent</t>
  </si>
  <si>
    <t>desv. estand. Ord. Origen</t>
  </si>
  <si>
    <t>8.1.e. Resultats mètode gràfic:</t>
  </si>
  <si>
    <t>8.2. Regressió Lineal Múltiple Clàssica (CLS)</t>
  </si>
  <si>
    <t>8.2.b: càlcul matricial</t>
  </si>
  <si>
    <t>Comentaris</t>
  </si>
  <si>
    <r>
      <t>conc.  Ni/Co</t>
    </r>
    <r>
      <rPr>
        <b/>
        <vertAlign val="superscript"/>
        <sz val="11"/>
        <color theme="1"/>
        <rFont val="Arial"/>
        <family val="2"/>
      </rPr>
      <t xml:space="preserve">  </t>
    </r>
    <r>
      <rPr>
        <b/>
        <sz val="11"/>
        <color theme="1"/>
        <rFont val="Arial"/>
        <family val="2"/>
      </rPr>
      <t xml:space="preserve">(mg/L) </t>
    </r>
  </si>
  <si>
    <t>8.2.a: Solver</t>
  </si>
  <si>
    <t>els càlculs s'han de fer a la pestanya "Matricial"</t>
  </si>
  <si>
    <t>9. Comparativa dels tres mètodes:</t>
  </si>
  <si>
    <t>els càlculs s'han de fer a la pestanya "Solver" (heu d'afegir una captura de pantalla dels paràmetres inicials del Solver abans d'executar-ho)</t>
  </si>
  <si>
    <t>T18</t>
  </si>
  <si>
    <t>2.1.</t>
  </si>
  <si>
    <t>Sergio Castañeiras i Domènec Huerta Estradé</t>
  </si>
  <si>
    <t>Comentaris: L'absorbància molar per longitud d'ona permet diferenciar els dos compostos, en especial s'observa com el níqul absorbeix més a longituds d'ona baixes que el cobalt mentres</t>
  </si>
  <si>
    <t>std Co</t>
  </si>
  <si>
    <t>Q dreta</t>
  </si>
  <si>
    <t>Q esquerra</t>
  </si>
  <si>
    <t>std Ni</t>
  </si>
  <si>
    <t>Q tab N=3 95%</t>
  </si>
  <si>
    <t>&lt;- El test q ens diu que cal descartar</t>
  </si>
  <si>
    <t>k1niquel</t>
  </si>
  <si>
    <t>k2 cobalt</t>
  </si>
  <si>
    <t>k2/k1</t>
  </si>
  <si>
    <t>A/k1</t>
  </si>
  <si>
    <t>Observem que el test Q diu a nivell teòric que caldria descartar els patrons de níquel a 545 nm, però reflexionant una mica realment no s'ha de fer! Per la manera en la qual estem aplicant el test, cada vegada que l'apliquem hi ha un 95% de probabilitats de que el resultat del test sigui correcte ja que aquest és el risc que estem considerant. Tot i així, si apliquem el test en la nostra mostra de 15 longituds d'ona, només hi haurà una probabilitat de 0,95^15= 0,463 Per tant del 46,3 percent de que cap dels testos s'equivoqui i, per tant, estarem descartant algun valor que realment no s'hauria de descartar. Això passa justament en aquest cas perqué tenim una sola mostra a la qual li estem aplicant el test Q moltes vegades, i justament això explica Dixon que no s'ha de fer al seu paper presentant el test Q (https://doi.org/10.1021/ac60052a025)</t>
  </si>
  <si>
    <t>8.1.c. Mostra Ni/Co 0,4/0,2 (mg/L)</t>
  </si>
  <si>
    <t>8.1.d. Mostra Ni/Co 0,4/0,4 (mg/L)</t>
  </si>
  <si>
    <t>Hem utilitzat tots els punts doncs la resposta és lineal en tot l'interval!</t>
  </si>
  <si>
    <t>Excloem els 4 primers punts, on resulta aparent la no linealitat!</t>
  </si>
  <si>
    <r>
      <t>conc. est. Ni/Co</t>
    </r>
    <r>
      <rPr>
        <b/>
        <vertAlign val="superscript"/>
        <sz val="11"/>
        <color theme="1"/>
        <rFont val="Arial"/>
        <family val="2"/>
      </rPr>
      <t xml:space="preserve">  </t>
    </r>
    <r>
      <rPr>
        <b/>
        <sz val="11"/>
        <color theme="1"/>
        <rFont val="Arial"/>
        <family val="2"/>
      </rPr>
      <t xml:space="preserve">(mg/L) </t>
    </r>
  </si>
  <si>
    <t>Comentaris: Utilitzem el test Q per a veure si cal descartar algun a de les longituds d'ona però no ho fem realment perqué no s'ha d'utilitzar en aquest context!</t>
  </si>
  <si>
    <t>la ordenada d'origen és la concentració de níquel!</t>
  </si>
  <si>
    <t>Regressió lineal y = ax +b</t>
  </si>
  <si>
    <t>a</t>
  </si>
  <si>
    <t>u_a</t>
  </si>
  <si>
    <t>R^2</t>
  </si>
  <si>
    <t>b</t>
  </si>
  <si>
    <t>u_b</t>
  </si>
  <si>
    <t>F</t>
  </si>
  <si>
    <t>lambda (nm)</t>
  </si>
  <si>
    <t>k mitjana</t>
  </si>
  <si>
    <t>Níquel</t>
  </si>
  <si>
    <t>Cobalt</t>
  </si>
  <si>
    <t>8.2.b. Mostra Ni/Co 0,2/0,4 (mg/L)</t>
  </si>
  <si>
    <t>e</t>
  </si>
  <si>
    <t>Absorbància</t>
  </si>
  <si>
    <t>Experimental</t>
  </si>
  <si>
    <t>Calculada</t>
  </si>
  <si>
    <t>Diferència</t>
  </si>
  <si>
    <t>Diferència^2</t>
  </si>
  <si>
    <t>cNi</t>
  </si>
  <si>
    <t>cCo</t>
  </si>
  <si>
    <t>SS</t>
  </si>
  <si>
    <t>Pre-solver:</t>
  </si>
  <si>
    <t>Pre-solver</t>
  </si>
  <si>
    <t>8.2.c. Mostra Ni/Co 0,4/0,2 (mg/L)</t>
  </si>
  <si>
    <t>err. Rel</t>
  </si>
  <si>
    <t>En tots els casos utilitzant el solver, observem que les diferències entre les absorbàncies calculades i experiemntals són totes del mateix ordrede magnitud, amb un error relatiu sempre inferior al 0,5%, així que no podem descartar cap dada.</t>
  </si>
  <si>
    <t>El problema que té aquest mètode és que no brinda una estimació de l'error per als resultats obtinguts ja que l'únic que fa és trobar els mínims quadrats i per tant no considera eines estadístiques més potents.</t>
  </si>
  <si>
    <t>Per altra banda però, té l'avantatge que si que permet fer fàcilment regresions amb tantes variables com es vulgui i de funcions no necessariament ni lineals ni polinòmiques</t>
  </si>
  <si>
    <t>Mètode matricial:</t>
  </si>
  <si>
    <t>Matriu K</t>
  </si>
  <si>
    <t>Matriu K^T</t>
  </si>
  <si>
    <t>Matriu K^T * K</t>
  </si>
  <si>
    <t>Matriu (K^T * K)^-1</t>
  </si>
  <si>
    <t>Pseudoinversa sencera: (K^T * K)^-1 K^T</t>
  </si>
  <si>
    <t>Amb aquests valors calculats, ja podem resoldre el sistema d'equacions amb les absorbàncies experimentals.</t>
  </si>
  <si>
    <t>Mostres Ni/Co mg/L</t>
  </si>
  <si>
    <t>Vectors de concentracions per Ni/Co mg/L:</t>
  </si>
  <si>
    <t>c_Níquel</t>
  </si>
  <si>
    <t>c_Cobalt</t>
  </si>
  <si>
    <t>El problema d'aquest mètode és que no és possible veure si cal descartar algun valor, en quant a la resta, funciona bé!</t>
  </si>
  <si>
    <t>Calculats com Pseudoinversa*A</t>
  </si>
  <si>
    <t xml:space="preserve">Observem que en aquest cas els resultats obtinguts mitjançant el mètode gràfic no s'ajusten igualment tant bé a la composició real de la mostra mesurada. El coeficient de correlació </t>
  </si>
  <si>
    <t>0,212/0,392</t>
  </si>
  <si>
    <t>0,477/0,331</t>
  </si>
  <si>
    <t>0,460/0,123</t>
  </si>
  <si>
    <t>0,472/0,131</t>
  </si>
  <si>
    <t>0,212±0,001 / 0,391±0,001</t>
  </si>
  <si>
    <t xml:space="preserve">0,460±0,005/ 0,146±0,006 </t>
  </si>
  <si>
    <t xml:space="preserve">0,480±0,004/0,327±0,004 </t>
  </si>
  <si>
    <t>concentracións estimades Ni/Co (mg/L)</t>
  </si>
  <si>
    <t xml:space="preserve">Les mostresanalitzades són dissolucions de Co(II) i Ni(II) de 1000ppm. La de cobalt és de color rosa i la de níquel blava, tot i així, en les concentracions analitzades completament transparents </t>
  </si>
  <si>
    <t>Les dades ens han estat proporcionades ja que després de realitzar les regresions amb les obtingudes per nosaltres no es seguia correctament la llei de Labert Beer. És a dir, les desviacions estàndard per a la constant de proporcionalitat obtinguda a cada longitud d'ona eren de l'ordre del 20%</t>
  </si>
  <si>
    <t>A efectes pràctic, s'ha analitzat dissolucions en el rang de concentracions 0,2-0,5 ppm a través de complexs amb PAR(4-(2-piridilazo)resorcinol, que emet a la regió visible de l'espectre electromagentic</t>
  </si>
  <si>
    <t>Per a l'anàlisis de les mostres s'ha utilitzat un espectrofòtometre Jasco V-730 de doble feix, les mostres s'han col·locat en cubetesde quars i les dades obtingudes han estat procesades amb els programes Spectra Manager i Spectra Analysis. Des d'aquests s'han guardaten format .txt per acabar obtenint els resultats presentats amb Excel.</t>
  </si>
  <si>
    <t xml:space="preserve"> que aquest absorbeix més a longituds d'ona altes, si es pogues utilitzar únicament dues longituds d'ona, l'ideal seria fer-ho amb una a cada banda de l'espectre</t>
  </si>
  <si>
    <t>Per altra banda, les desviacions obtingudes són prou grans com per a representar una font d'error important en la resolució del problema, però no n'hi ha cap pitjor que la resta que es pugui descartar</t>
  </si>
  <si>
    <t>Gràficament s'observa com tots els punts s'ajusten satisfactoriament a la recta traçada i s'obté un coeficient de correlació molt alt! Els resultats s'ajusten bé amb les concentracions preparades</t>
  </si>
  <si>
    <t>En aquest cas els resultats proveïts per el mètode gràfic no són tant bons com anteriorment, descartem per a la regresió els 4 primers punts, que no s'ajusten bé, tot obtenint un bon coeficient de correlació</t>
  </si>
  <si>
    <t>Encara que els resultats obtinguts no disten molt de la realitat, els errors predits no són capaços d'explicar les diferències entre els resultats obtinguts i la realitat. Això és perqué aquestes desviacions no tenen en compte l'error associat als valors de la constant epsilon de la llei de Lambert-Beer, que té un error considerable.</t>
  </si>
  <si>
    <t>L'error és molt petit en tots tres casos i de fet val zero en els tres primers així que estem aconseguint un ajustament satisfactori de les dades. Ara bé, encara que en la primera dissolució els resultats són propers als experimentals, a la resta ja no és el cas. De fet la concentració de níquel sembla ser sempre més alta de l'esperat i la de cobalt inferior</t>
  </si>
  <si>
    <t>S'obtenen resulats pràcticament idèntics que amb el solver. S'esperava que passes això ja que de fet aquest mètode consisteix en trobar el mínim dels quadrats de les desviacions, amb tendències idèntiques per tant.</t>
  </si>
  <si>
    <t>Un cop realtizats els càlculs amb els tres mètodes, observem que els valors obtinguts són tots molt similars entre ells. Podria ser esperable una diferència més gran entre els resultats obtinguts per el primer mètode que per la resta, però sembla que no és el cas. Assumint que les mescles estiguin ben preparades, podria ser que hi hagués alguna mena d'interferència entre els anàlits com ara que el PAR tingués més tendència a complexar-se amb el níquel. Encara que una hipòtesis més senzilla seria simplement que la dissolució de níquel no estava ben preparada i n'en tenia una mica més del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</si>
</sst>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9"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perscript"/>
      <sz val="11"/>
      <color theme="1"/>
      <name val="Arial"/>
      <family val="2"/>
    </font>
    <font>
      <b/>
      <vertAlign val="superscript"/>
      <sz val="11"/>
      <color theme="1"/>
      <name val="Arial"/>
      <family val="2"/>
    </font>
    <font>
      <sz val="11"/>
      <color rgb="FF000000"/>
      <name val="Arial"/>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45">
    <xf numFmtId="0" fontId="0" fillId="0" borderId="0" xfId="0"/>
    <xf numFmtId="0" fontId="1"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0" xfId="0" applyFont="1"/>
    <xf numFmtId="0" fontId="1" fillId="0" borderId="0" xfId="0" applyFont="1" applyAlignment="1">
      <alignment horizontal="center" vertical="center"/>
    </xf>
    <xf numFmtId="0" fontId="2" fillId="0" borderId="1" xfId="0" applyFont="1" applyBorder="1" applyAlignment="1">
      <alignment vertical="center"/>
    </xf>
    <xf numFmtId="0" fontId="2" fillId="0" borderId="13" xfId="0" applyFont="1" applyBorder="1" applyAlignment="1">
      <alignment vertical="center"/>
    </xf>
    <xf numFmtId="0" fontId="1" fillId="0" borderId="0" xfId="0" applyFont="1"/>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center"/>
    </xf>
    <xf numFmtId="14" fontId="1" fillId="0" borderId="0" xfId="0" applyNumberFormat="1" applyFont="1" applyAlignment="1">
      <alignment vertical="center"/>
    </xf>
    <xf numFmtId="0" fontId="8" fillId="0" borderId="1" xfId="0" applyFont="1" applyBorder="1" applyAlignment="1">
      <alignment vertical="center"/>
    </xf>
    <xf numFmtId="0" fontId="8" fillId="0" borderId="0" xfId="0" applyFont="1" applyAlignment="1">
      <alignment vertical="center"/>
    </xf>
    <xf numFmtId="0" fontId="1" fillId="0" borderId="13" xfId="0" applyFont="1" applyBorder="1" applyAlignment="1">
      <alignment horizontal="center" vertical="center"/>
    </xf>
    <xf numFmtId="0" fontId="1" fillId="0" borderId="0" xfId="0" applyFont="1" applyAlignment="1">
      <alignment horizontal="right" vertical="center"/>
    </xf>
    <xf numFmtId="164" fontId="0" fillId="0" borderId="0" xfId="0" applyNumberFormat="1"/>
    <xf numFmtId="0" fontId="2" fillId="0" borderId="20" xfId="0" applyFont="1" applyBorder="1" applyAlignment="1">
      <alignment horizontal="center" vertical="center"/>
    </xf>
    <xf numFmtId="0" fontId="1" fillId="0" borderId="14" xfId="0" applyFont="1" applyBorder="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center" wrapText="1"/>
    </xf>
    <xf numFmtId="0" fontId="1" fillId="0" borderId="2"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Patrons</a:t>
            </a:r>
            <a:r>
              <a:rPr lang="en-US" baseline="0"/>
              <a:t> de Cobalt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Ni 0,3</c:v>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A'!$B$53:$B$67</c:f>
              <c:numCache>
                <c:formatCode>General</c:formatCode>
                <c:ptCount val="15"/>
                <c:pt idx="0">
                  <c:v>8.0953499999999998E-2</c:v>
                </c:pt>
                <c:pt idx="1">
                  <c:v>8.9074E-2</c:v>
                </c:pt>
                <c:pt idx="2">
                  <c:v>9.6567100000000003E-2</c:v>
                </c:pt>
                <c:pt idx="3">
                  <c:v>0.103397</c:v>
                </c:pt>
                <c:pt idx="4">
                  <c:v>0.109699</c:v>
                </c:pt>
                <c:pt idx="5">
                  <c:v>0.11545999999999999</c:v>
                </c:pt>
                <c:pt idx="6">
                  <c:v>0.120405</c:v>
                </c:pt>
                <c:pt idx="7">
                  <c:v>0.124223</c:v>
                </c:pt>
                <c:pt idx="8">
                  <c:v>0.12621299999999999</c:v>
                </c:pt>
                <c:pt idx="9">
                  <c:v>0.12676799999999999</c:v>
                </c:pt>
                <c:pt idx="10">
                  <c:v>0.12576100000000001</c:v>
                </c:pt>
                <c:pt idx="11">
                  <c:v>0.12378</c:v>
                </c:pt>
                <c:pt idx="12">
                  <c:v>0.12113500000000001</c:v>
                </c:pt>
                <c:pt idx="13">
                  <c:v>0.117358</c:v>
                </c:pt>
                <c:pt idx="14">
                  <c:v>0.112216</c:v>
                </c:pt>
              </c:numCache>
            </c:numRef>
          </c:yVal>
          <c:smooth val="0"/>
          <c:extLst>
            <c:ext xmlns:c16="http://schemas.microsoft.com/office/drawing/2014/chart" uri="{C3380CC4-5D6E-409C-BE32-E72D297353CC}">
              <c16:uniqueId val="{00000000-30CB-6C44-AD26-3AE7C5B75F54}"/>
            </c:ext>
          </c:extLst>
        </c:ser>
        <c:ser>
          <c:idx val="1"/>
          <c:order val="1"/>
          <c:tx>
            <c:v>Ni 0,4</c:v>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A'!$C$53:$C$67</c:f>
              <c:numCache>
                <c:formatCode>General</c:formatCode>
                <c:ptCount val="15"/>
                <c:pt idx="0">
                  <c:v>9.9102499999999996E-2</c:v>
                </c:pt>
                <c:pt idx="1">
                  <c:v>0.11087</c:v>
                </c:pt>
                <c:pt idx="2">
                  <c:v>0.121933</c:v>
                </c:pt>
                <c:pt idx="3">
                  <c:v>0.131716</c:v>
                </c:pt>
                <c:pt idx="4">
                  <c:v>0.140821</c:v>
                </c:pt>
                <c:pt idx="5">
                  <c:v>0.149307</c:v>
                </c:pt>
                <c:pt idx="6">
                  <c:v>0.15687100000000001</c:v>
                </c:pt>
                <c:pt idx="7">
                  <c:v>0.16248899999999999</c:v>
                </c:pt>
                <c:pt idx="8">
                  <c:v>0.16588</c:v>
                </c:pt>
                <c:pt idx="9">
                  <c:v>0.167188</c:v>
                </c:pt>
                <c:pt idx="10">
                  <c:v>0.166382</c:v>
                </c:pt>
                <c:pt idx="11">
                  <c:v>0.164272</c:v>
                </c:pt>
                <c:pt idx="12">
                  <c:v>0.16098299999999999</c:v>
                </c:pt>
                <c:pt idx="13">
                  <c:v>0.15624099999999999</c:v>
                </c:pt>
                <c:pt idx="14">
                  <c:v>0.149505</c:v>
                </c:pt>
              </c:numCache>
            </c:numRef>
          </c:yVal>
          <c:smooth val="0"/>
          <c:extLst>
            <c:ext xmlns:c16="http://schemas.microsoft.com/office/drawing/2014/chart" uri="{C3380CC4-5D6E-409C-BE32-E72D297353CC}">
              <c16:uniqueId val="{00000001-30CB-6C44-AD26-3AE7C5B75F54}"/>
            </c:ext>
          </c:extLst>
        </c:ser>
        <c:ser>
          <c:idx val="2"/>
          <c:order val="2"/>
          <c:tx>
            <c:v>Ni 0,5</c:v>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A'!$D$53:$D$67</c:f>
              <c:numCache>
                <c:formatCode>General</c:formatCode>
                <c:ptCount val="15"/>
                <c:pt idx="0">
                  <c:v>0.12662699999999999</c:v>
                </c:pt>
                <c:pt idx="1">
                  <c:v>0.143126</c:v>
                </c:pt>
                <c:pt idx="2">
                  <c:v>0.15812999999999999</c:v>
                </c:pt>
                <c:pt idx="3">
                  <c:v>0.17205300000000001</c:v>
                </c:pt>
                <c:pt idx="4">
                  <c:v>0.184337</c:v>
                </c:pt>
                <c:pt idx="5">
                  <c:v>0.19592000000000001</c:v>
                </c:pt>
                <c:pt idx="6">
                  <c:v>0.205932</c:v>
                </c:pt>
                <c:pt idx="7">
                  <c:v>0.21363699999999999</c:v>
                </c:pt>
                <c:pt idx="8">
                  <c:v>0.21834500000000001</c:v>
                </c:pt>
                <c:pt idx="9">
                  <c:v>0.22017100000000001</c:v>
                </c:pt>
                <c:pt idx="10">
                  <c:v>0.21912499999999999</c:v>
                </c:pt>
                <c:pt idx="11">
                  <c:v>0.21613499999999999</c:v>
                </c:pt>
                <c:pt idx="12">
                  <c:v>0.21157000000000001</c:v>
                </c:pt>
                <c:pt idx="13">
                  <c:v>0.20519699999999999</c:v>
                </c:pt>
                <c:pt idx="14">
                  <c:v>0.19617200000000001</c:v>
                </c:pt>
              </c:numCache>
            </c:numRef>
          </c:yVal>
          <c:smooth val="0"/>
          <c:extLst>
            <c:ext xmlns:c16="http://schemas.microsoft.com/office/drawing/2014/chart" uri="{C3380CC4-5D6E-409C-BE32-E72D297353CC}">
              <c16:uniqueId val="{00000002-30CB-6C44-AD26-3AE7C5B75F54}"/>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a:t>
                </a:r>
                <a:r>
                  <a:rPr lang="en-US" baseline="0"/>
                  <a:t>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Patrons</a:t>
            </a:r>
            <a:r>
              <a:rPr lang="en-US" baseline="0"/>
              <a:t> de Níquel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A'!$E$53:$E$67</c:f>
              <c:numCache>
                <c:formatCode>General</c:formatCode>
                <c:ptCount val="15"/>
                <c:pt idx="0">
                  <c:v>0.101215</c:v>
                </c:pt>
                <c:pt idx="1">
                  <c:v>0.113828</c:v>
                </c:pt>
                <c:pt idx="2">
                  <c:v>0.12574199999999999</c:v>
                </c:pt>
                <c:pt idx="3">
                  <c:v>0.13561899999999999</c:v>
                </c:pt>
                <c:pt idx="4">
                  <c:v>0.14232400000000001</c:v>
                </c:pt>
                <c:pt idx="5">
                  <c:v>0.14623700000000001</c:v>
                </c:pt>
                <c:pt idx="6">
                  <c:v>0.14774000000000001</c:v>
                </c:pt>
                <c:pt idx="7">
                  <c:v>0.14833199999999999</c:v>
                </c:pt>
                <c:pt idx="8">
                  <c:v>0.14934500000000001</c:v>
                </c:pt>
                <c:pt idx="9">
                  <c:v>0.15082599999999999</c:v>
                </c:pt>
                <c:pt idx="10">
                  <c:v>0.15001</c:v>
                </c:pt>
                <c:pt idx="11">
                  <c:v>0.14415500000000001</c:v>
                </c:pt>
                <c:pt idx="12">
                  <c:v>0.133105</c:v>
                </c:pt>
                <c:pt idx="13">
                  <c:v>0.119768</c:v>
                </c:pt>
                <c:pt idx="14">
                  <c:v>0.107048</c:v>
                </c:pt>
              </c:numCache>
            </c:numRef>
          </c:yVal>
          <c:smooth val="0"/>
          <c:extLst>
            <c:ext xmlns:c16="http://schemas.microsoft.com/office/drawing/2014/chart" uri="{C3380CC4-5D6E-409C-BE32-E72D297353CC}">
              <c16:uniqueId val="{00000000-3479-FE4D-88AD-9C9536830DA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A'!$F$53:$F$67</c:f>
              <c:numCache>
                <c:formatCode>General</c:formatCode>
                <c:ptCount val="15"/>
                <c:pt idx="0">
                  <c:v>0.15828400000000001</c:v>
                </c:pt>
                <c:pt idx="1">
                  <c:v>0.174151</c:v>
                </c:pt>
                <c:pt idx="2">
                  <c:v>0.18950900000000001</c:v>
                </c:pt>
                <c:pt idx="3">
                  <c:v>0.201878</c:v>
                </c:pt>
                <c:pt idx="4">
                  <c:v>0.209733</c:v>
                </c:pt>
                <c:pt idx="5">
                  <c:v>0.21247099999999999</c:v>
                </c:pt>
                <c:pt idx="6">
                  <c:v>0.21208299999999999</c:v>
                </c:pt>
                <c:pt idx="7">
                  <c:v>0.21040200000000001</c:v>
                </c:pt>
                <c:pt idx="8">
                  <c:v>0.209483</c:v>
                </c:pt>
                <c:pt idx="9">
                  <c:v>0.20959</c:v>
                </c:pt>
                <c:pt idx="10">
                  <c:v>0.20691499999999999</c:v>
                </c:pt>
                <c:pt idx="11">
                  <c:v>0.197072</c:v>
                </c:pt>
                <c:pt idx="12">
                  <c:v>0.17990900000000001</c:v>
                </c:pt>
                <c:pt idx="13">
                  <c:v>0.159388</c:v>
                </c:pt>
                <c:pt idx="14">
                  <c:v>0.13974900000000001</c:v>
                </c:pt>
              </c:numCache>
            </c:numRef>
          </c:yVal>
          <c:smooth val="0"/>
          <c:extLst>
            <c:ext xmlns:c16="http://schemas.microsoft.com/office/drawing/2014/chart" uri="{C3380CC4-5D6E-409C-BE32-E72D297353CC}">
              <c16:uniqueId val="{00000001-3479-FE4D-88AD-9C9536830DAF}"/>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A'!$G$53:$G$67</c:f>
              <c:numCache>
                <c:formatCode>General</c:formatCode>
                <c:ptCount val="15"/>
                <c:pt idx="0">
                  <c:v>0.22764200000000001</c:v>
                </c:pt>
                <c:pt idx="1">
                  <c:v>0.24760799999999999</c:v>
                </c:pt>
                <c:pt idx="2">
                  <c:v>0.26649499999999998</c:v>
                </c:pt>
                <c:pt idx="3">
                  <c:v>0.28182600000000002</c:v>
                </c:pt>
                <c:pt idx="4">
                  <c:v>0.29062399999999999</c:v>
                </c:pt>
                <c:pt idx="5">
                  <c:v>0.29320600000000002</c:v>
                </c:pt>
                <c:pt idx="6">
                  <c:v>0.291246</c:v>
                </c:pt>
                <c:pt idx="7">
                  <c:v>0.28756300000000001</c:v>
                </c:pt>
                <c:pt idx="8">
                  <c:v>0.28499999999999998</c:v>
                </c:pt>
                <c:pt idx="9">
                  <c:v>0.283885</c:v>
                </c:pt>
                <c:pt idx="10">
                  <c:v>0.27923199999999998</c:v>
                </c:pt>
                <c:pt idx="11">
                  <c:v>0.26519500000000001</c:v>
                </c:pt>
                <c:pt idx="12">
                  <c:v>0.24143700000000001</c:v>
                </c:pt>
                <c:pt idx="13">
                  <c:v>0.213056</c:v>
                </c:pt>
                <c:pt idx="14">
                  <c:v>0.18595200000000001</c:v>
                </c:pt>
              </c:numCache>
            </c:numRef>
          </c:yVal>
          <c:smooth val="0"/>
          <c:extLst>
            <c:ext xmlns:c16="http://schemas.microsoft.com/office/drawing/2014/chart" uri="{C3380CC4-5D6E-409C-BE32-E72D297353CC}">
              <c16:uniqueId val="{00000002-3479-FE4D-88AD-9C9536830DAF}"/>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Mostres</a:t>
            </a:r>
            <a:r>
              <a:rPr lang="en-US" baseline="0"/>
              <a:t> Ni/Co mg/L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strRef>
              <c:f>'Pràctica A'!$H$52</c:f>
              <c:strCache>
                <c:ptCount val="1"/>
                <c:pt idx="0">
                  <c:v>0,2 / 0,4</c:v>
                </c:pt>
              </c:strCache>
            </c:strRef>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A'!$H$53:$H$67</c:f>
              <c:numCache>
                <c:formatCode>General</c:formatCode>
                <c:ptCount val="15"/>
                <c:pt idx="0">
                  <c:v>0.18429799999999999</c:v>
                </c:pt>
                <c:pt idx="1">
                  <c:v>0.20483599999999999</c:v>
                </c:pt>
                <c:pt idx="2">
                  <c:v>0.22359499999999999</c:v>
                </c:pt>
                <c:pt idx="3">
                  <c:v>0.240283</c:v>
                </c:pt>
                <c:pt idx="4">
                  <c:v>0.25330399999999997</c:v>
                </c:pt>
                <c:pt idx="5">
                  <c:v>0.26358399999999998</c:v>
                </c:pt>
                <c:pt idx="6">
                  <c:v>0.271117</c:v>
                </c:pt>
                <c:pt idx="7">
                  <c:v>0.27611999999999998</c:v>
                </c:pt>
                <c:pt idx="8">
                  <c:v>0.27915899999999999</c:v>
                </c:pt>
                <c:pt idx="9">
                  <c:v>0.28016999999999997</c:v>
                </c:pt>
                <c:pt idx="10">
                  <c:v>0.27764899999999998</c:v>
                </c:pt>
                <c:pt idx="11">
                  <c:v>0.27008300000000002</c:v>
                </c:pt>
                <c:pt idx="12">
                  <c:v>0.257577</c:v>
                </c:pt>
                <c:pt idx="13">
                  <c:v>0.242007</c:v>
                </c:pt>
                <c:pt idx="14">
                  <c:v>0.22475500000000001</c:v>
                </c:pt>
              </c:numCache>
            </c:numRef>
          </c:yVal>
          <c:smooth val="0"/>
          <c:extLst>
            <c:ext xmlns:c16="http://schemas.microsoft.com/office/drawing/2014/chart" uri="{C3380CC4-5D6E-409C-BE32-E72D297353CC}">
              <c16:uniqueId val="{00000000-4A7F-1D4A-AC6E-6C591F18A3C6}"/>
            </c:ext>
          </c:extLst>
        </c:ser>
        <c:ser>
          <c:idx val="1"/>
          <c:order val="1"/>
          <c:tx>
            <c:strRef>
              <c:f>'Pràctica A'!$I$52</c:f>
              <c:strCache>
                <c:ptCount val="1"/>
                <c:pt idx="0">
                  <c:v>0,4 / 0,4</c:v>
                </c:pt>
              </c:strCache>
            </c:strRef>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A'!$I$53:$I$67</c:f>
              <c:numCache>
                <c:formatCode>General</c:formatCode>
                <c:ptCount val="15"/>
                <c:pt idx="0">
                  <c:v>0.27276800000000001</c:v>
                </c:pt>
                <c:pt idx="1">
                  <c:v>0.30288399999999999</c:v>
                </c:pt>
                <c:pt idx="2">
                  <c:v>0.330733</c:v>
                </c:pt>
                <c:pt idx="3">
                  <c:v>0.35401199999999999</c:v>
                </c:pt>
                <c:pt idx="4">
                  <c:v>0.370971</c:v>
                </c:pt>
                <c:pt idx="5">
                  <c:v>0.38248500000000002</c:v>
                </c:pt>
                <c:pt idx="6">
                  <c:v>0.38922899999999999</c:v>
                </c:pt>
                <c:pt idx="7">
                  <c:v>0.39258900000000002</c:v>
                </c:pt>
                <c:pt idx="8">
                  <c:v>0.39447599999999999</c:v>
                </c:pt>
                <c:pt idx="9">
                  <c:v>0.39472099999999999</c:v>
                </c:pt>
                <c:pt idx="10">
                  <c:v>0.39011699999999999</c:v>
                </c:pt>
                <c:pt idx="11">
                  <c:v>0.37645499999999998</c:v>
                </c:pt>
                <c:pt idx="12">
                  <c:v>0.35388999999999998</c:v>
                </c:pt>
                <c:pt idx="13">
                  <c:v>0.326104</c:v>
                </c:pt>
                <c:pt idx="14">
                  <c:v>0.297182</c:v>
                </c:pt>
              </c:numCache>
            </c:numRef>
          </c:yVal>
          <c:smooth val="0"/>
          <c:extLst>
            <c:ext xmlns:c16="http://schemas.microsoft.com/office/drawing/2014/chart" uri="{C3380CC4-5D6E-409C-BE32-E72D297353CC}">
              <c16:uniqueId val="{00000001-4A7F-1D4A-AC6E-6C591F18A3C6}"/>
            </c:ext>
          </c:extLst>
        </c:ser>
        <c:ser>
          <c:idx val="2"/>
          <c:order val="2"/>
          <c:tx>
            <c:strRef>
              <c:f>'Pràctica A'!$J$52</c:f>
              <c:strCache>
                <c:ptCount val="1"/>
                <c:pt idx="0">
                  <c:v>0,4 / 0,2</c:v>
                </c:pt>
              </c:strCache>
            </c:strRef>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A'!$J$53:$J$67</c:f>
              <c:numCache>
                <c:formatCode>General</c:formatCode>
                <c:ptCount val="15"/>
                <c:pt idx="0">
                  <c:v>0.22297400000000001</c:v>
                </c:pt>
                <c:pt idx="1">
                  <c:v>0.24532499999999999</c:v>
                </c:pt>
                <c:pt idx="2">
                  <c:v>0.26625399999999999</c:v>
                </c:pt>
                <c:pt idx="3">
                  <c:v>0.28359800000000002</c:v>
                </c:pt>
                <c:pt idx="4">
                  <c:v>0.29537000000000002</c:v>
                </c:pt>
                <c:pt idx="5">
                  <c:v>0.30235600000000001</c:v>
                </c:pt>
                <c:pt idx="6">
                  <c:v>0.30512699999999998</c:v>
                </c:pt>
                <c:pt idx="7">
                  <c:v>0.30581799999999998</c:v>
                </c:pt>
                <c:pt idx="8">
                  <c:v>0.30602099999999999</c:v>
                </c:pt>
                <c:pt idx="9">
                  <c:v>0.30606499999999998</c:v>
                </c:pt>
                <c:pt idx="10">
                  <c:v>0.30221599999999998</c:v>
                </c:pt>
                <c:pt idx="11">
                  <c:v>0.29030800000000001</c:v>
                </c:pt>
                <c:pt idx="12">
                  <c:v>0.27023000000000003</c:v>
                </c:pt>
                <c:pt idx="13">
                  <c:v>0.245724</c:v>
                </c:pt>
                <c:pt idx="14">
                  <c:v>0.22112399999999999</c:v>
                </c:pt>
              </c:numCache>
            </c:numRef>
          </c:yVal>
          <c:smooth val="0"/>
          <c:extLst>
            <c:ext xmlns:c16="http://schemas.microsoft.com/office/drawing/2014/chart" uri="{C3380CC4-5D6E-409C-BE32-E72D297353CC}">
              <c16:uniqueId val="{00000002-4A7F-1D4A-AC6E-6C591F18A3C6}"/>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a:t>
                </a:r>
                <a:r>
                  <a:rPr lang="en-US" baseline="0"/>
                  <a:t>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Absrobància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8080344722727246E-3"/>
                  <c:y val="0.16493968070504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A'!$B$161:$B$171</c:f>
              <c:numCache>
                <c:formatCode>General</c:formatCode>
                <c:ptCount val="11"/>
                <c:pt idx="0">
                  <c:v>0.68759118574618894</c:v>
                </c:pt>
                <c:pt idx="1">
                  <c:v>0.71647419902875042</c:v>
                </c:pt>
                <c:pt idx="2">
                  <c:v>0.75094499562194861</c:v>
                </c:pt>
                <c:pt idx="3">
                  <c:v>0.78189761951468573</c:v>
                </c:pt>
                <c:pt idx="4">
                  <c:v>0.79929669096029021</c:v>
                </c:pt>
                <c:pt idx="5">
                  <c:v>0.80330720529654587</c:v>
                </c:pt>
                <c:pt idx="6">
                  <c:v>0.80811054047247788</c:v>
                </c:pt>
                <c:pt idx="7">
                  <c:v>0.83503666787858366</c:v>
                </c:pt>
                <c:pt idx="8">
                  <c:v>0.89323126154716548</c:v>
                </c:pt>
                <c:pt idx="9">
                  <c:v>0.97416358112624346</c:v>
                </c:pt>
                <c:pt idx="10">
                  <c:v>1.057560972442495</c:v>
                </c:pt>
              </c:numCache>
            </c:numRef>
          </c:xVal>
          <c:yVal>
            <c:numRef>
              <c:f>'Pràctica A'!$C$161:$C$171</c:f>
              <c:numCache>
                <c:formatCode>General</c:formatCode>
                <c:ptCount val="11"/>
                <c:pt idx="0">
                  <c:v>0.56083130282259541</c:v>
                </c:pt>
                <c:pt idx="1">
                  <c:v>0.56513514616453908</c:v>
                </c:pt>
                <c:pt idx="2">
                  <c:v>0.5702718005207561</c:v>
                </c:pt>
                <c:pt idx="3">
                  <c:v>0.57500042304604426</c:v>
                </c:pt>
                <c:pt idx="4">
                  <c:v>0.5768451521052409</c:v>
                </c:pt>
                <c:pt idx="5">
                  <c:v>0.57585196597885013</c:v>
                </c:pt>
                <c:pt idx="6">
                  <c:v>0.5753628165605098</c:v>
                </c:pt>
                <c:pt idx="7">
                  <c:v>0.57923099433354919</c:v>
                </c:pt>
                <c:pt idx="8">
                  <c:v>0.5890230527348157</c:v>
                </c:pt>
                <c:pt idx="9">
                  <c:v>0.60235886546535322</c:v>
                </c:pt>
                <c:pt idx="10">
                  <c:v>0.61531402606955199</c:v>
                </c:pt>
              </c:numCache>
            </c:numRef>
          </c:yVal>
          <c:smooth val="0"/>
          <c:extLst>
            <c:ext xmlns:c16="http://schemas.microsoft.com/office/drawing/2014/chart" uri="{C3380CC4-5D6E-409C-BE32-E72D297353CC}">
              <c16:uniqueId val="{00000000-3691-6643-B53A-E27E6BBFFC2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'Pràctica A'!$B$157:$B$160</c:f>
              <c:numCache>
                <c:formatCode>General</c:formatCode>
                <c:ptCount val="4"/>
                <c:pt idx="0">
                  <c:v>0.64866202710025878</c:v>
                </c:pt>
                <c:pt idx="1">
                  <c:v>0.65673823596354297</c:v>
                </c:pt>
                <c:pt idx="2">
                  <c:v>0.66132350096400949</c:v>
                </c:pt>
                <c:pt idx="3">
                  <c:v>0.66959073109868805</c:v>
                </c:pt>
              </c:numCache>
            </c:numRef>
          </c:xVal>
          <c:yVal>
            <c:numRef>
              <c:f>'Pràctica A'!$C$157:$C$160</c:f>
              <c:numCache>
                <c:formatCode>General</c:formatCode>
                <c:ptCount val="4"/>
                <c:pt idx="0">
                  <c:v>0.56288687207093591</c:v>
                </c:pt>
                <c:pt idx="1">
                  <c:v>0.56180432845753892</c:v>
                </c:pt>
                <c:pt idx="2">
                  <c:v>0.56017995620317662</c:v>
                </c:pt>
                <c:pt idx="3">
                  <c:v>0.55958183218521496</c:v>
                </c:pt>
              </c:numCache>
            </c:numRef>
          </c:yVal>
          <c:smooth val="0"/>
          <c:extLst>
            <c:ext xmlns:c16="http://schemas.microsoft.com/office/drawing/2014/chart" uri="{C3380CC4-5D6E-409C-BE32-E72D297353CC}">
              <c16:uniqueId val="{00000005-3691-6643-B53A-E27E6BBFFC2A}"/>
            </c:ext>
          </c:extLst>
        </c:ser>
        <c:dLbls>
          <c:showLegendKey val="0"/>
          <c:showVal val="0"/>
          <c:showCatName val="0"/>
          <c:showSerName val="0"/>
          <c:showPercent val="0"/>
          <c:showBubbleSize val="0"/>
        </c:dLbls>
        <c:axId val="1539494608"/>
        <c:axId val="1936401424"/>
      </c:scatterChart>
      <c:valAx>
        <c:axId val="1539494608"/>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min val="0.5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1648780928190737E-2"/>
                  <c:y val="0.614674475958109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A'!$B$118:$B$132</c:f>
              <c:numCache>
                <c:formatCode>General</c:formatCode>
                <c:ptCount val="15"/>
                <c:pt idx="0">
                  <c:v>0.64866202710025878</c:v>
                </c:pt>
                <c:pt idx="1">
                  <c:v>0.65673823596354297</c:v>
                </c:pt>
                <c:pt idx="2">
                  <c:v>0.66132350096400949</c:v>
                </c:pt>
                <c:pt idx="3">
                  <c:v>0.66959073109868805</c:v>
                </c:pt>
                <c:pt idx="4">
                  <c:v>0.68759118574618894</c:v>
                </c:pt>
                <c:pt idx="5">
                  <c:v>0.71647419902875042</c:v>
                </c:pt>
                <c:pt idx="6">
                  <c:v>0.75094499562194861</c:v>
                </c:pt>
                <c:pt idx="7">
                  <c:v>0.78189761951468573</c:v>
                </c:pt>
                <c:pt idx="8">
                  <c:v>0.79929669096029021</c:v>
                </c:pt>
                <c:pt idx="9">
                  <c:v>0.80330720529654587</c:v>
                </c:pt>
                <c:pt idx="10">
                  <c:v>0.80811054047247788</c:v>
                </c:pt>
                <c:pt idx="11">
                  <c:v>0.83503666787858366</c:v>
                </c:pt>
                <c:pt idx="12">
                  <c:v>0.89323126154716548</c:v>
                </c:pt>
                <c:pt idx="13">
                  <c:v>0.97416358112624346</c:v>
                </c:pt>
                <c:pt idx="14">
                  <c:v>1.057560972442495</c:v>
                </c:pt>
              </c:numCache>
            </c:numRef>
          </c:xVal>
          <c:yVal>
            <c:numRef>
              <c:f>'Pràctica A'!$C$118:$C$132</c:f>
              <c:numCache>
                <c:formatCode>General</c:formatCode>
                <c:ptCount val="15"/>
                <c:pt idx="0">
                  <c:v>0.46525121650474649</c:v>
                </c:pt>
                <c:pt idx="1">
                  <c:v>0.4690828550858186</c:v>
                </c:pt>
                <c:pt idx="2">
                  <c:v>0.47042837781685637</c:v>
                </c:pt>
                <c:pt idx="3">
                  <c:v>0.47411477296370208</c:v>
                </c:pt>
                <c:pt idx="4">
                  <c:v>0.48095883918534271</c:v>
                </c:pt>
                <c:pt idx="5">
                  <c:v>0.49266620264401517</c:v>
                </c:pt>
                <c:pt idx="6">
                  <c:v>0.50670828783354416</c:v>
                </c:pt>
                <c:pt idx="7">
                  <c:v>0.51916210560357379</c:v>
                </c:pt>
                <c:pt idx="8">
                  <c:v>0.52621067121716136</c:v>
                </c:pt>
                <c:pt idx="9">
                  <c:v>0.52713131298349847</c:v>
                </c:pt>
                <c:pt idx="10">
                  <c:v>0.52859183714697089</c:v>
                </c:pt>
                <c:pt idx="11">
                  <c:v>0.53887748406033587</c:v>
                </c:pt>
                <c:pt idx="12">
                  <c:v>0.56144318119481773</c:v>
                </c:pt>
                <c:pt idx="13">
                  <c:v>0.59324714702134806</c:v>
                </c:pt>
                <c:pt idx="14">
                  <c:v>0.62541788285876787</c:v>
                </c:pt>
              </c:numCache>
            </c:numRef>
          </c:yVal>
          <c:smooth val="0"/>
          <c:extLst>
            <c:ext xmlns:c16="http://schemas.microsoft.com/office/drawing/2014/chart" uri="{C3380CC4-5D6E-409C-BE32-E72D297353CC}">
              <c16:uniqueId val="{00000001-B6AF-2340-B61E-8344FE8FC31E}"/>
            </c:ext>
          </c:extLst>
        </c:ser>
        <c:dLbls>
          <c:showLegendKey val="0"/>
          <c:showVal val="0"/>
          <c:showCatName val="0"/>
          <c:showSerName val="0"/>
          <c:showPercent val="0"/>
          <c:showBubbleSize val="0"/>
        </c:dLbls>
        <c:axId val="1539494608"/>
        <c:axId val="1936401424"/>
      </c:scatterChart>
      <c:valAx>
        <c:axId val="1539494608"/>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865328514263586"/>
                  <c:y val="7.533079396229329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A'!$B$196:$B$210</c:f>
              <c:numCache>
                <c:formatCode>General</c:formatCode>
                <c:ptCount val="15"/>
                <c:pt idx="0">
                  <c:v>0.64866202710025878</c:v>
                </c:pt>
                <c:pt idx="1">
                  <c:v>0.65673823596354297</c:v>
                </c:pt>
                <c:pt idx="2">
                  <c:v>0.66132350096400949</c:v>
                </c:pt>
                <c:pt idx="3">
                  <c:v>0.66959073109868805</c:v>
                </c:pt>
                <c:pt idx="4">
                  <c:v>0.68759118574618894</c:v>
                </c:pt>
                <c:pt idx="5">
                  <c:v>0.71647419902875042</c:v>
                </c:pt>
                <c:pt idx="6">
                  <c:v>0.75094499562194861</c:v>
                </c:pt>
                <c:pt idx="7">
                  <c:v>0.78189761951468573</c:v>
                </c:pt>
                <c:pt idx="8">
                  <c:v>0.79929669096029021</c:v>
                </c:pt>
                <c:pt idx="9">
                  <c:v>0.80330720529654587</c:v>
                </c:pt>
                <c:pt idx="10">
                  <c:v>0.80811054047247788</c:v>
                </c:pt>
                <c:pt idx="11">
                  <c:v>0.83503666787858366</c:v>
                </c:pt>
                <c:pt idx="12">
                  <c:v>0.89323126154716548</c:v>
                </c:pt>
                <c:pt idx="13">
                  <c:v>0.97416358112624346</c:v>
                </c:pt>
                <c:pt idx="14">
                  <c:v>1.057560972442495</c:v>
                </c:pt>
              </c:numCache>
            </c:numRef>
          </c:xVal>
          <c:yVal>
            <c:numRef>
              <c:f>'Pràctica A'!$C$196:$C$210</c:f>
              <c:numCache>
                <c:formatCode>General</c:formatCode>
                <c:ptCount val="15"/>
                <c:pt idx="0">
                  <c:v>0.68858937060394954</c:v>
                </c:pt>
                <c:pt idx="1">
                  <c:v>0.69361680310010487</c:v>
                </c:pt>
                <c:pt idx="2">
                  <c:v>0.69583930177554221</c:v>
                </c:pt>
                <c:pt idx="3">
                  <c:v>0.69851932515586246</c:v>
                </c:pt>
                <c:pt idx="4">
                  <c:v>0.70437806561059357</c:v>
                </c:pt>
                <c:pt idx="5">
                  <c:v>0.71490466992797808</c:v>
                </c:pt>
                <c:pt idx="6">
                  <c:v>0.72745552718996809</c:v>
                </c:pt>
                <c:pt idx="7">
                  <c:v>0.73814765999131349</c:v>
                </c:pt>
                <c:pt idx="8">
                  <c:v>0.74358154578237123</c:v>
                </c:pt>
                <c:pt idx="9">
                  <c:v>0.74265552697347859</c:v>
                </c:pt>
                <c:pt idx="10">
                  <c:v>0.74270990254697433</c:v>
                </c:pt>
                <c:pt idx="11">
                  <c:v>0.75111400296180697</c:v>
                </c:pt>
                <c:pt idx="12">
                  <c:v>0.77137759735160372</c:v>
                </c:pt>
                <c:pt idx="13">
                  <c:v>0.79939947039651615</c:v>
                </c:pt>
                <c:pt idx="14">
                  <c:v>0.82695796428882262</c:v>
                </c:pt>
              </c:numCache>
            </c:numRef>
          </c:yVal>
          <c:smooth val="0"/>
          <c:extLst>
            <c:ext xmlns:c16="http://schemas.microsoft.com/office/drawing/2014/chart" uri="{C3380CC4-5D6E-409C-BE32-E72D297353CC}">
              <c16:uniqueId val="{00000000-8B7E-AD40-AE77-8BD72285EEDB}"/>
            </c:ext>
          </c:extLst>
        </c:ser>
        <c:dLbls>
          <c:showLegendKey val="0"/>
          <c:showVal val="0"/>
          <c:showCatName val="0"/>
          <c:showSerName val="0"/>
          <c:showPercent val="0"/>
          <c:showBubbleSize val="0"/>
        </c:dLbls>
        <c:axId val="1948821744"/>
        <c:axId val="1902303936"/>
      </c:scatterChart>
      <c:valAx>
        <c:axId val="1948821744"/>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02303936"/>
        <c:crosses val="autoZero"/>
        <c:crossBetween val="midCat"/>
      </c:valAx>
      <c:valAx>
        <c:axId val="1902303936"/>
        <c:scaling>
          <c:orientation val="minMax"/>
          <c:min val="0.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48821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251460</xdr:colOff>
      <xdr:row>89</xdr:row>
      <xdr:rowOff>281940</xdr:rowOff>
    </xdr:from>
    <xdr:to>
      <xdr:col>1</xdr:col>
      <xdr:colOff>106680</xdr:colOff>
      <xdr:row>91</xdr:row>
      <xdr:rowOff>228600</xdr:rowOff>
    </xdr:to>
    <xdr:pic>
      <xdr:nvPicPr>
        <xdr:cNvPr id="6" name="Picture 5">
          <a:extLst>
            <a:ext uri="{FF2B5EF4-FFF2-40B4-BE49-F238E27FC236}">
              <a16:creationId xmlns:a16="http://schemas.microsoft.com/office/drawing/2014/main" id="{F8265133-BD79-956E-50AC-D6F74A1E0E4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 y="25336500"/>
          <a:ext cx="1813560" cy="525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71</xdr:row>
      <xdr:rowOff>19050</xdr:rowOff>
    </xdr:from>
    <xdr:to>
      <xdr:col>11</xdr:col>
      <xdr:colOff>0</xdr:colOff>
      <xdr:row>83</xdr:row>
      <xdr:rowOff>25400</xdr:rowOff>
    </xdr:to>
    <xdr:graphicFrame macro="">
      <xdr:nvGraphicFramePr>
        <xdr:cNvPr id="2" name="Chart 1">
          <a:extLst>
            <a:ext uri="{FF2B5EF4-FFF2-40B4-BE49-F238E27FC236}">
              <a16:creationId xmlns:a16="http://schemas.microsoft.com/office/drawing/2014/main" id="{0D1578DB-6CF8-160A-56EE-79BA30882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71</xdr:row>
      <xdr:rowOff>12700</xdr:rowOff>
    </xdr:from>
    <xdr:to>
      <xdr:col>3</xdr:col>
      <xdr:colOff>1847850</xdr:colOff>
      <xdr:row>83</xdr:row>
      <xdr:rowOff>19050</xdr:rowOff>
    </xdr:to>
    <xdr:graphicFrame macro="">
      <xdr:nvGraphicFramePr>
        <xdr:cNvPr id="3" name="Chart 2">
          <a:extLst>
            <a:ext uri="{FF2B5EF4-FFF2-40B4-BE49-F238E27FC236}">
              <a16:creationId xmlns:a16="http://schemas.microsoft.com/office/drawing/2014/main" id="{F37CCE07-965D-4C42-BAF1-D7AB61CD9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71</xdr:row>
      <xdr:rowOff>-1</xdr:rowOff>
    </xdr:from>
    <xdr:to>
      <xdr:col>18</xdr:col>
      <xdr:colOff>29533</xdr:colOff>
      <xdr:row>83</xdr:row>
      <xdr:rowOff>29534</xdr:rowOff>
    </xdr:to>
    <xdr:graphicFrame macro="">
      <xdr:nvGraphicFramePr>
        <xdr:cNvPr id="4" name="Chart 3">
          <a:extLst>
            <a:ext uri="{FF2B5EF4-FFF2-40B4-BE49-F238E27FC236}">
              <a16:creationId xmlns:a16="http://schemas.microsoft.com/office/drawing/2014/main" id="{BD70A533-EC57-E74C-A08F-39A9E5731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173</xdr:row>
      <xdr:rowOff>53825</xdr:rowOff>
    </xdr:from>
    <xdr:to>
      <xdr:col>3</xdr:col>
      <xdr:colOff>1835150</xdr:colOff>
      <xdr:row>184</xdr:row>
      <xdr:rowOff>254000</xdr:rowOff>
    </xdr:to>
    <xdr:graphicFrame macro="">
      <xdr:nvGraphicFramePr>
        <xdr:cNvPr id="7" name="Chart 6">
          <a:extLst>
            <a:ext uri="{FF2B5EF4-FFF2-40B4-BE49-F238E27FC236}">
              <a16:creationId xmlns:a16="http://schemas.microsoft.com/office/drawing/2014/main" id="{6B11ECF8-E7A5-684E-AB2D-4FE9A2BA3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134</xdr:row>
      <xdr:rowOff>16932</xdr:rowOff>
    </xdr:from>
    <xdr:to>
      <xdr:col>3</xdr:col>
      <xdr:colOff>1835150</xdr:colOff>
      <xdr:row>145</xdr:row>
      <xdr:rowOff>203200</xdr:rowOff>
    </xdr:to>
    <xdr:graphicFrame macro="">
      <xdr:nvGraphicFramePr>
        <xdr:cNvPr id="8" name="Chart 7">
          <a:extLst>
            <a:ext uri="{FF2B5EF4-FFF2-40B4-BE49-F238E27FC236}">
              <a16:creationId xmlns:a16="http://schemas.microsoft.com/office/drawing/2014/main" id="{7149D5E4-48E2-6540-AD47-E582B4C72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59267</xdr:colOff>
      <xdr:row>211</xdr:row>
      <xdr:rowOff>237067</xdr:rowOff>
    </xdr:from>
    <xdr:to>
      <xdr:col>4</xdr:col>
      <xdr:colOff>50800</xdr:colOff>
      <xdr:row>224</xdr:row>
      <xdr:rowOff>16932</xdr:rowOff>
    </xdr:to>
    <xdr:graphicFrame macro="">
      <xdr:nvGraphicFramePr>
        <xdr:cNvPr id="9" name="Chart 8">
          <a:extLst>
            <a:ext uri="{FF2B5EF4-FFF2-40B4-BE49-F238E27FC236}">
              <a16:creationId xmlns:a16="http://schemas.microsoft.com/office/drawing/2014/main" id="{836FB012-C262-EE97-255C-86D9EBE63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914400</xdr:colOff>
      <xdr:row>143</xdr:row>
      <xdr:rowOff>50799</xdr:rowOff>
    </xdr:from>
    <xdr:to>
      <xdr:col>8</xdr:col>
      <xdr:colOff>737062</xdr:colOff>
      <xdr:row>148</xdr:row>
      <xdr:rowOff>239861</xdr:rowOff>
    </xdr:to>
    <xdr:pic>
      <xdr:nvPicPr>
        <xdr:cNvPr id="10" name="Imagen 24">
          <a:extLst>
            <a:ext uri="{FF2B5EF4-FFF2-40B4-BE49-F238E27FC236}">
              <a16:creationId xmlns:a16="http://schemas.microsoft.com/office/drawing/2014/main" id="{A9AB2BAA-F71F-7A4B-929D-84E9AE8658B2}"/>
            </a:ext>
          </a:extLst>
        </xdr:cNvPr>
        <xdr:cNvPicPr>
          <a:picLocks noChangeAspect="1"/>
        </xdr:cNvPicPr>
      </xdr:nvPicPr>
      <xdr:blipFill>
        <a:blip xmlns:r="http://schemas.openxmlformats.org/officeDocument/2006/relationships" r:embed="rId8"/>
        <a:stretch>
          <a:fillRect/>
        </a:stretch>
      </xdr:blipFill>
      <xdr:spPr>
        <a:xfrm>
          <a:off x="8669867" y="40487599"/>
          <a:ext cx="7747802" cy="1594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660400</xdr:colOff>
      <xdr:row>20</xdr:row>
      <xdr:rowOff>12700</xdr:rowOff>
    </xdr:from>
    <xdr:to>
      <xdr:col>11</xdr:col>
      <xdr:colOff>812800</xdr:colOff>
      <xdr:row>39</xdr:row>
      <xdr:rowOff>25400</xdr:rowOff>
    </xdr:to>
    <xdr:pic>
      <xdr:nvPicPr>
        <xdr:cNvPr id="2" name="Picture 1">
          <a:extLst>
            <a:ext uri="{FF2B5EF4-FFF2-40B4-BE49-F238E27FC236}">
              <a16:creationId xmlns:a16="http://schemas.microsoft.com/office/drawing/2014/main" id="{45B4BD26-E37C-F655-7E8B-BF2E2E4A5ACB}"/>
            </a:ext>
          </a:extLst>
        </xdr:cNvPr>
        <xdr:cNvPicPr>
          <a:picLocks noChangeAspect="1"/>
        </xdr:cNvPicPr>
      </xdr:nvPicPr>
      <xdr:blipFill>
        <a:blip xmlns:r="http://schemas.openxmlformats.org/officeDocument/2006/relationships" r:embed="rId1"/>
        <a:stretch>
          <a:fillRect/>
        </a:stretch>
      </xdr:blipFill>
      <xdr:spPr>
        <a:xfrm>
          <a:off x="3619500" y="3822700"/>
          <a:ext cx="5334000" cy="3632200"/>
        </a:xfrm>
        <a:prstGeom prst="rect">
          <a:avLst/>
        </a:prstGeom>
      </xdr:spPr>
    </xdr:pic>
    <xdr:clientData/>
  </xdr:twoCellAnchor>
  <xdr:twoCellAnchor editAs="oneCell">
    <xdr:from>
      <xdr:col>14</xdr:col>
      <xdr:colOff>660400</xdr:colOff>
      <xdr:row>20</xdr:row>
      <xdr:rowOff>25400</xdr:rowOff>
    </xdr:from>
    <xdr:to>
      <xdr:col>21</xdr:col>
      <xdr:colOff>647700</xdr:colOff>
      <xdr:row>39</xdr:row>
      <xdr:rowOff>38100</xdr:rowOff>
    </xdr:to>
    <xdr:pic>
      <xdr:nvPicPr>
        <xdr:cNvPr id="3" name="Picture 2">
          <a:extLst>
            <a:ext uri="{FF2B5EF4-FFF2-40B4-BE49-F238E27FC236}">
              <a16:creationId xmlns:a16="http://schemas.microsoft.com/office/drawing/2014/main" id="{F3512B7B-0F75-40C4-7BC5-189370407628}"/>
            </a:ext>
          </a:extLst>
        </xdr:cNvPr>
        <xdr:cNvPicPr>
          <a:picLocks noChangeAspect="1"/>
        </xdr:cNvPicPr>
      </xdr:nvPicPr>
      <xdr:blipFill>
        <a:blip xmlns:r="http://schemas.openxmlformats.org/officeDocument/2006/relationships" r:embed="rId2"/>
        <a:stretch>
          <a:fillRect/>
        </a:stretch>
      </xdr:blipFill>
      <xdr:spPr>
        <a:xfrm>
          <a:off x="10820400" y="3835400"/>
          <a:ext cx="4889500" cy="3632200"/>
        </a:xfrm>
        <a:prstGeom prst="rect">
          <a:avLst/>
        </a:prstGeom>
      </xdr:spPr>
    </xdr:pic>
    <xdr:clientData/>
  </xdr:twoCellAnchor>
  <xdr:twoCellAnchor editAs="oneCell">
    <xdr:from>
      <xdr:col>24</xdr:col>
      <xdr:colOff>12700</xdr:colOff>
      <xdr:row>20</xdr:row>
      <xdr:rowOff>63500</xdr:rowOff>
    </xdr:from>
    <xdr:to>
      <xdr:col>31</xdr:col>
      <xdr:colOff>12700</xdr:colOff>
      <xdr:row>38</xdr:row>
      <xdr:rowOff>127000</xdr:rowOff>
    </xdr:to>
    <xdr:pic>
      <xdr:nvPicPr>
        <xdr:cNvPr id="4" name="Picture 3">
          <a:extLst>
            <a:ext uri="{FF2B5EF4-FFF2-40B4-BE49-F238E27FC236}">
              <a16:creationId xmlns:a16="http://schemas.microsoft.com/office/drawing/2014/main" id="{AE79ABFB-C513-481D-6163-929CE8A7C4F9}"/>
            </a:ext>
          </a:extLst>
        </xdr:cNvPr>
        <xdr:cNvPicPr>
          <a:picLocks noChangeAspect="1"/>
        </xdr:cNvPicPr>
      </xdr:nvPicPr>
      <xdr:blipFill>
        <a:blip xmlns:r="http://schemas.openxmlformats.org/officeDocument/2006/relationships" r:embed="rId3"/>
        <a:stretch>
          <a:fillRect/>
        </a:stretch>
      </xdr:blipFill>
      <xdr:spPr>
        <a:xfrm>
          <a:off x="16903700" y="3873500"/>
          <a:ext cx="4826000" cy="3492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12700</xdr:colOff>
      <xdr:row>47</xdr:row>
      <xdr:rowOff>25400</xdr:rowOff>
    </xdr:from>
    <xdr:to>
      <xdr:col>37</xdr:col>
      <xdr:colOff>381000</xdr:colOff>
      <xdr:row>69</xdr:row>
      <xdr:rowOff>102210</xdr:rowOff>
    </xdr:to>
    <xdr:pic>
      <xdr:nvPicPr>
        <xdr:cNvPr id="2" name="Picture 1">
          <a:extLst>
            <a:ext uri="{FF2B5EF4-FFF2-40B4-BE49-F238E27FC236}">
              <a16:creationId xmlns:a16="http://schemas.microsoft.com/office/drawing/2014/main" id="{F16739FF-1F65-AB2E-08A5-491A2C34F625}"/>
            </a:ext>
          </a:extLst>
        </xdr:cNvPr>
        <xdr:cNvPicPr>
          <a:picLocks noChangeAspect="1"/>
        </xdr:cNvPicPr>
      </xdr:nvPicPr>
      <xdr:blipFill>
        <a:blip xmlns:r="http://schemas.openxmlformats.org/officeDocument/2006/relationships" r:embed="rId1"/>
        <a:stretch>
          <a:fillRect/>
        </a:stretch>
      </xdr:blipFill>
      <xdr:spPr>
        <a:xfrm>
          <a:off x="17792700" y="8978900"/>
          <a:ext cx="7772400" cy="42678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08C8-5267-41A1-8A30-44F36ECBD8D8}">
  <dimension ref="A1:R267"/>
  <sheetViews>
    <sheetView showGridLines="0" tabSelected="1" topLeftCell="A88" zoomScale="89" zoomScaleNormal="100" workbookViewId="0">
      <selection activeCell="P70" sqref="P70"/>
    </sheetView>
  </sheetViews>
  <sheetFormatPr baseColWidth="10" defaultColWidth="11.5" defaultRowHeight="23.25" customHeight="1" x14ac:dyDescent="0.2"/>
  <cols>
    <col min="1" max="1" width="28.5" style="2" customWidth="1"/>
    <col min="2" max="2" width="34.33203125" style="2" customWidth="1"/>
    <col min="3" max="5" width="24.33203125" style="2" customWidth="1"/>
    <col min="6" max="6" width="30.5" style="2" customWidth="1"/>
    <col min="7" max="10" width="24.33203125" style="2" customWidth="1"/>
    <col min="11" max="16384" width="11.5" style="2"/>
  </cols>
  <sheetData>
    <row r="1" spans="1:6" ht="21" customHeight="1" x14ac:dyDescent="0.2">
      <c r="A1" s="3" t="s">
        <v>6</v>
      </c>
      <c r="E1" s="4" t="s">
        <v>0</v>
      </c>
      <c r="F1" s="28">
        <v>45784</v>
      </c>
    </row>
    <row r="2" spans="1:6" s="5" customFormat="1" ht="15" customHeight="1" x14ac:dyDescent="0.2">
      <c r="A2" s="4" t="s">
        <v>1</v>
      </c>
      <c r="B2" s="5" t="s">
        <v>60</v>
      </c>
      <c r="E2" s="4" t="s">
        <v>2</v>
      </c>
      <c r="F2" s="5" t="s">
        <v>59</v>
      </c>
    </row>
    <row r="3" spans="1:6" s="5" customFormat="1" ht="15" customHeight="1" x14ac:dyDescent="0.2">
      <c r="A3" s="4" t="s">
        <v>3</v>
      </c>
      <c r="B3" s="5" t="s">
        <v>61</v>
      </c>
    </row>
    <row r="4" spans="1:6" s="5" customFormat="1" ht="15" customHeight="1" x14ac:dyDescent="0.2">
      <c r="A4" s="4"/>
    </row>
    <row r="5" spans="1:6" s="5" customFormat="1" ht="15" customHeight="1" x14ac:dyDescent="0.2">
      <c r="A5" s="4" t="s">
        <v>32</v>
      </c>
    </row>
    <row r="6" spans="1:6" ht="15" customHeight="1" x14ac:dyDescent="0.2">
      <c r="A6" s="2" t="s">
        <v>131</v>
      </c>
    </row>
    <row r="7" spans="1:6" ht="15" customHeight="1" x14ac:dyDescent="0.2">
      <c r="A7" s="2" t="s">
        <v>133</v>
      </c>
    </row>
    <row r="8" spans="1:6" ht="15" customHeight="1" x14ac:dyDescent="0.2">
      <c r="A8" s="6"/>
    </row>
    <row r="9" spans="1:6" ht="23.25" customHeight="1" x14ac:dyDescent="0.2">
      <c r="A9" s="4" t="s">
        <v>33</v>
      </c>
    </row>
    <row r="10" spans="1:6" ht="23.25" customHeight="1" x14ac:dyDescent="0.2">
      <c r="A10" s="37" t="s">
        <v>134</v>
      </c>
      <c r="B10" s="37"/>
      <c r="C10" s="37"/>
    </row>
    <row r="11" spans="1:6" ht="23.25" customHeight="1" x14ac:dyDescent="0.2">
      <c r="A11" s="37"/>
      <c r="B11" s="37"/>
      <c r="C11" s="37"/>
    </row>
    <row r="12" spans="1:6" ht="23.25" customHeight="1" x14ac:dyDescent="0.2">
      <c r="A12" s="37"/>
      <c r="B12" s="37"/>
      <c r="C12" s="37"/>
    </row>
    <row r="13" spans="1:6" ht="23.25" customHeight="1" x14ac:dyDescent="0.2">
      <c r="A13" s="37"/>
      <c r="B13" s="37"/>
      <c r="C13" s="37"/>
    </row>
    <row r="17" spans="1:4" ht="23.25" customHeight="1" x14ac:dyDescent="0.2">
      <c r="A17" s="4" t="s">
        <v>34</v>
      </c>
      <c r="B17" s="2" t="s">
        <v>132</v>
      </c>
    </row>
    <row r="19" spans="1:4" ht="23.25" customHeight="1" x14ac:dyDescent="0.2">
      <c r="A19" s="1" t="s">
        <v>7</v>
      </c>
      <c r="B19" s="1">
        <v>1000</v>
      </c>
      <c r="C19" s="1" t="s">
        <v>11</v>
      </c>
    </row>
    <row r="20" spans="1:4" ht="23.25" customHeight="1" x14ac:dyDescent="0.2">
      <c r="A20" s="1" t="s">
        <v>13</v>
      </c>
      <c r="B20" s="1">
        <v>1</v>
      </c>
      <c r="C20" s="1" t="s">
        <v>11</v>
      </c>
    </row>
    <row r="22" spans="1:4" ht="23.25" customHeight="1" x14ac:dyDescent="0.2">
      <c r="A22" s="1" t="s">
        <v>12</v>
      </c>
      <c r="B22" s="7" t="s">
        <v>14</v>
      </c>
      <c r="C22" s="7" t="s">
        <v>4</v>
      </c>
    </row>
    <row r="23" spans="1:4" ht="23.25" customHeight="1" x14ac:dyDescent="0.2">
      <c r="A23" s="1" t="s">
        <v>8</v>
      </c>
      <c r="B23" s="7">
        <v>10</v>
      </c>
      <c r="C23" s="7">
        <v>25</v>
      </c>
    </row>
    <row r="24" spans="1:4" ht="23.25" customHeight="1" x14ac:dyDescent="0.2">
      <c r="A24" s="1" t="s">
        <v>9</v>
      </c>
      <c r="B24" s="7">
        <v>15</v>
      </c>
      <c r="C24" s="7">
        <v>25</v>
      </c>
    </row>
    <row r="25" spans="1:4" ht="23.25" customHeight="1" x14ac:dyDescent="0.2">
      <c r="A25" s="1" t="s">
        <v>10</v>
      </c>
      <c r="B25" s="7">
        <v>20</v>
      </c>
      <c r="C25" s="7">
        <v>25</v>
      </c>
    </row>
    <row r="26" spans="1:4" ht="23.25" customHeight="1" x14ac:dyDescent="0.2">
      <c r="B26" s="17"/>
      <c r="C26" s="17"/>
      <c r="D26" s="17"/>
    </row>
    <row r="27" spans="1:4" ht="23.25" customHeight="1" x14ac:dyDescent="0.2">
      <c r="A27" s="4" t="s">
        <v>35</v>
      </c>
    </row>
    <row r="29" spans="1:4" ht="23.25" customHeight="1" x14ac:dyDescent="0.2">
      <c r="A29" s="1" t="s">
        <v>7</v>
      </c>
      <c r="B29" s="1">
        <v>1000</v>
      </c>
      <c r="C29" s="1" t="s">
        <v>11</v>
      </c>
    </row>
    <row r="30" spans="1:4" ht="23.25" customHeight="1" x14ac:dyDescent="0.2">
      <c r="A30" s="1" t="s">
        <v>13</v>
      </c>
      <c r="B30" s="1">
        <v>1</v>
      </c>
      <c r="C30" s="1" t="s">
        <v>11</v>
      </c>
    </row>
    <row r="32" spans="1:4" ht="23.25" customHeight="1" x14ac:dyDescent="0.2">
      <c r="A32" s="1" t="s">
        <v>15</v>
      </c>
      <c r="B32" s="7" t="s">
        <v>16</v>
      </c>
      <c r="C32" s="7" t="s">
        <v>4</v>
      </c>
    </row>
    <row r="33" spans="1:5" ht="23.25" customHeight="1" x14ac:dyDescent="0.2">
      <c r="A33" s="1" t="s">
        <v>8</v>
      </c>
      <c r="B33" s="7">
        <v>10</v>
      </c>
      <c r="C33" s="7">
        <v>25</v>
      </c>
    </row>
    <row r="34" spans="1:5" ht="23.25" customHeight="1" x14ac:dyDescent="0.2">
      <c r="A34" s="1" t="s">
        <v>9</v>
      </c>
      <c r="B34" s="7">
        <v>15</v>
      </c>
      <c r="C34" s="7">
        <v>25</v>
      </c>
    </row>
    <row r="35" spans="1:5" ht="23.25" customHeight="1" x14ac:dyDescent="0.2">
      <c r="A35" s="1" t="s">
        <v>10</v>
      </c>
      <c r="B35" s="7">
        <v>20</v>
      </c>
      <c r="C35" s="7">
        <v>25</v>
      </c>
    </row>
    <row r="36" spans="1:5" ht="23.25" customHeight="1" x14ac:dyDescent="0.2">
      <c r="B36" s="17"/>
      <c r="C36" s="17"/>
    </row>
    <row r="37" spans="1:5" ht="23.25" customHeight="1" x14ac:dyDescent="0.2">
      <c r="B37" s="17"/>
      <c r="C37" s="17"/>
    </row>
    <row r="38" spans="1:5" ht="23.25" customHeight="1" x14ac:dyDescent="0.2">
      <c r="A38" s="4" t="s">
        <v>36</v>
      </c>
    </row>
    <row r="40" spans="1:5" ht="23.25" customHeight="1" x14ac:dyDescent="0.2">
      <c r="A40" s="7" t="s">
        <v>22</v>
      </c>
      <c r="B40" s="1">
        <v>1</v>
      </c>
      <c r="C40" s="1" t="s">
        <v>11</v>
      </c>
    </row>
    <row r="41" spans="1:5" ht="23.25" customHeight="1" x14ac:dyDescent="0.2">
      <c r="A41" s="7" t="s">
        <v>23</v>
      </c>
      <c r="B41" s="1">
        <v>1</v>
      </c>
      <c r="C41" s="1" t="s">
        <v>11</v>
      </c>
    </row>
    <row r="43" spans="1:5" ht="23.25" customHeight="1" x14ac:dyDescent="0.2">
      <c r="A43" s="1" t="s">
        <v>18</v>
      </c>
      <c r="B43" s="7" t="s">
        <v>25</v>
      </c>
      <c r="C43" s="7" t="s">
        <v>4</v>
      </c>
      <c r="D43" s="7" t="s">
        <v>24</v>
      </c>
      <c r="E43" s="7" t="s">
        <v>4</v>
      </c>
    </row>
    <row r="44" spans="1:5" ht="23.25" customHeight="1" x14ac:dyDescent="0.2">
      <c r="A44" s="1" t="s">
        <v>19</v>
      </c>
      <c r="B44" s="7">
        <v>10</v>
      </c>
      <c r="C44" s="7">
        <v>50</v>
      </c>
      <c r="D44" s="7">
        <v>20</v>
      </c>
      <c r="E44" s="7">
        <v>50</v>
      </c>
    </row>
    <row r="45" spans="1:5" ht="23.25" customHeight="1" x14ac:dyDescent="0.2">
      <c r="A45" s="1" t="s">
        <v>20</v>
      </c>
      <c r="B45" s="7">
        <v>20</v>
      </c>
      <c r="C45" s="7">
        <v>50</v>
      </c>
      <c r="D45" s="7">
        <v>20</v>
      </c>
      <c r="E45" s="7">
        <v>50</v>
      </c>
    </row>
    <row r="46" spans="1:5" ht="23.25" customHeight="1" x14ac:dyDescent="0.2">
      <c r="A46" s="1" t="s">
        <v>21</v>
      </c>
      <c r="B46" s="7">
        <v>20</v>
      </c>
      <c r="C46" s="7">
        <v>50</v>
      </c>
      <c r="D46" s="7">
        <v>10</v>
      </c>
      <c r="E46" s="7">
        <v>50</v>
      </c>
    </row>
    <row r="47" spans="1:5" ht="23.25" customHeight="1" x14ac:dyDescent="0.2">
      <c r="B47" s="17"/>
      <c r="C47" s="17"/>
    </row>
    <row r="48" spans="1:5" ht="23.25" customHeight="1" x14ac:dyDescent="0.2">
      <c r="B48" s="17"/>
      <c r="C48" s="17"/>
    </row>
    <row r="49" spans="1:10" ht="23.25" customHeight="1" x14ac:dyDescent="0.2">
      <c r="A49" s="4" t="s">
        <v>37</v>
      </c>
    </row>
    <row r="50" spans="1:10" ht="22.75" customHeight="1" x14ac:dyDescent="0.2">
      <c r="A50" s="4"/>
    </row>
    <row r="51" spans="1:10" ht="23.25" customHeight="1" x14ac:dyDescent="0.2">
      <c r="B51" s="39" t="s">
        <v>28</v>
      </c>
      <c r="C51" s="40"/>
      <c r="D51" s="41"/>
      <c r="E51" s="39" t="s">
        <v>29</v>
      </c>
      <c r="F51" s="40"/>
      <c r="G51" s="41"/>
      <c r="H51" s="39" t="s">
        <v>27</v>
      </c>
      <c r="I51" s="40"/>
      <c r="J51" s="41"/>
    </row>
    <row r="52" spans="1:10" ht="23.25" customHeight="1" x14ac:dyDescent="0.2">
      <c r="A52" s="7" t="s">
        <v>26</v>
      </c>
      <c r="B52" s="7" t="s">
        <v>8</v>
      </c>
      <c r="C52" s="7" t="s">
        <v>9</v>
      </c>
      <c r="D52" s="7" t="s">
        <v>10</v>
      </c>
      <c r="E52" s="7" t="s">
        <v>8</v>
      </c>
      <c r="F52" s="7" t="s">
        <v>9</v>
      </c>
      <c r="G52" s="7" t="s">
        <v>10</v>
      </c>
      <c r="H52" s="7" t="s">
        <v>19</v>
      </c>
      <c r="I52" s="7" t="s">
        <v>20</v>
      </c>
      <c r="J52" s="7" t="s">
        <v>21</v>
      </c>
    </row>
    <row r="53" spans="1:10" ht="23.25" customHeight="1" x14ac:dyDescent="0.2">
      <c r="A53" s="7">
        <v>480</v>
      </c>
      <c r="B53" s="7">
        <v>8.0953499999999998E-2</v>
      </c>
      <c r="C53" s="7">
        <v>9.9102499999999996E-2</v>
      </c>
      <c r="D53" s="7">
        <v>0.12662699999999999</v>
      </c>
      <c r="E53" s="7">
        <v>0.101215</v>
      </c>
      <c r="F53" s="7">
        <v>0.15828400000000001</v>
      </c>
      <c r="G53" s="7">
        <v>0.22764200000000001</v>
      </c>
      <c r="H53" s="7">
        <v>0.18429799999999999</v>
      </c>
      <c r="I53" s="7">
        <v>0.27276800000000001</v>
      </c>
      <c r="J53" s="7">
        <v>0.22297400000000001</v>
      </c>
    </row>
    <row r="54" spans="1:10" ht="23.25" customHeight="1" x14ac:dyDescent="0.2">
      <c r="A54" s="7">
        <v>485</v>
      </c>
      <c r="B54" s="7">
        <v>8.9074E-2</v>
      </c>
      <c r="C54" s="7">
        <v>0.11087</v>
      </c>
      <c r="D54" s="7">
        <v>0.143126</v>
      </c>
      <c r="E54" s="7">
        <v>0.113828</v>
      </c>
      <c r="F54" s="7">
        <v>0.174151</v>
      </c>
      <c r="G54" s="7">
        <v>0.24760799999999999</v>
      </c>
      <c r="H54" s="7">
        <v>0.20483599999999999</v>
      </c>
      <c r="I54" s="7">
        <v>0.30288399999999999</v>
      </c>
      <c r="J54" s="7">
        <v>0.24532499999999999</v>
      </c>
    </row>
    <row r="55" spans="1:10" ht="23.25" customHeight="1" x14ac:dyDescent="0.2">
      <c r="A55" s="7">
        <v>490</v>
      </c>
      <c r="B55" s="7">
        <v>9.6567100000000003E-2</v>
      </c>
      <c r="C55" s="7">
        <v>0.121933</v>
      </c>
      <c r="D55" s="7">
        <v>0.15812999999999999</v>
      </c>
      <c r="E55" s="7">
        <v>0.12574199999999999</v>
      </c>
      <c r="F55" s="7">
        <v>0.18950900000000001</v>
      </c>
      <c r="G55" s="7">
        <v>0.26649499999999998</v>
      </c>
      <c r="H55" s="7">
        <v>0.22359499999999999</v>
      </c>
      <c r="I55" s="7">
        <v>0.330733</v>
      </c>
      <c r="J55" s="7">
        <v>0.26625399999999999</v>
      </c>
    </row>
    <row r="56" spans="1:10" ht="23.25" customHeight="1" x14ac:dyDescent="0.2">
      <c r="A56" s="7">
        <v>495</v>
      </c>
      <c r="B56" s="7">
        <v>0.103397</v>
      </c>
      <c r="C56" s="7">
        <v>0.131716</v>
      </c>
      <c r="D56" s="7">
        <v>0.17205300000000001</v>
      </c>
      <c r="E56" s="7">
        <v>0.13561899999999999</v>
      </c>
      <c r="F56" s="7">
        <v>0.201878</v>
      </c>
      <c r="G56" s="7">
        <v>0.28182600000000002</v>
      </c>
      <c r="H56" s="7">
        <v>0.240283</v>
      </c>
      <c r="I56" s="7">
        <v>0.35401199999999999</v>
      </c>
      <c r="J56" s="7">
        <v>0.28359800000000002</v>
      </c>
    </row>
    <row r="57" spans="1:10" ht="23.25" customHeight="1" x14ac:dyDescent="0.2">
      <c r="A57" s="7">
        <v>500</v>
      </c>
      <c r="B57" s="7">
        <v>0.109699</v>
      </c>
      <c r="C57" s="7">
        <v>0.140821</v>
      </c>
      <c r="D57" s="7">
        <v>0.184337</v>
      </c>
      <c r="E57" s="7">
        <v>0.14232400000000001</v>
      </c>
      <c r="F57" s="7">
        <v>0.209733</v>
      </c>
      <c r="G57" s="7">
        <v>0.29062399999999999</v>
      </c>
      <c r="H57" s="7">
        <v>0.25330399999999997</v>
      </c>
      <c r="I57" s="7">
        <v>0.370971</v>
      </c>
      <c r="J57" s="7">
        <v>0.29537000000000002</v>
      </c>
    </row>
    <row r="58" spans="1:10" ht="23.25" customHeight="1" x14ac:dyDescent="0.2">
      <c r="A58" s="7">
        <v>505</v>
      </c>
      <c r="B58" s="7">
        <v>0.11545999999999999</v>
      </c>
      <c r="C58" s="7">
        <v>0.149307</v>
      </c>
      <c r="D58" s="7">
        <v>0.19592000000000001</v>
      </c>
      <c r="E58" s="7">
        <v>0.14623700000000001</v>
      </c>
      <c r="F58" s="7">
        <v>0.21247099999999999</v>
      </c>
      <c r="G58" s="7">
        <v>0.29320600000000002</v>
      </c>
      <c r="H58" s="7">
        <v>0.26358399999999998</v>
      </c>
      <c r="I58" s="7">
        <v>0.38248500000000002</v>
      </c>
      <c r="J58" s="7">
        <v>0.30235600000000001</v>
      </c>
    </row>
    <row r="59" spans="1:10" ht="23.25" customHeight="1" x14ac:dyDescent="0.2">
      <c r="A59" s="7">
        <v>510</v>
      </c>
      <c r="B59" s="7">
        <v>0.120405</v>
      </c>
      <c r="C59" s="7">
        <v>0.15687100000000001</v>
      </c>
      <c r="D59" s="7">
        <v>0.205932</v>
      </c>
      <c r="E59" s="7">
        <v>0.14774000000000001</v>
      </c>
      <c r="F59" s="7">
        <v>0.21208299999999999</v>
      </c>
      <c r="G59" s="7">
        <v>0.291246</v>
      </c>
      <c r="H59" s="7">
        <v>0.271117</v>
      </c>
      <c r="I59" s="7">
        <v>0.38922899999999999</v>
      </c>
      <c r="J59" s="7">
        <v>0.30512699999999998</v>
      </c>
    </row>
    <row r="60" spans="1:10" ht="23.25" customHeight="1" x14ac:dyDescent="0.2">
      <c r="A60" s="7">
        <v>515</v>
      </c>
      <c r="B60" s="7">
        <v>0.124223</v>
      </c>
      <c r="C60" s="7">
        <v>0.16248899999999999</v>
      </c>
      <c r="D60" s="7">
        <v>0.21363699999999999</v>
      </c>
      <c r="E60" s="7">
        <v>0.14833199999999999</v>
      </c>
      <c r="F60" s="7">
        <v>0.21040200000000001</v>
      </c>
      <c r="G60" s="7">
        <v>0.28756300000000001</v>
      </c>
      <c r="H60" s="7">
        <v>0.27611999999999998</v>
      </c>
      <c r="I60" s="7">
        <v>0.39258900000000002</v>
      </c>
      <c r="J60" s="7">
        <v>0.30581799999999998</v>
      </c>
    </row>
    <row r="61" spans="1:10" ht="23.25" customHeight="1" x14ac:dyDescent="0.2">
      <c r="A61" s="7">
        <v>520</v>
      </c>
      <c r="B61" s="7">
        <v>0.12621299999999999</v>
      </c>
      <c r="C61" s="7">
        <v>0.16588</v>
      </c>
      <c r="D61" s="7">
        <v>0.21834500000000001</v>
      </c>
      <c r="E61" s="7">
        <v>0.14934500000000001</v>
      </c>
      <c r="F61" s="7">
        <v>0.209483</v>
      </c>
      <c r="G61" s="7">
        <v>0.28499999999999998</v>
      </c>
      <c r="H61" s="7">
        <v>0.27915899999999999</v>
      </c>
      <c r="I61" s="7">
        <v>0.39447599999999999</v>
      </c>
      <c r="J61" s="7">
        <v>0.30602099999999999</v>
      </c>
    </row>
    <row r="62" spans="1:10" ht="23.25" customHeight="1" x14ac:dyDescent="0.2">
      <c r="A62" s="7">
        <v>525</v>
      </c>
      <c r="B62" s="7">
        <v>0.12676799999999999</v>
      </c>
      <c r="C62" s="7">
        <v>0.167188</v>
      </c>
      <c r="D62" s="7">
        <v>0.22017100000000001</v>
      </c>
      <c r="E62" s="7">
        <v>0.15082599999999999</v>
      </c>
      <c r="F62" s="7">
        <v>0.20959</v>
      </c>
      <c r="G62" s="7">
        <v>0.283885</v>
      </c>
      <c r="H62" s="7">
        <v>0.28016999999999997</v>
      </c>
      <c r="I62" s="7">
        <v>0.39472099999999999</v>
      </c>
      <c r="J62" s="7">
        <v>0.30606499999999998</v>
      </c>
    </row>
    <row r="63" spans="1:10" ht="23.25" customHeight="1" x14ac:dyDescent="0.2">
      <c r="A63" s="7">
        <v>530</v>
      </c>
      <c r="B63" s="7">
        <v>0.12576100000000001</v>
      </c>
      <c r="C63" s="7">
        <v>0.166382</v>
      </c>
      <c r="D63" s="7">
        <v>0.21912499999999999</v>
      </c>
      <c r="E63" s="7">
        <v>0.15001</v>
      </c>
      <c r="F63" s="7">
        <v>0.20691499999999999</v>
      </c>
      <c r="G63" s="7">
        <v>0.27923199999999998</v>
      </c>
      <c r="H63" s="7">
        <v>0.27764899999999998</v>
      </c>
      <c r="I63" s="7">
        <v>0.39011699999999999</v>
      </c>
      <c r="J63" s="7">
        <v>0.30221599999999998</v>
      </c>
    </row>
    <row r="64" spans="1:10" ht="23.25" customHeight="1" x14ac:dyDescent="0.2">
      <c r="A64" s="7">
        <v>535</v>
      </c>
      <c r="B64" s="7">
        <v>0.12378</v>
      </c>
      <c r="C64" s="7">
        <v>0.164272</v>
      </c>
      <c r="D64" s="7">
        <v>0.21613499999999999</v>
      </c>
      <c r="E64" s="7">
        <v>0.14415500000000001</v>
      </c>
      <c r="F64" s="7">
        <v>0.197072</v>
      </c>
      <c r="G64" s="7">
        <v>0.26519500000000001</v>
      </c>
      <c r="H64" s="7">
        <v>0.27008300000000002</v>
      </c>
      <c r="I64" s="7">
        <v>0.37645499999999998</v>
      </c>
      <c r="J64" s="7">
        <v>0.29030800000000001</v>
      </c>
    </row>
    <row r="65" spans="1:18" ht="23.25" customHeight="1" x14ac:dyDescent="0.2">
      <c r="A65" s="7">
        <v>540</v>
      </c>
      <c r="B65" s="7">
        <v>0.12113500000000001</v>
      </c>
      <c r="C65" s="7">
        <v>0.16098299999999999</v>
      </c>
      <c r="D65" s="7">
        <v>0.21157000000000001</v>
      </c>
      <c r="E65" s="7">
        <v>0.133105</v>
      </c>
      <c r="F65" s="7">
        <v>0.17990900000000001</v>
      </c>
      <c r="G65" s="7">
        <v>0.24143700000000001</v>
      </c>
      <c r="H65" s="7">
        <v>0.257577</v>
      </c>
      <c r="I65" s="7">
        <v>0.35388999999999998</v>
      </c>
      <c r="J65" s="7">
        <v>0.27023000000000003</v>
      </c>
    </row>
    <row r="66" spans="1:18" ht="23.25" customHeight="1" x14ac:dyDescent="0.2">
      <c r="A66" s="7">
        <v>545</v>
      </c>
      <c r="B66" s="7">
        <v>0.117358</v>
      </c>
      <c r="C66" s="7">
        <v>0.15624099999999999</v>
      </c>
      <c r="D66" s="7">
        <v>0.20519699999999999</v>
      </c>
      <c r="E66" s="7">
        <v>0.119768</v>
      </c>
      <c r="F66" s="7">
        <v>0.159388</v>
      </c>
      <c r="G66" s="7">
        <v>0.213056</v>
      </c>
      <c r="H66" s="7">
        <v>0.242007</v>
      </c>
      <c r="I66" s="7">
        <v>0.326104</v>
      </c>
      <c r="J66" s="7">
        <v>0.245724</v>
      </c>
    </row>
    <row r="67" spans="1:18" ht="23.25" customHeight="1" x14ac:dyDescent="0.2">
      <c r="A67" s="7">
        <v>550</v>
      </c>
      <c r="B67" s="7">
        <v>0.112216</v>
      </c>
      <c r="C67" s="7">
        <v>0.149505</v>
      </c>
      <c r="D67" s="7">
        <v>0.19617200000000001</v>
      </c>
      <c r="E67" s="7">
        <v>0.107048</v>
      </c>
      <c r="F67" s="7">
        <v>0.13974900000000001</v>
      </c>
      <c r="G67" s="7">
        <v>0.18595200000000001</v>
      </c>
      <c r="H67" s="7">
        <v>0.22475500000000001</v>
      </c>
      <c r="I67" s="7">
        <v>0.297182</v>
      </c>
      <c r="J67" s="7">
        <v>0.22112399999999999</v>
      </c>
    </row>
    <row r="68" spans="1:18" ht="23.25" customHeight="1" x14ac:dyDescent="0.2">
      <c r="B68" s="17"/>
      <c r="C68" s="17"/>
      <c r="D68" s="17"/>
    </row>
    <row r="69" spans="1:18" ht="23.25" customHeight="1" x14ac:dyDescent="0.2">
      <c r="A69" s="6" t="s">
        <v>38</v>
      </c>
      <c r="B69" s="17"/>
      <c r="C69" s="17"/>
      <c r="D69" s="17"/>
    </row>
    <row r="71" spans="1:18" ht="23.25" customHeight="1" x14ac:dyDescent="0.2">
      <c r="A71" s="19" t="s">
        <v>30</v>
      </c>
      <c r="F71" s="18" t="s">
        <v>31</v>
      </c>
      <c r="M71" s="18" t="s">
        <v>17</v>
      </c>
    </row>
    <row r="72" spans="1:18" ht="23.25" customHeight="1" x14ac:dyDescent="0.2">
      <c r="A72" s="13"/>
      <c r="B72" s="14"/>
      <c r="C72" s="14"/>
      <c r="D72" s="15"/>
      <c r="F72" s="13"/>
      <c r="G72" s="14"/>
      <c r="H72" s="14"/>
      <c r="I72" s="14"/>
      <c r="J72" s="14"/>
      <c r="K72" s="15"/>
      <c r="M72" s="13"/>
      <c r="N72" s="14"/>
      <c r="O72" s="14"/>
      <c r="P72" s="14"/>
      <c r="Q72" s="14"/>
      <c r="R72" s="15"/>
    </row>
    <row r="73" spans="1:18" ht="23.25" customHeight="1" x14ac:dyDescent="0.2">
      <c r="A73" s="9"/>
      <c r="D73" s="10"/>
      <c r="F73" s="9"/>
      <c r="K73" s="10"/>
      <c r="M73" s="9"/>
      <c r="R73" s="10"/>
    </row>
    <row r="74" spans="1:18" ht="23.25" customHeight="1" x14ac:dyDescent="0.2">
      <c r="A74" s="9"/>
      <c r="D74" s="10"/>
      <c r="F74" s="9"/>
      <c r="K74" s="10"/>
      <c r="M74" s="9"/>
      <c r="R74" s="10"/>
    </row>
    <row r="75" spans="1:18" ht="23.25" customHeight="1" x14ac:dyDescent="0.2">
      <c r="A75" s="9"/>
      <c r="D75" s="10"/>
      <c r="F75" s="9"/>
      <c r="K75" s="10"/>
      <c r="M75" s="9"/>
      <c r="R75" s="10"/>
    </row>
    <row r="76" spans="1:18" ht="23.25" customHeight="1" x14ac:dyDescent="0.2">
      <c r="A76" s="9"/>
      <c r="D76" s="10"/>
      <c r="F76" s="9"/>
      <c r="K76" s="10"/>
      <c r="M76" s="9"/>
      <c r="R76" s="10"/>
    </row>
    <row r="77" spans="1:18" ht="23.25" customHeight="1" x14ac:dyDescent="0.2">
      <c r="A77" s="9"/>
      <c r="D77" s="10"/>
      <c r="F77" s="9"/>
      <c r="K77" s="10"/>
      <c r="M77" s="9"/>
      <c r="R77" s="10"/>
    </row>
    <row r="78" spans="1:18" ht="23.25" customHeight="1" x14ac:dyDescent="0.2">
      <c r="A78" s="9"/>
      <c r="D78" s="10"/>
      <c r="F78" s="9"/>
      <c r="K78" s="10"/>
      <c r="M78" s="9"/>
      <c r="R78" s="10"/>
    </row>
    <row r="79" spans="1:18" ht="23.25" customHeight="1" x14ac:dyDescent="0.2">
      <c r="A79" s="9"/>
      <c r="D79" s="10"/>
      <c r="F79" s="9"/>
      <c r="K79" s="10"/>
      <c r="M79" s="9"/>
      <c r="R79" s="10"/>
    </row>
    <row r="80" spans="1:18" ht="23.25" customHeight="1" x14ac:dyDescent="0.2">
      <c r="A80" s="9"/>
      <c r="D80" s="10"/>
      <c r="F80" s="9"/>
      <c r="K80" s="10"/>
      <c r="M80" s="9"/>
      <c r="R80" s="10"/>
    </row>
    <row r="81" spans="1:18" ht="23.25" customHeight="1" x14ac:dyDescent="0.2">
      <c r="A81" s="9"/>
      <c r="D81" s="10"/>
      <c r="F81" s="9"/>
      <c r="K81" s="10"/>
      <c r="M81" s="9"/>
      <c r="R81" s="10"/>
    </row>
    <row r="82" spans="1:18" ht="23.25" customHeight="1" x14ac:dyDescent="0.2">
      <c r="A82" s="9"/>
      <c r="D82" s="10"/>
      <c r="F82" s="9"/>
      <c r="K82" s="10"/>
      <c r="M82" s="9"/>
      <c r="R82" s="10"/>
    </row>
    <row r="83" spans="1:18" ht="23.25" customHeight="1" x14ac:dyDescent="0.2">
      <c r="A83" s="8"/>
      <c r="B83" s="11"/>
      <c r="C83" s="11"/>
      <c r="D83" s="12"/>
      <c r="F83" s="8"/>
      <c r="G83" s="11"/>
      <c r="H83" s="11"/>
      <c r="I83" s="11"/>
      <c r="J83" s="11"/>
      <c r="K83" s="12"/>
      <c r="M83" s="8"/>
      <c r="N83" s="11"/>
      <c r="O83" s="11"/>
      <c r="P83" s="11"/>
      <c r="Q83" s="11"/>
      <c r="R83" s="12"/>
    </row>
    <row r="85" spans="1:18" ht="23.25" customHeight="1" x14ac:dyDescent="0.2">
      <c r="A85" s="13" t="s">
        <v>62</v>
      </c>
      <c r="B85" s="14"/>
      <c r="C85" s="14"/>
      <c r="D85" s="14"/>
      <c r="E85" s="14"/>
      <c r="F85" s="15"/>
    </row>
    <row r="86" spans="1:18" ht="23.25" customHeight="1" x14ac:dyDescent="0.2">
      <c r="A86" s="8" t="s">
        <v>135</v>
      </c>
      <c r="B86" s="11"/>
      <c r="C86" s="11"/>
      <c r="D86" s="11"/>
      <c r="E86" s="11"/>
      <c r="F86" s="12"/>
    </row>
    <row r="88" spans="1:18" ht="23.25" customHeight="1" x14ac:dyDescent="0.2">
      <c r="A88" s="6" t="s">
        <v>39</v>
      </c>
    </row>
    <row r="90" spans="1:18" ht="23.25" customHeight="1" x14ac:dyDescent="0.2">
      <c r="A90" s="6" t="s">
        <v>42</v>
      </c>
    </row>
    <row r="91" spans="1:18" ht="23.25" customHeight="1" x14ac:dyDescent="0.2">
      <c r="A91" s="6"/>
    </row>
    <row r="92" spans="1:18" ht="23.25" customHeight="1" x14ac:dyDescent="0.2">
      <c r="A92" s="6"/>
    </row>
    <row r="93" spans="1:18" ht="23.25" customHeight="1" x14ac:dyDescent="0.2">
      <c r="A93" s="6" t="s">
        <v>44</v>
      </c>
      <c r="L93" s="30"/>
      <c r="M93" s="30"/>
      <c r="N93" s="30"/>
    </row>
    <row r="94" spans="1:18" ht="23.25" customHeight="1" x14ac:dyDescent="0.2">
      <c r="B94" s="39" t="s">
        <v>28</v>
      </c>
      <c r="C94" s="40"/>
      <c r="D94" s="40"/>
      <c r="E94" s="41"/>
      <c r="F94" s="42" t="s">
        <v>29</v>
      </c>
      <c r="G94" s="42"/>
      <c r="H94" s="42"/>
      <c r="I94" s="42"/>
    </row>
    <row r="95" spans="1:18" ht="23.25" customHeight="1" x14ac:dyDescent="0.2">
      <c r="A95" s="7" t="s">
        <v>26</v>
      </c>
      <c r="B95" s="7" t="s">
        <v>8</v>
      </c>
      <c r="C95" s="7" t="s">
        <v>9</v>
      </c>
      <c r="D95" s="7" t="s">
        <v>10</v>
      </c>
      <c r="E95" s="7" t="s">
        <v>45</v>
      </c>
      <c r="F95" s="7" t="s">
        <v>8</v>
      </c>
      <c r="G95" s="7" t="s">
        <v>9</v>
      </c>
      <c r="H95" s="7" t="s">
        <v>10</v>
      </c>
      <c r="I95" s="7" t="s">
        <v>45</v>
      </c>
      <c r="J95" s="2" t="s">
        <v>63</v>
      </c>
      <c r="K95" s="2" t="s">
        <v>66</v>
      </c>
      <c r="L95" s="30" t="s">
        <v>64</v>
      </c>
      <c r="M95" s="30" t="s">
        <v>65</v>
      </c>
      <c r="N95" s="30" t="s">
        <v>67</v>
      </c>
    </row>
    <row r="96" spans="1:18" ht="23.25" customHeight="1" x14ac:dyDescent="0.2">
      <c r="A96" s="7">
        <v>480</v>
      </c>
      <c r="B96" s="7">
        <f>B53/B$95</f>
        <v>0.269845</v>
      </c>
      <c r="C96" s="7">
        <f t="shared" ref="C96:D96" si="0">C53/C$95</f>
        <v>0.24775624999999998</v>
      </c>
      <c r="D96" s="7">
        <f t="shared" si="0"/>
        <v>0.25325399999999998</v>
      </c>
      <c r="E96" s="1">
        <f>AVERAGE(B96:D96)</f>
        <v>0.25695174999999998</v>
      </c>
      <c r="F96" s="7">
        <f>E53/F$95</f>
        <v>0.33738333333333337</v>
      </c>
      <c r="G96" s="7">
        <f>F53/G$95</f>
        <v>0.39571000000000001</v>
      </c>
      <c r="H96" s="7">
        <f>G53/H$95</f>
        <v>0.45528400000000002</v>
      </c>
      <c r="I96" s="29">
        <f>AVERAGE(F96:H96)</f>
        <v>0.3961257777777778</v>
      </c>
      <c r="J96" s="2">
        <f>STDEV(B96:D96)</f>
        <v>1.1499271082877394E-2</v>
      </c>
      <c r="K96" s="2">
        <f>STDEV(F96:H96)</f>
        <v>5.8951433006174468E-2</v>
      </c>
      <c r="L96" s="2">
        <f>ABS((MAX(F96:H96)-(SUM(F96:H96)-MAX(F96:H96)-MIN(F96:H96)))/(MAX(F96:H96)-MIN(F96:H96)))</f>
        <v>0.5052897636993855</v>
      </c>
      <c r="M96" s="2">
        <f>ABS((MIN(F96:H96)-(SUM(F96:H96)-MAX(F96:H96)-MIN(F96:H96)))/(MAX(F96:H96)-MIN(F96:H96)))</f>
        <v>0.49471023630061445</v>
      </c>
      <c r="N96" s="30">
        <v>0.94099999999999995</v>
      </c>
    </row>
    <row r="97" spans="1:16" ht="23.25" customHeight="1" x14ac:dyDescent="0.2">
      <c r="A97" s="7">
        <v>485</v>
      </c>
      <c r="B97" s="7">
        <f t="shared" ref="B97:D110" si="1">B54/B$95</f>
        <v>0.29691333333333336</v>
      </c>
      <c r="C97" s="7">
        <f t="shared" si="1"/>
        <v>0.27717499999999995</v>
      </c>
      <c r="D97" s="7">
        <f t="shared" si="1"/>
        <v>0.28625200000000001</v>
      </c>
      <c r="E97" s="1">
        <f t="shared" ref="E97:E110" si="2">AVERAGE(B97:D97)</f>
        <v>0.28678011111111107</v>
      </c>
      <c r="F97" s="7">
        <f t="shared" ref="F97:G97" si="3">E54/F$95</f>
        <v>0.37942666666666669</v>
      </c>
      <c r="G97" s="7">
        <f t="shared" si="3"/>
        <v>0.43537749999999997</v>
      </c>
      <c r="H97" s="7">
        <f>G54/H$95</f>
        <v>0.49521599999999999</v>
      </c>
      <c r="I97" s="29">
        <f t="shared" ref="I97:I110" si="4">AVERAGE(F97:H97)</f>
        <v>0.4366733888888889</v>
      </c>
      <c r="J97" s="2">
        <f t="shared" ref="J97:J110" si="5">STDEV(B97:D97)</f>
        <v>9.8797584334691345E-3</v>
      </c>
      <c r="K97" s="2">
        <f t="shared" ref="K97:K110" si="6">STDEV(F97:H97)</f>
        <v>5.7905543123725867E-2</v>
      </c>
      <c r="L97" s="2">
        <f t="shared" ref="L97:L110" si="7">ABS((MAX(F97:H97)-(SUM(F97:H97)-MAX(F97:H97)-MIN(F97:H97)))/(MAX(F97:H97)-MIN(F97:H97)))</f>
        <v>0.516787671863845</v>
      </c>
      <c r="M97" s="2">
        <f>ABS((MIN(F97:H97)-(SUM(F97:H97)-MAX(F97:H97)-MIN(F97:H97)))/(MAX(F97:H97)-MIN(F97:H97)))</f>
        <v>0.483212328136155</v>
      </c>
      <c r="N97" s="30">
        <v>0.94099999999999995</v>
      </c>
    </row>
    <row r="98" spans="1:16" ht="23.25" customHeight="1" x14ac:dyDescent="0.2">
      <c r="A98" s="7">
        <v>490</v>
      </c>
      <c r="B98" s="7">
        <f t="shared" si="1"/>
        <v>0.32189033333333333</v>
      </c>
      <c r="C98" s="7">
        <f t="shared" si="1"/>
        <v>0.30483250000000001</v>
      </c>
      <c r="D98" s="7">
        <f t="shared" si="1"/>
        <v>0.31625999999999999</v>
      </c>
      <c r="E98" s="1">
        <f t="shared" si="2"/>
        <v>0.31432761111111113</v>
      </c>
      <c r="F98" s="7">
        <f t="shared" ref="F98:H98" si="8">E55/F$95</f>
        <v>0.41914000000000001</v>
      </c>
      <c r="G98" s="7">
        <f t="shared" si="8"/>
        <v>0.47377249999999999</v>
      </c>
      <c r="H98" s="7">
        <f t="shared" si="8"/>
        <v>0.53298999999999996</v>
      </c>
      <c r="I98" s="29">
        <f t="shared" si="4"/>
        <v>0.47530083333333328</v>
      </c>
      <c r="J98" s="2">
        <f t="shared" si="5"/>
        <v>8.6915484593005805E-3</v>
      </c>
      <c r="K98" s="2">
        <f t="shared" si="6"/>
        <v>5.6940385290963132E-2</v>
      </c>
      <c r="L98" s="2">
        <f t="shared" si="7"/>
        <v>0.52013614404918851</v>
      </c>
      <c r="M98" s="2">
        <f t="shared" ref="M98:M110" si="9">ABS((MIN(F98:H98)-(SUM(F98:H98)-MAX(F98:H98)-MIN(F98:H98)))/(MAX(F98:H98)-MIN(F98:H98)))</f>
        <v>0.47986385595081149</v>
      </c>
      <c r="N98" s="30">
        <v>0.94099999999999995</v>
      </c>
    </row>
    <row r="99" spans="1:16" ht="23.25" customHeight="1" x14ac:dyDescent="0.2">
      <c r="A99" s="7">
        <v>495</v>
      </c>
      <c r="B99" s="7">
        <f t="shared" si="1"/>
        <v>0.34465666666666667</v>
      </c>
      <c r="C99" s="7">
        <f t="shared" si="1"/>
        <v>0.32928999999999997</v>
      </c>
      <c r="D99" s="7">
        <f t="shared" si="1"/>
        <v>0.34410600000000002</v>
      </c>
      <c r="E99" s="1">
        <f t="shared" si="2"/>
        <v>0.33935088888888892</v>
      </c>
      <c r="F99" s="7">
        <f t="shared" ref="F99:H99" si="10">E56/F$95</f>
        <v>0.45206333333333332</v>
      </c>
      <c r="G99" s="7">
        <f t="shared" si="10"/>
        <v>0.504695</v>
      </c>
      <c r="H99" s="7">
        <f t="shared" si="10"/>
        <v>0.56365200000000004</v>
      </c>
      <c r="I99" s="29">
        <f t="shared" si="4"/>
        <v>0.50680344444444447</v>
      </c>
      <c r="J99" s="2">
        <f t="shared" si="5"/>
        <v>8.7173345909383766E-3</v>
      </c>
      <c r="K99" s="2">
        <f t="shared" si="6"/>
        <v>5.5824204298785991E-2</v>
      </c>
      <c r="L99" s="2">
        <f t="shared" si="7"/>
        <v>0.52834218528763277</v>
      </c>
      <c r="M99" s="2">
        <f t="shared" si="9"/>
        <v>0.47165781471236717</v>
      </c>
      <c r="N99" s="30">
        <v>0.94099999999999995</v>
      </c>
    </row>
    <row r="100" spans="1:16" ht="23.25" customHeight="1" x14ac:dyDescent="0.2">
      <c r="A100" s="7">
        <v>500</v>
      </c>
      <c r="B100" s="7">
        <f t="shared" si="1"/>
        <v>0.36566333333333334</v>
      </c>
      <c r="C100" s="7">
        <f t="shared" si="1"/>
        <v>0.35205249999999999</v>
      </c>
      <c r="D100" s="7">
        <f t="shared" si="1"/>
        <v>0.368674</v>
      </c>
      <c r="E100" s="1">
        <f t="shared" si="2"/>
        <v>0.36212994444444441</v>
      </c>
      <c r="F100" s="7">
        <f t="shared" ref="F100:H100" si="11">E57/F$95</f>
        <v>0.47441333333333335</v>
      </c>
      <c r="G100" s="7">
        <f t="shared" si="11"/>
        <v>0.52433249999999998</v>
      </c>
      <c r="H100" s="7">
        <f t="shared" si="11"/>
        <v>0.58124799999999999</v>
      </c>
      <c r="I100" s="29">
        <f t="shared" si="4"/>
        <v>0.52666461111111118</v>
      </c>
      <c r="J100" s="2">
        <f t="shared" si="5"/>
        <v>8.8561951956013657E-3</v>
      </c>
      <c r="K100" s="2">
        <f t="shared" si="6"/>
        <v>5.3455500719012713E-2</v>
      </c>
      <c r="L100" s="2">
        <f t="shared" si="7"/>
        <v>0.53274374110775446</v>
      </c>
      <c r="M100" s="2">
        <f t="shared" si="9"/>
        <v>0.46725625889224554</v>
      </c>
      <c r="N100" s="30">
        <v>0.94099999999999995</v>
      </c>
    </row>
    <row r="101" spans="1:16" ht="23.25" customHeight="1" x14ac:dyDescent="0.2">
      <c r="A101" s="7">
        <v>505</v>
      </c>
      <c r="B101" s="7">
        <f t="shared" si="1"/>
        <v>0.38486666666666663</v>
      </c>
      <c r="C101" s="7">
        <f t="shared" si="1"/>
        <v>0.37326749999999997</v>
      </c>
      <c r="D101" s="7">
        <f t="shared" si="1"/>
        <v>0.39184000000000002</v>
      </c>
      <c r="E101" s="1">
        <f t="shared" si="2"/>
        <v>0.38332472222222219</v>
      </c>
      <c r="F101" s="7">
        <f t="shared" ref="F101:H101" si="12">E58/F$95</f>
        <v>0.4874566666666667</v>
      </c>
      <c r="G101" s="7">
        <f t="shared" si="12"/>
        <v>0.53117749999999997</v>
      </c>
      <c r="H101" s="7">
        <f t="shared" si="12"/>
        <v>0.58641200000000004</v>
      </c>
      <c r="I101" s="29">
        <f t="shared" si="4"/>
        <v>0.535015388888889</v>
      </c>
      <c r="J101" s="2">
        <f t="shared" si="5"/>
        <v>9.3817713447309735E-3</v>
      </c>
      <c r="K101" s="2">
        <f t="shared" si="6"/>
        <v>4.9589177671346511E-2</v>
      </c>
      <c r="L101" s="2">
        <f t="shared" si="7"/>
        <v>0.55817607944325009</v>
      </c>
      <c r="M101" s="2">
        <f t="shared" si="9"/>
        <v>0.44182392055674991</v>
      </c>
      <c r="N101" s="30">
        <v>0.94099999999999995</v>
      </c>
    </row>
    <row r="102" spans="1:16" ht="23.25" customHeight="1" x14ac:dyDescent="0.2">
      <c r="A102" s="7">
        <v>510</v>
      </c>
      <c r="B102" s="7">
        <f t="shared" si="1"/>
        <v>0.40134999999999998</v>
      </c>
      <c r="C102" s="7">
        <f t="shared" si="1"/>
        <v>0.39217750000000001</v>
      </c>
      <c r="D102" s="7">
        <f t="shared" si="1"/>
        <v>0.41186400000000001</v>
      </c>
      <c r="E102" s="1">
        <f t="shared" si="2"/>
        <v>0.40179716666666665</v>
      </c>
      <c r="F102" s="7">
        <f t="shared" ref="F102:H102" si="13">E59/F$95</f>
        <v>0.49246666666666672</v>
      </c>
      <c r="G102" s="7">
        <f t="shared" si="13"/>
        <v>0.53020749999999994</v>
      </c>
      <c r="H102" s="7">
        <f t="shared" si="13"/>
        <v>0.58249200000000001</v>
      </c>
      <c r="I102" s="29">
        <f t="shared" si="4"/>
        <v>0.53505538888888882</v>
      </c>
      <c r="J102" s="2">
        <f t="shared" si="5"/>
        <v>9.8508648901166687E-3</v>
      </c>
      <c r="K102" s="2">
        <f t="shared" si="6"/>
        <v>4.5208037785925879E-2</v>
      </c>
      <c r="L102" s="2">
        <f t="shared" si="7"/>
        <v>0.58077541136569188</v>
      </c>
      <c r="M102" s="2">
        <f t="shared" si="9"/>
        <v>0.41922458863430812</v>
      </c>
      <c r="N102" s="30">
        <v>0.94099999999999995</v>
      </c>
    </row>
    <row r="103" spans="1:16" ht="23.25" customHeight="1" x14ac:dyDescent="0.2">
      <c r="A103" s="7">
        <v>515</v>
      </c>
      <c r="B103" s="7">
        <f t="shared" si="1"/>
        <v>0.4140766666666667</v>
      </c>
      <c r="C103" s="7">
        <f t="shared" si="1"/>
        <v>0.40622249999999999</v>
      </c>
      <c r="D103" s="7">
        <f t="shared" si="1"/>
        <v>0.42727399999999999</v>
      </c>
      <c r="E103" s="1">
        <f t="shared" si="2"/>
        <v>0.41585772222222223</v>
      </c>
      <c r="F103" s="7">
        <f t="shared" ref="F103:H103" si="14">E60/F$95</f>
        <v>0.49443999999999999</v>
      </c>
      <c r="G103" s="7">
        <f t="shared" si="14"/>
        <v>0.52600499999999994</v>
      </c>
      <c r="H103" s="7">
        <f t="shared" si="14"/>
        <v>0.57512600000000003</v>
      </c>
      <c r="I103" s="29">
        <f t="shared" si="4"/>
        <v>0.53185700000000002</v>
      </c>
      <c r="J103" s="2">
        <f t="shared" si="5"/>
        <v>1.0638163950206888E-2</v>
      </c>
      <c r="K103" s="2">
        <f t="shared" si="6"/>
        <v>4.066007964822501E-2</v>
      </c>
      <c r="L103" s="2">
        <f t="shared" si="7"/>
        <v>0.60879210767667191</v>
      </c>
      <c r="M103" s="2">
        <f t="shared" si="9"/>
        <v>0.39120789232332809</v>
      </c>
      <c r="N103" s="30">
        <v>0.94099999999999995</v>
      </c>
    </row>
    <row r="104" spans="1:16" ht="23.25" customHeight="1" x14ac:dyDescent="0.2">
      <c r="A104" s="7">
        <v>520</v>
      </c>
      <c r="B104" s="7">
        <f t="shared" si="1"/>
        <v>0.42070999999999997</v>
      </c>
      <c r="C104" s="7">
        <f t="shared" si="1"/>
        <v>0.41469999999999996</v>
      </c>
      <c r="D104" s="7">
        <f t="shared" si="1"/>
        <v>0.43669000000000002</v>
      </c>
      <c r="E104" s="1">
        <f t="shared" si="2"/>
        <v>0.42403333333333332</v>
      </c>
      <c r="F104" s="7">
        <f t="shared" ref="F104:H104" si="15">E61/F$95</f>
        <v>0.49781666666666669</v>
      </c>
      <c r="G104" s="7">
        <f t="shared" si="15"/>
        <v>0.52370749999999999</v>
      </c>
      <c r="H104" s="7">
        <f t="shared" si="15"/>
        <v>0.56999999999999995</v>
      </c>
      <c r="I104" s="29">
        <f t="shared" si="4"/>
        <v>0.53050805555555547</v>
      </c>
      <c r="J104" s="2">
        <f t="shared" si="5"/>
        <v>1.1365449103899684E-2</v>
      </c>
      <c r="K104" s="2">
        <f t="shared" si="6"/>
        <v>3.6569031566011198E-2</v>
      </c>
      <c r="L104" s="2">
        <f t="shared" si="7"/>
        <v>0.64131840221657976</v>
      </c>
      <c r="M104" s="2">
        <f t="shared" si="9"/>
        <v>0.35868159778342029</v>
      </c>
      <c r="N104" s="30">
        <v>0.94099999999999995</v>
      </c>
    </row>
    <row r="105" spans="1:16" ht="23.25" customHeight="1" x14ac:dyDescent="0.2">
      <c r="A105" s="7">
        <v>525</v>
      </c>
      <c r="B105" s="7">
        <f t="shared" si="1"/>
        <v>0.42255999999999999</v>
      </c>
      <c r="C105" s="7">
        <f t="shared" si="1"/>
        <v>0.41797000000000001</v>
      </c>
      <c r="D105" s="7">
        <f t="shared" si="1"/>
        <v>0.44034200000000001</v>
      </c>
      <c r="E105" s="1">
        <f t="shared" si="2"/>
        <v>0.42695733333333336</v>
      </c>
      <c r="F105" s="7">
        <f t="shared" ref="F105:H105" si="16">E62/F$95</f>
        <v>0.50275333333333327</v>
      </c>
      <c r="G105" s="7">
        <f t="shared" si="16"/>
        <v>0.52397499999999997</v>
      </c>
      <c r="H105" s="7">
        <f t="shared" si="16"/>
        <v>0.56777</v>
      </c>
      <c r="I105" s="29">
        <f t="shared" si="4"/>
        <v>0.53149944444444441</v>
      </c>
      <c r="J105" s="2">
        <f t="shared" si="5"/>
        <v>1.1816471610990037E-2</v>
      </c>
      <c r="K105" s="2">
        <f t="shared" si="6"/>
        <v>3.3155009942077547E-2</v>
      </c>
      <c r="L105" s="2">
        <f t="shared" si="7"/>
        <v>0.67359651371443208</v>
      </c>
      <c r="M105" s="2">
        <f t="shared" si="9"/>
        <v>0.32640348628556792</v>
      </c>
      <c r="N105" s="30">
        <v>0.94099999999999995</v>
      </c>
    </row>
    <row r="106" spans="1:16" ht="23.25" customHeight="1" x14ac:dyDescent="0.2">
      <c r="A106" s="7">
        <v>530</v>
      </c>
      <c r="B106" s="7">
        <f t="shared" si="1"/>
        <v>0.41920333333333337</v>
      </c>
      <c r="C106" s="7">
        <f t="shared" si="1"/>
        <v>0.41595499999999996</v>
      </c>
      <c r="D106" s="7">
        <f t="shared" si="1"/>
        <v>0.43824999999999997</v>
      </c>
      <c r="E106" s="1">
        <f t="shared" si="2"/>
        <v>0.4244694444444444</v>
      </c>
      <c r="F106" s="7">
        <f t="shared" ref="F106:H106" si="17">E63/F$95</f>
        <v>0.50003333333333333</v>
      </c>
      <c r="G106" s="7">
        <f t="shared" si="17"/>
        <v>0.5172874999999999</v>
      </c>
      <c r="H106" s="7">
        <f t="shared" si="17"/>
        <v>0.55846399999999996</v>
      </c>
      <c r="I106" s="29">
        <f t="shared" si="4"/>
        <v>0.52526161111111103</v>
      </c>
      <c r="J106" s="2">
        <f t="shared" si="5"/>
        <v>1.2044322352292205E-2</v>
      </c>
      <c r="K106" s="2">
        <f t="shared" si="6"/>
        <v>3.0020418681074995E-2</v>
      </c>
      <c r="L106" s="2">
        <f t="shared" si="7"/>
        <v>0.70470700317185186</v>
      </c>
      <c r="M106" s="2">
        <f t="shared" si="9"/>
        <v>0.29529299682814814</v>
      </c>
      <c r="N106" s="30">
        <v>0.94099999999999995</v>
      </c>
    </row>
    <row r="107" spans="1:16" ht="23.25" customHeight="1" x14ac:dyDescent="0.2">
      <c r="A107" s="7">
        <v>535</v>
      </c>
      <c r="B107" s="7">
        <f t="shared" si="1"/>
        <v>0.41260000000000002</v>
      </c>
      <c r="C107" s="7">
        <f t="shared" si="1"/>
        <v>0.41067999999999999</v>
      </c>
      <c r="D107" s="7">
        <f t="shared" si="1"/>
        <v>0.43226999999999999</v>
      </c>
      <c r="E107" s="1">
        <f t="shared" si="2"/>
        <v>0.41851666666666665</v>
      </c>
      <c r="F107" s="7">
        <f t="shared" ref="F107:H107" si="18">E64/F$95</f>
        <v>0.4805166666666667</v>
      </c>
      <c r="G107" s="7">
        <f t="shared" si="18"/>
        <v>0.49267999999999995</v>
      </c>
      <c r="H107" s="7">
        <f t="shared" si="18"/>
        <v>0.53039000000000003</v>
      </c>
      <c r="I107" s="29">
        <f t="shared" si="4"/>
        <v>0.50119555555555551</v>
      </c>
      <c r="J107" s="2">
        <f t="shared" si="5"/>
        <v>1.1949361210262794E-2</v>
      </c>
      <c r="K107" s="2">
        <f t="shared" si="6"/>
        <v>2.600429501561732E-2</v>
      </c>
      <c r="L107" s="2">
        <f t="shared" si="7"/>
        <v>0.75611549258120847</v>
      </c>
      <c r="M107" s="2">
        <f t="shared" si="9"/>
        <v>0.2438845074187915</v>
      </c>
      <c r="N107" s="30">
        <v>0.94099999999999995</v>
      </c>
    </row>
    <row r="108" spans="1:16" ht="23.25" customHeight="1" x14ac:dyDescent="0.2">
      <c r="A108" s="7">
        <v>540</v>
      </c>
      <c r="B108" s="7">
        <f t="shared" si="1"/>
        <v>0.40378333333333338</v>
      </c>
      <c r="C108" s="7">
        <f t="shared" si="1"/>
        <v>0.40245749999999997</v>
      </c>
      <c r="D108" s="7">
        <f t="shared" si="1"/>
        <v>0.42314000000000002</v>
      </c>
      <c r="E108" s="1">
        <f t="shared" si="2"/>
        <v>0.40979361111111112</v>
      </c>
      <c r="F108" s="7">
        <f t="shared" ref="F108:H108" si="19">E65/F$95</f>
        <v>0.44368333333333337</v>
      </c>
      <c r="G108" s="7">
        <f t="shared" si="19"/>
        <v>0.44977250000000002</v>
      </c>
      <c r="H108" s="7">
        <f t="shared" si="19"/>
        <v>0.48287400000000003</v>
      </c>
      <c r="I108" s="29">
        <f t="shared" si="4"/>
        <v>0.45877661111111112</v>
      </c>
      <c r="J108" s="2">
        <f t="shared" si="5"/>
        <v>1.1577306715598286E-2</v>
      </c>
      <c r="K108" s="2">
        <f t="shared" si="6"/>
        <v>2.1089869632607266E-2</v>
      </c>
      <c r="L108" s="2">
        <f t="shared" si="7"/>
        <v>0.84462712210390423</v>
      </c>
      <c r="M108" s="2">
        <f t="shared" si="9"/>
        <v>0.1553728778960958</v>
      </c>
      <c r="N108" s="30">
        <v>0.94099999999999995</v>
      </c>
    </row>
    <row r="109" spans="1:16" ht="23.25" customHeight="1" x14ac:dyDescent="0.2">
      <c r="A109" s="7">
        <v>545</v>
      </c>
      <c r="B109" s="7">
        <f t="shared" si="1"/>
        <v>0.39119333333333334</v>
      </c>
      <c r="C109" s="7">
        <f t="shared" si="1"/>
        <v>0.39060249999999996</v>
      </c>
      <c r="D109" s="7">
        <f t="shared" si="1"/>
        <v>0.41039399999999998</v>
      </c>
      <c r="E109" s="1">
        <f t="shared" si="2"/>
        <v>0.39739661111111108</v>
      </c>
      <c r="F109" s="7">
        <f t="shared" ref="F109:H109" si="20">E66/F$95</f>
        <v>0.39922666666666667</v>
      </c>
      <c r="G109" s="7">
        <f t="shared" si="20"/>
        <v>0.39846999999999999</v>
      </c>
      <c r="H109" s="7">
        <f t="shared" si="20"/>
        <v>0.42611199999999999</v>
      </c>
      <c r="I109" s="29">
        <f t="shared" si="4"/>
        <v>0.40793622222222226</v>
      </c>
      <c r="J109" s="2">
        <f t="shared" si="5"/>
        <v>1.1259944913440015E-2</v>
      </c>
      <c r="K109" s="2">
        <f t="shared" si="6"/>
        <v>1.5745231325118132E-2</v>
      </c>
      <c r="L109" s="2">
        <f t="shared" si="7"/>
        <v>0.97262619685020124</v>
      </c>
      <c r="M109" s="2">
        <f t="shared" si="9"/>
        <v>2.7373803149798811E-2</v>
      </c>
      <c r="N109" s="30">
        <v>0.94099999999999995</v>
      </c>
      <c r="O109" s="2" t="s">
        <v>68</v>
      </c>
    </row>
    <row r="110" spans="1:16" ht="23.25" customHeight="1" x14ac:dyDescent="0.2">
      <c r="A110" s="7">
        <v>550</v>
      </c>
      <c r="B110" s="7">
        <f t="shared" si="1"/>
        <v>0.37405333333333335</v>
      </c>
      <c r="C110" s="7">
        <f t="shared" si="1"/>
        <v>0.3737625</v>
      </c>
      <c r="D110" s="7">
        <f t="shared" si="1"/>
        <v>0.39234400000000003</v>
      </c>
      <c r="E110" s="1">
        <f t="shared" si="2"/>
        <v>0.38005327777777781</v>
      </c>
      <c r="F110" s="7">
        <f t="shared" ref="F110:H110" si="21">E67/F$95</f>
        <v>0.35682666666666668</v>
      </c>
      <c r="G110" s="7">
        <f t="shared" si="21"/>
        <v>0.34937250000000003</v>
      </c>
      <c r="H110" s="7">
        <f t="shared" si="21"/>
        <v>0.37190400000000001</v>
      </c>
      <c r="I110" s="29">
        <f t="shared" si="4"/>
        <v>0.35936772222222224</v>
      </c>
      <c r="J110" s="2">
        <f t="shared" si="5"/>
        <v>1.0645070951610189E-2</v>
      </c>
      <c r="K110" s="2">
        <f t="shared" si="6"/>
        <v>1.1478669154776378E-2</v>
      </c>
      <c r="L110" s="2">
        <f t="shared" si="7"/>
        <v>0.66916687008558429</v>
      </c>
      <c r="M110" s="2">
        <f t="shared" si="9"/>
        <v>0.33083312991441566</v>
      </c>
      <c r="N110" s="30">
        <v>0.94099999999999995</v>
      </c>
    </row>
    <row r="111" spans="1:16" ht="23.25" customHeight="1" x14ac:dyDescent="0.2">
      <c r="B111" s="17"/>
      <c r="C111" s="17"/>
      <c r="D111" s="17"/>
      <c r="J111" s="36"/>
      <c r="K111" s="36"/>
      <c r="L111" s="36"/>
      <c r="M111" s="36"/>
      <c r="N111" s="36"/>
      <c r="O111" s="36"/>
    </row>
    <row r="112" spans="1:16" ht="23.25" customHeight="1" x14ac:dyDescent="0.2">
      <c r="A112" s="13" t="s">
        <v>79</v>
      </c>
      <c r="B112" s="14"/>
      <c r="C112" s="14"/>
      <c r="D112" s="14"/>
      <c r="E112" s="14"/>
      <c r="F112" s="15"/>
      <c r="J112" s="37" t="s">
        <v>73</v>
      </c>
      <c r="K112" s="37"/>
      <c r="L112" s="37"/>
      <c r="M112" s="37"/>
      <c r="N112" s="37"/>
      <c r="O112" s="37"/>
      <c r="P112" s="36"/>
    </row>
    <row r="113" spans="1:16" ht="23.25" customHeight="1" x14ac:dyDescent="0.2">
      <c r="A113" s="8" t="s">
        <v>136</v>
      </c>
      <c r="B113" s="11"/>
      <c r="C113" s="11"/>
      <c r="D113" s="11"/>
      <c r="E113" s="11"/>
      <c r="F113" s="12"/>
      <c r="J113" s="37"/>
      <c r="K113" s="37"/>
      <c r="L113" s="37"/>
      <c r="M113" s="37"/>
      <c r="N113" s="37"/>
      <c r="O113" s="37"/>
      <c r="P113" s="36"/>
    </row>
    <row r="114" spans="1:16" ht="23.25" customHeight="1" x14ac:dyDescent="0.2">
      <c r="A114" s="6"/>
      <c r="J114" s="37"/>
      <c r="K114" s="37"/>
      <c r="L114" s="37"/>
      <c r="M114" s="37"/>
      <c r="N114" s="37"/>
      <c r="O114" s="37"/>
      <c r="P114" s="36"/>
    </row>
    <row r="115" spans="1:16" ht="23.25" customHeight="1" x14ac:dyDescent="0.2">
      <c r="A115" s="6" t="s">
        <v>43</v>
      </c>
      <c r="C115" s="2" t="s">
        <v>80</v>
      </c>
      <c r="J115" s="37"/>
      <c r="K115" s="37"/>
      <c r="L115" s="37"/>
      <c r="M115" s="37"/>
      <c r="N115" s="37"/>
      <c r="O115" s="37"/>
      <c r="P115" s="36"/>
    </row>
    <row r="116" spans="1:16" ht="23.25" customHeight="1" x14ac:dyDescent="0.2">
      <c r="A116" s="6"/>
      <c r="B116" s="2" t="s">
        <v>71</v>
      </c>
      <c r="C116" s="2" t="s">
        <v>72</v>
      </c>
      <c r="J116" s="37"/>
      <c r="K116" s="37"/>
      <c r="L116" s="37"/>
      <c r="M116" s="37"/>
      <c r="N116" s="37"/>
      <c r="O116" s="37"/>
      <c r="P116" s="36"/>
    </row>
    <row r="117" spans="1:16" ht="23.25" customHeight="1" x14ac:dyDescent="0.2">
      <c r="A117" s="7" t="s">
        <v>26</v>
      </c>
      <c r="B117" s="7" t="s">
        <v>41</v>
      </c>
      <c r="C117" s="7" t="s">
        <v>40</v>
      </c>
      <c r="D117" s="2" t="s">
        <v>69</v>
      </c>
      <c r="E117" s="2" t="s">
        <v>70</v>
      </c>
      <c r="F117" s="2" t="s">
        <v>71</v>
      </c>
      <c r="G117" s="2" t="s">
        <v>72</v>
      </c>
      <c r="J117" s="37"/>
      <c r="K117" s="37"/>
      <c r="L117" s="37"/>
      <c r="M117" s="37"/>
      <c r="N117" s="37"/>
      <c r="O117" s="37"/>
    </row>
    <row r="118" spans="1:16" ht="23.25" customHeight="1" x14ac:dyDescent="0.2">
      <c r="A118" s="7">
        <v>480</v>
      </c>
      <c r="B118" s="7">
        <f>F118</f>
        <v>0.64866202710025878</v>
      </c>
      <c r="C118" s="7">
        <f>G118</f>
        <v>0.46525121650474649</v>
      </c>
      <c r="D118" s="2">
        <f>I96</f>
        <v>0.3961257777777778</v>
      </c>
      <c r="E118" s="2">
        <f>E96</f>
        <v>0.25695174999999998</v>
      </c>
      <c r="F118" s="2">
        <f>E118/D118</f>
        <v>0.64866202710025878</v>
      </c>
      <c r="G118" s="2">
        <f>H53/D118</f>
        <v>0.46525121650474649</v>
      </c>
    </row>
    <row r="119" spans="1:16" ht="23.25" customHeight="1" x14ac:dyDescent="0.2">
      <c r="A119" s="7">
        <v>485</v>
      </c>
      <c r="B119" s="7">
        <f t="shared" ref="B119:B132" si="22">F119</f>
        <v>0.65673823596354297</v>
      </c>
      <c r="C119" s="7">
        <f t="shared" ref="C119:C132" si="23">G119</f>
        <v>0.4690828550858186</v>
      </c>
      <c r="D119" s="2">
        <f t="shared" ref="D119:D132" si="24">I97</f>
        <v>0.4366733888888889</v>
      </c>
      <c r="E119" s="2">
        <f t="shared" ref="E119:E132" si="25">E97</f>
        <v>0.28678011111111107</v>
      </c>
      <c r="F119" s="2">
        <f t="shared" ref="F119:F132" si="26">E119/D119</f>
        <v>0.65673823596354297</v>
      </c>
      <c r="G119" s="2">
        <f t="shared" ref="G119:G132" si="27">H54/D119</f>
        <v>0.4690828550858186</v>
      </c>
    </row>
    <row r="120" spans="1:16" ht="23.25" customHeight="1" x14ac:dyDescent="0.2">
      <c r="A120" s="7">
        <v>490</v>
      </c>
      <c r="B120" s="7">
        <f t="shared" si="22"/>
        <v>0.66132350096400949</v>
      </c>
      <c r="C120" s="7">
        <f t="shared" si="23"/>
        <v>0.47042837781685637</v>
      </c>
      <c r="D120" s="2">
        <f t="shared" si="24"/>
        <v>0.47530083333333328</v>
      </c>
      <c r="E120" s="2">
        <f t="shared" si="25"/>
        <v>0.31432761111111113</v>
      </c>
      <c r="F120" s="2">
        <f t="shared" si="26"/>
        <v>0.66132350096400949</v>
      </c>
      <c r="G120" s="2">
        <f t="shared" si="27"/>
        <v>0.47042837781685637</v>
      </c>
    </row>
    <row r="121" spans="1:16" ht="23.25" customHeight="1" x14ac:dyDescent="0.2">
      <c r="A121" s="7">
        <v>495</v>
      </c>
      <c r="B121" s="7">
        <f t="shared" si="22"/>
        <v>0.66959073109868805</v>
      </c>
      <c r="C121" s="7">
        <f t="shared" si="23"/>
        <v>0.47411477296370208</v>
      </c>
      <c r="D121" s="2">
        <f t="shared" si="24"/>
        <v>0.50680344444444447</v>
      </c>
      <c r="E121" s="2">
        <f t="shared" si="25"/>
        <v>0.33935088888888892</v>
      </c>
      <c r="F121" s="2">
        <f t="shared" si="26"/>
        <v>0.66959073109868805</v>
      </c>
      <c r="G121" s="2">
        <f t="shared" si="27"/>
        <v>0.47411477296370208</v>
      </c>
    </row>
    <row r="122" spans="1:16" ht="23.25" customHeight="1" x14ac:dyDescent="0.2">
      <c r="A122" s="7">
        <v>500</v>
      </c>
      <c r="B122" s="7">
        <f t="shared" si="22"/>
        <v>0.68759118574618894</v>
      </c>
      <c r="C122" s="7">
        <f t="shared" si="23"/>
        <v>0.48095883918534271</v>
      </c>
      <c r="D122" s="2">
        <f t="shared" si="24"/>
        <v>0.52666461111111118</v>
      </c>
      <c r="E122" s="2">
        <f t="shared" si="25"/>
        <v>0.36212994444444441</v>
      </c>
      <c r="F122" s="2">
        <f t="shared" si="26"/>
        <v>0.68759118574618894</v>
      </c>
      <c r="G122" s="2">
        <f t="shared" si="27"/>
        <v>0.48095883918534271</v>
      </c>
    </row>
    <row r="123" spans="1:16" ht="23.25" customHeight="1" x14ac:dyDescent="0.2">
      <c r="A123" s="7">
        <v>505</v>
      </c>
      <c r="B123" s="7">
        <f t="shared" si="22"/>
        <v>0.71647419902875042</v>
      </c>
      <c r="C123" s="7">
        <f t="shared" si="23"/>
        <v>0.49266620264401517</v>
      </c>
      <c r="D123" s="2">
        <f t="shared" si="24"/>
        <v>0.535015388888889</v>
      </c>
      <c r="E123" s="2">
        <f t="shared" si="25"/>
        <v>0.38332472222222219</v>
      </c>
      <c r="F123" s="2">
        <f t="shared" si="26"/>
        <v>0.71647419902875042</v>
      </c>
      <c r="G123" s="2">
        <f t="shared" si="27"/>
        <v>0.49266620264401517</v>
      </c>
    </row>
    <row r="124" spans="1:16" ht="23.25" customHeight="1" x14ac:dyDescent="0.2">
      <c r="A124" s="7">
        <v>510</v>
      </c>
      <c r="B124" s="7">
        <f t="shared" si="22"/>
        <v>0.75094499562194861</v>
      </c>
      <c r="C124" s="7">
        <f t="shared" si="23"/>
        <v>0.50670828783354416</v>
      </c>
      <c r="D124" s="2">
        <f t="shared" si="24"/>
        <v>0.53505538888888882</v>
      </c>
      <c r="E124" s="2">
        <f t="shared" si="25"/>
        <v>0.40179716666666665</v>
      </c>
      <c r="F124" s="2">
        <f t="shared" si="26"/>
        <v>0.75094499562194861</v>
      </c>
      <c r="G124" s="2">
        <f t="shared" si="27"/>
        <v>0.50670828783354416</v>
      </c>
    </row>
    <row r="125" spans="1:16" ht="23.25" customHeight="1" x14ac:dyDescent="0.2">
      <c r="A125" s="7">
        <v>515</v>
      </c>
      <c r="B125" s="7">
        <f t="shared" si="22"/>
        <v>0.78189761951468573</v>
      </c>
      <c r="C125" s="7">
        <f t="shared" si="23"/>
        <v>0.51916210560357379</v>
      </c>
      <c r="D125" s="2">
        <f t="shared" si="24"/>
        <v>0.53185700000000002</v>
      </c>
      <c r="E125" s="2">
        <f t="shared" si="25"/>
        <v>0.41585772222222223</v>
      </c>
      <c r="F125" s="2">
        <f t="shared" si="26"/>
        <v>0.78189761951468573</v>
      </c>
      <c r="G125" s="2">
        <f t="shared" si="27"/>
        <v>0.51916210560357379</v>
      </c>
    </row>
    <row r="126" spans="1:16" ht="23.25" customHeight="1" x14ac:dyDescent="0.2">
      <c r="A126" s="7">
        <v>520</v>
      </c>
      <c r="B126" s="7">
        <f t="shared" si="22"/>
        <v>0.79929669096029021</v>
      </c>
      <c r="C126" s="7">
        <f t="shared" si="23"/>
        <v>0.52621067121716136</v>
      </c>
      <c r="D126" s="2">
        <f t="shared" si="24"/>
        <v>0.53050805555555547</v>
      </c>
      <c r="E126" s="2">
        <f t="shared" si="25"/>
        <v>0.42403333333333332</v>
      </c>
      <c r="F126" s="2">
        <f t="shared" si="26"/>
        <v>0.79929669096029021</v>
      </c>
      <c r="G126" s="2">
        <f t="shared" si="27"/>
        <v>0.52621067121716136</v>
      </c>
    </row>
    <row r="127" spans="1:16" ht="23.25" customHeight="1" x14ac:dyDescent="0.2">
      <c r="A127" s="7">
        <v>525</v>
      </c>
      <c r="B127" s="7">
        <f t="shared" si="22"/>
        <v>0.80330720529654587</v>
      </c>
      <c r="C127" s="7">
        <f t="shared" si="23"/>
        <v>0.52713131298349847</v>
      </c>
      <c r="D127" s="2">
        <f t="shared" si="24"/>
        <v>0.53149944444444441</v>
      </c>
      <c r="E127" s="2">
        <f t="shared" si="25"/>
        <v>0.42695733333333336</v>
      </c>
      <c r="F127" s="2">
        <f t="shared" si="26"/>
        <v>0.80330720529654587</v>
      </c>
      <c r="G127" s="2">
        <f t="shared" si="27"/>
        <v>0.52713131298349847</v>
      </c>
    </row>
    <row r="128" spans="1:16" ht="23.25" customHeight="1" x14ac:dyDescent="0.2">
      <c r="A128" s="7">
        <v>530</v>
      </c>
      <c r="B128" s="7">
        <f t="shared" si="22"/>
        <v>0.80811054047247788</v>
      </c>
      <c r="C128" s="7">
        <f t="shared" si="23"/>
        <v>0.52859183714697089</v>
      </c>
      <c r="D128" s="2">
        <f t="shared" si="24"/>
        <v>0.52526161111111103</v>
      </c>
      <c r="E128" s="2">
        <f t="shared" si="25"/>
        <v>0.4244694444444444</v>
      </c>
      <c r="F128" s="2">
        <f t="shared" si="26"/>
        <v>0.80811054047247788</v>
      </c>
      <c r="G128" s="2">
        <f t="shared" si="27"/>
        <v>0.52859183714697089</v>
      </c>
    </row>
    <row r="129" spans="1:8" ht="23.25" customHeight="1" x14ac:dyDescent="0.2">
      <c r="A129" s="7">
        <v>535</v>
      </c>
      <c r="B129" s="7">
        <f t="shared" si="22"/>
        <v>0.83503666787858366</v>
      </c>
      <c r="C129" s="7">
        <f t="shared" si="23"/>
        <v>0.53887748406033587</v>
      </c>
      <c r="D129" s="2">
        <f t="shared" si="24"/>
        <v>0.50119555555555551</v>
      </c>
      <c r="E129" s="2">
        <f t="shared" si="25"/>
        <v>0.41851666666666665</v>
      </c>
      <c r="F129" s="2">
        <f t="shared" si="26"/>
        <v>0.83503666787858366</v>
      </c>
      <c r="G129" s="2">
        <f t="shared" si="27"/>
        <v>0.53887748406033587</v>
      </c>
    </row>
    <row r="130" spans="1:8" ht="23.25" customHeight="1" x14ac:dyDescent="0.2">
      <c r="A130" s="7">
        <v>540</v>
      </c>
      <c r="B130" s="7">
        <f t="shared" si="22"/>
        <v>0.89323126154716548</v>
      </c>
      <c r="C130" s="7">
        <f t="shared" si="23"/>
        <v>0.56144318119481773</v>
      </c>
      <c r="D130" s="2">
        <f t="shared" si="24"/>
        <v>0.45877661111111112</v>
      </c>
      <c r="E130" s="2">
        <f t="shared" si="25"/>
        <v>0.40979361111111112</v>
      </c>
      <c r="F130" s="2">
        <f t="shared" si="26"/>
        <v>0.89323126154716548</v>
      </c>
      <c r="G130" s="2">
        <f t="shared" si="27"/>
        <v>0.56144318119481773</v>
      </c>
    </row>
    <row r="131" spans="1:8" ht="23.25" customHeight="1" x14ac:dyDescent="0.2">
      <c r="A131" s="7">
        <v>545</v>
      </c>
      <c r="B131" s="7">
        <f t="shared" si="22"/>
        <v>0.97416358112624346</v>
      </c>
      <c r="C131" s="7">
        <f t="shared" si="23"/>
        <v>0.59324714702134806</v>
      </c>
      <c r="D131" s="2">
        <f t="shared" si="24"/>
        <v>0.40793622222222226</v>
      </c>
      <c r="E131" s="2">
        <f t="shared" si="25"/>
        <v>0.39739661111111108</v>
      </c>
      <c r="F131" s="2">
        <f t="shared" si="26"/>
        <v>0.97416358112624346</v>
      </c>
      <c r="G131" s="2">
        <f t="shared" si="27"/>
        <v>0.59324714702134806</v>
      </c>
    </row>
    <row r="132" spans="1:8" ht="23.25" customHeight="1" x14ac:dyDescent="0.2">
      <c r="A132" s="7">
        <v>550</v>
      </c>
      <c r="B132" s="7">
        <f t="shared" si="22"/>
        <v>1.057560972442495</v>
      </c>
      <c r="C132" s="7">
        <f t="shared" si="23"/>
        <v>0.62541788285876787</v>
      </c>
      <c r="D132" s="2">
        <f t="shared" si="24"/>
        <v>0.35936772222222224</v>
      </c>
      <c r="E132" s="2">
        <f t="shared" si="25"/>
        <v>0.38005327777777781</v>
      </c>
      <c r="F132" s="2">
        <f t="shared" si="26"/>
        <v>1.057560972442495</v>
      </c>
      <c r="G132" s="2">
        <f t="shared" si="27"/>
        <v>0.62541788285876787</v>
      </c>
    </row>
    <row r="133" spans="1:8" ht="23.25" customHeight="1" x14ac:dyDescent="0.2">
      <c r="A133" s="6"/>
    </row>
    <row r="134" spans="1:8" ht="23.25" customHeight="1" x14ac:dyDescent="0.2">
      <c r="F134" s="2" t="s">
        <v>81</v>
      </c>
    </row>
    <row r="135" spans="1:8" ht="23.25" customHeight="1" x14ac:dyDescent="0.2">
      <c r="A135" s="13"/>
      <c r="B135" s="14"/>
      <c r="C135" s="14"/>
      <c r="D135" s="15"/>
      <c r="E135" s="32" t="s">
        <v>82</v>
      </c>
      <c r="F135" s="2" cm="1">
        <f t="array" ref="F135:G139">LINEST(C118:C132,B118:B132,TRUE,TRUE)</f>
        <v>0.39130420819549872</v>
      </c>
      <c r="G135" s="2">
        <v>0.21225621155821855</v>
      </c>
      <c r="H135" s="2" t="s">
        <v>85</v>
      </c>
    </row>
    <row r="136" spans="1:8" ht="23.25" customHeight="1" x14ac:dyDescent="0.2">
      <c r="A136" s="9"/>
      <c r="D136" s="10"/>
      <c r="E136" s="32" t="s">
        <v>83</v>
      </c>
      <c r="F136" s="2">
        <v>1.3471837358590688E-3</v>
      </c>
      <c r="G136" s="2">
        <v>1.0664026991561821E-3</v>
      </c>
      <c r="H136" s="2" t="s">
        <v>86</v>
      </c>
    </row>
    <row r="137" spans="1:8" ht="23.25" customHeight="1" x14ac:dyDescent="0.2">
      <c r="A137" s="9"/>
      <c r="D137" s="10"/>
      <c r="E137" s="32" t="s">
        <v>84</v>
      </c>
      <c r="F137" s="2">
        <v>0.99984593603763017</v>
      </c>
      <c r="G137" s="2">
        <v>6.0893186955625941E-4</v>
      </c>
    </row>
    <row r="138" spans="1:8" ht="23.25" customHeight="1" x14ac:dyDescent="0.2">
      <c r="A138" s="9"/>
      <c r="D138" s="10"/>
      <c r="E138" s="32" t="s">
        <v>87</v>
      </c>
      <c r="F138" s="2">
        <v>84367.53779765869</v>
      </c>
      <c r="G138" s="2">
        <v>13</v>
      </c>
    </row>
    <row r="139" spans="1:8" ht="23.25" customHeight="1" x14ac:dyDescent="0.2">
      <c r="A139" s="9"/>
      <c r="D139" s="10"/>
      <c r="F139" s="2">
        <v>3.1283316116241973E-2</v>
      </c>
      <c r="G139" s="2">
        <v>4.8203742828966574E-6</v>
      </c>
    </row>
    <row r="140" spans="1:8" ht="23.25" customHeight="1" x14ac:dyDescent="0.2">
      <c r="A140" s="9"/>
      <c r="D140" s="10"/>
    </row>
    <row r="141" spans="1:8" ht="23.25" customHeight="1" x14ac:dyDescent="0.2">
      <c r="A141" s="9"/>
      <c r="D141" s="10"/>
    </row>
    <row r="142" spans="1:8" ht="23.25" customHeight="1" x14ac:dyDescent="0.2">
      <c r="A142" s="9"/>
      <c r="D142" s="10"/>
    </row>
    <row r="143" spans="1:8" ht="23.25" customHeight="1" x14ac:dyDescent="0.2">
      <c r="A143" s="9"/>
      <c r="D143" s="10"/>
    </row>
    <row r="144" spans="1:8" ht="23.25" customHeight="1" x14ac:dyDescent="0.2">
      <c r="A144" s="9"/>
      <c r="D144" s="10"/>
    </row>
    <row r="145" spans="1:7" ht="23.25" customHeight="1" x14ac:dyDescent="0.2">
      <c r="A145" s="9"/>
      <c r="D145" s="10"/>
    </row>
    <row r="146" spans="1:7" ht="23.25" customHeight="1" x14ac:dyDescent="0.2">
      <c r="A146" s="8"/>
      <c r="B146" s="11"/>
      <c r="C146" s="11"/>
      <c r="D146" s="12"/>
    </row>
    <row r="147" spans="1:7" ht="21" customHeight="1" x14ac:dyDescent="0.2">
      <c r="A147" s="31" t="s">
        <v>5</v>
      </c>
      <c r="B147" s="2">
        <v>15</v>
      </c>
      <c r="C147" s="2" t="s">
        <v>76</v>
      </c>
    </row>
    <row r="148" spans="1:7" ht="21" customHeight="1" x14ac:dyDescent="0.2">
      <c r="A148" s="7" t="s">
        <v>46</v>
      </c>
      <c r="B148" s="29">
        <v>0.39130420799999999</v>
      </c>
      <c r="C148" s="1" t="s">
        <v>48</v>
      </c>
      <c r="D148" s="29">
        <v>1.347184E-3</v>
      </c>
    </row>
    <row r="149" spans="1:7" ht="21" customHeight="1" x14ac:dyDescent="0.2">
      <c r="A149" s="7" t="s">
        <v>47</v>
      </c>
      <c r="B149" s="29">
        <v>0.212256212</v>
      </c>
      <c r="C149" s="1" t="s">
        <v>49</v>
      </c>
      <c r="D149" s="29">
        <v>1.0664030000000001E-3</v>
      </c>
    </row>
    <row r="151" spans="1:7" s="20" customFormat="1" ht="15" customHeight="1" x14ac:dyDescent="0.15">
      <c r="A151" s="16" t="s">
        <v>53</v>
      </c>
    </row>
    <row r="152" spans="1:7" s="20" customFormat="1" ht="60" customHeight="1" x14ac:dyDescent="0.15">
      <c r="A152" s="38" t="s">
        <v>137</v>
      </c>
      <c r="B152" s="38"/>
      <c r="C152" s="38"/>
      <c r="D152" s="38"/>
      <c r="E152" s="38"/>
      <c r="F152" s="38"/>
    </row>
    <row r="154" spans="1:7" ht="23.25" customHeight="1" x14ac:dyDescent="0.2">
      <c r="A154" s="6" t="s">
        <v>74</v>
      </c>
      <c r="C154" s="2" t="s">
        <v>80</v>
      </c>
    </row>
    <row r="155" spans="1:7" ht="23.25" customHeight="1" x14ac:dyDescent="0.2">
      <c r="A155" s="6"/>
      <c r="B155" s="2" t="s">
        <v>71</v>
      </c>
      <c r="C155" s="2" t="s">
        <v>72</v>
      </c>
    </row>
    <row r="156" spans="1:7" ht="23.25" customHeight="1" x14ac:dyDescent="0.2">
      <c r="A156" s="7" t="s">
        <v>26</v>
      </c>
      <c r="B156" s="7" t="s">
        <v>41</v>
      </c>
      <c r="C156" s="7" t="s">
        <v>40</v>
      </c>
      <c r="D156" s="2" t="s">
        <v>69</v>
      </c>
      <c r="E156" s="2" t="s">
        <v>70</v>
      </c>
      <c r="F156" s="2" t="s">
        <v>71</v>
      </c>
      <c r="G156" s="2" t="s">
        <v>72</v>
      </c>
    </row>
    <row r="157" spans="1:7" ht="23.25" customHeight="1" x14ac:dyDescent="0.2">
      <c r="A157" s="7">
        <v>480</v>
      </c>
      <c r="B157" s="7">
        <f>F157</f>
        <v>0.64866202710025878</v>
      </c>
      <c r="C157" s="7">
        <f>G157</f>
        <v>0.56288687207093591</v>
      </c>
      <c r="D157" s="2">
        <f>I96</f>
        <v>0.3961257777777778</v>
      </c>
      <c r="E157" s="2">
        <f>E96</f>
        <v>0.25695174999999998</v>
      </c>
      <c r="F157" s="2">
        <f>E118/D118</f>
        <v>0.64866202710025878</v>
      </c>
      <c r="G157" s="2">
        <f>J53/D118</f>
        <v>0.56288687207093591</v>
      </c>
    </row>
    <row r="158" spans="1:7" ht="23.25" customHeight="1" x14ac:dyDescent="0.2">
      <c r="A158" s="7">
        <v>485</v>
      </c>
      <c r="B158" s="7">
        <f t="shared" ref="B158:B171" si="28">F158</f>
        <v>0.65673823596354297</v>
      </c>
      <c r="C158" s="7">
        <f t="shared" ref="C158:C171" si="29">G158</f>
        <v>0.56180432845753892</v>
      </c>
      <c r="D158" s="2">
        <f t="shared" ref="D158:D171" si="30">I97</f>
        <v>0.4366733888888889</v>
      </c>
      <c r="E158" s="2">
        <f t="shared" ref="E158:E171" si="31">E97</f>
        <v>0.28678011111111107</v>
      </c>
      <c r="F158" s="2">
        <f t="shared" ref="F158:F171" si="32">E119/D119</f>
        <v>0.65673823596354297</v>
      </c>
      <c r="G158" s="2">
        <f t="shared" ref="G158:G171" si="33">J54/D119</f>
        <v>0.56180432845753892</v>
      </c>
    </row>
    <row r="159" spans="1:7" ht="23.25" customHeight="1" x14ac:dyDescent="0.2">
      <c r="A159" s="7">
        <v>490</v>
      </c>
      <c r="B159" s="7">
        <f t="shared" si="28"/>
        <v>0.66132350096400949</v>
      </c>
      <c r="C159" s="7">
        <f t="shared" si="29"/>
        <v>0.56017995620317662</v>
      </c>
      <c r="D159" s="2">
        <f t="shared" si="30"/>
        <v>0.47530083333333328</v>
      </c>
      <c r="E159" s="2">
        <f t="shared" si="31"/>
        <v>0.31432761111111113</v>
      </c>
      <c r="F159" s="2">
        <f t="shared" si="32"/>
        <v>0.66132350096400949</v>
      </c>
      <c r="G159" s="2">
        <f t="shared" si="33"/>
        <v>0.56017995620317662</v>
      </c>
    </row>
    <row r="160" spans="1:7" ht="23.25" customHeight="1" x14ac:dyDescent="0.2">
      <c r="A160" s="7">
        <v>495</v>
      </c>
      <c r="B160" s="7">
        <f t="shared" si="28"/>
        <v>0.66959073109868805</v>
      </c>
      <c r="C160" s="7">
        <f t="shared" si="29"/>
        <v>0.55958183218521496</v>
      </c>
      <c r="D160" s="2">
        <f t="shared" si="30"/>
        <v>0.50680344444444447</v>
      </c>
      <c r="E160" s="2">
        <f t="shared" si="31"/>
        <v>0.33935088888888892</v>
      </c>
      <c r="F160" s="2">
        <f t="shared" si="32"/>
        <v>0.66959073109868805</v>
      </c>
      <c r="G160" s="2">
        <f t="shared" si="33"/>
        <v>0.55958183218521496</v>
      </c>
    </row>
    <row r="161" spans="1:7" ht="23.25" customHeight="1" x14ac:dyDescent="0.2">
      <c r="A161" s="7">
        <v>500</v>
      </c>
      <c r="B161" s="7">
        <f t="shared" si="28"/>
        <v>0.68759118574618894</v>
      </c>
      <c r="C161" s="7">
        <f t="shared" si="29"/>
        <v>0.56083130282259541</v>
      </c>
      <c r="D161" s="2">
        <f t="shared" si="30"/>
        <v>0.52666461111111118</v>
      </c>
      <c r="E161" s="2">
        <f t="shared" si="31"/>
        <v>0.36212994444444441</v>
      </c>
      <c r="F161" s="2">
        <f t="shared" si="32"/>
        <v>0.68759118574618894</v>
      </c>
      <c r="G161" s="2">
        <f t="shared" si="33"/>
        <v>0.56083130282259541</v>
      </c>
    </row>
    <row r="162" spans="1:7" ht="23.25" customHeight="1" x14ac:dyDescent="0.2">
      <c r="A162" s="7">
        <v>505</v>
      </c>
      <c r="B162" s="7">
        <f t="shared" si="28"/>
        <v>0.71647419902875042</v>
      </c>
      <c r="C162" s="7">
        <f t="shared" si="29"/>
        <v>0.56513514616453908</v>
      </c>
      <c r="D162" s="2">
        <f t="shared" si="30"/>
        <v>0.535015388888889</v>
      </c>
      <c r="E162" s="2">
        <f t="shared" si="31"/>
        <v>0.38332472222222219</v>
      </c>
      <c r="F162" s="2">
        <f t="shared" si="32"/>
        <v>0.71647419902875042</v>
      </c>
      <c r="G162" s="2">
        <f t="shared" si="33"/>
        <v>0.56513514616453908</v>
      </c>
    </row>
    <row r="163" spans="1:7" ht="23.25" customHeight="1" x14ac:dyDescent="0.2">
      <c r="A163" s="7">
        <v>510</v>
      </c>
      <c r="B163" s="7">
        <f t="shared" si="28"/>
        <v>0.75094499562194861</v>
      </c>
      <c r="C163" s="7">
        <f t="shared" si="29"/>
        <v>0.5702718005207561</v>
      </c>
      <c r="D163" s="2">
        <f t="shared" si="30"/>
        <v>0.53505538888888882</v>
      </c>
      <c r="E163" s="2">
        <f t="shared" si="31"/>
        <v>0.40179716666666665</v>
      </c>
      <c r="F163" s="2">
        <f t="shared" si="32"/>
        <v>0.75094499562194861</v>
      </c>
      <c r="G163" s="2">
        <f t="shared" si="33"/>
        <v>0.5702718005207561</v>
      </c>
    </row>
    <row r="164" spans="1:7" ht="23.25" customHeight="1" x14ac:dyDescent="0.2">
      <c r="A164" s="7">
        <v>515</v>
      </c>
      <c r="B164" s="7">
        <f t="shared" si="28"/>
        <v>0.78189761951468573</v>
      </c>
      <c r="C164" s="7">
        <f t="shared" si="29"/>
        <v>0.57500042304604426</v>
      </c>
      <c r="D164" s="2">
        <f t="shared" si="30"/>
        <v>0.53185700000000002</v>
      </c>
      <c r="E164" s="2">
        <f t="shared" si="31"/>
        <v>0.41585772222222223</v>
      </c>
      <c r="F164" s="2">
        <f t="shared" si="32"/>
        <v>0.78189761951468573</v>
      </c>
      <c r="G164" s="2">
        <f t="shared" si="33"/>
        <v>0.57500042304604426</v>
      </c>
    </row>
    <row r="165" spans="1:7" ht="23.25" customHeight="1" x14ac:dyDescent="0.2">
      <c r="A165" s="7">
        <v>520</v>
      </c>
      <c r="B165" s="7">
        <f t="shared" si="28"/>
        <v>0.79929669096029021</v>
      </c>
      <c r="C165" s="7">
        <f t="shared" si="29"/>
        <v>0.5768451521052409</v>
      </c>
      <c r="D165" s="2">
        <f t="shared" si="30"/>
        <v>0.53050805555555547</v>
      </c>
      <c r="E165" s="2">
        <f t="shared" si="31"/>
        <v>0.42403333333333332</v>
      </c>
      <c r="F165" s="2">
        <f t="shared" si="32"/>
        <v>0.79929669096029021</v>
      </c>
      <c r="G165" s="2">
        <f t="shared" si="33"/>
        <v>0.5768451521052409</v>
      </c>
    </row>
    <row r="166" spans="1:7" ht="23.25" customHeight="1" x14ac:dyDescent="0.2">
      <c r="A166" s="7">
        <v>525</v>
      </c>
      <c r="B166" s="7">
        <f t="shared" si="28"/>
        <v>0.80330720529654587</v>
      </c>
      <c r="C166" s="7">
        <f t="shared" si="29"/>
        <v>0.57585196597885013</v>
      </c>
      <c r="D166" s="2">
        <f t="shared" si="30"/>
        <v>0.53149944444444441</v>
      </c>
      <c r="E166" s="2">
        <f t="shared" si="31"/>
        <v>0.42695733333333336</v>
      </c>
      <c r="F166" s="2">
        <f t="shared" si="32"/>
        <v>0.80330720529654587</v>
      </c>
      <c r="G166" s="2">
        <f t="shared" si="33"/>
        <v>0.57585196597885013</v>
      </c>
    </row>
    <row r="167" spans="1:7" ht="23.25" customHeight="1" x14ac:dyDescent="0.2">
      <c r="A167" s="7">
        <v>530</v>
      </c>
      <c r="B167" s="7">
        <f t="shared" si="28"/>
        <v>0.80811054047247788</v>
      </c>
      <c r="C167" s="7">
        <f t="shared" si="29"/>
        <v>0.5753628165605098</v>
      </c>
      <c r="D167" s="2">
        <f t="shared" si="30"/>
        <v>0.52526161111111103</v>
      </c>
      <c r="E167" s="2">
        <f t="shared" si="31"/>
        <v>0.4244694444444444</v>
      </c>
      <c r="F167" s="2">
        <f t="shared" si="32"/>
        <v>0.80811054047247788</v>
      </c>
      <c r="G167" s="2">
        <f t="shared" si="33"/>
        <v>0.5753628165605098</v>
      </c>
    </row>
    <row r="168" spans="1:7" ht="23.25" customHeight="1" x14ac:dyDescent="0.2">
      <c r="A168" s="7">
        <v>535</v>
      </c>
      <c r="B168" s="7">
        <f t="shared" si="28"/>
        <v>0.83503666787858366</v>
      </c>
      <c r="C168" s="7">
        <f t="shared" si="29"/>
        <v>0.57923099433354919</v>
      </c>
      <c r="D168" s="2">
        <f t="shared" si="30"/>
        <v>0.50119555555555551</v>
      </c>
      <c r="E168" s="2">
        <f t="shared" si="31"/>
        <v>0.41851666666666665</v>
      </c>
      <c r="F168" s="2">
        <f t="shared" si="32"/>
        <v>0.83503666787858366</v>
      </c>
      <c r="G168" s="2">
        <f t="shared" si="33"/>
        <v>0.57923099433354919</v>
      </c>
    </row>
    <row r="169" spans="1:7" ht="23.25" customHeight="1" x14ac:dyDescent="0.2">
      <c r="A169" s="7">
        <v>540</v>
      </c>
      <c r="B169" s="7">
        <f t="shared" si="28"/>
        <v>0.89323126154716548</v>
      </c>
      <c r="C169" s="7">
        <f t="shared" si="29"/>
        <v>0.5890230527348157</v>
      </c>
      <c r="D169" s="2">
        <f t="shared" si="30"/>
        <v>0.45877661111111112</v>
      </c>
      <c r="E169" s="2">
        <f t="shared" si="31"/>
        <v>0.40979361111111112</v>
      </c>
      <c r="F169" s="2">
        <f t="shared" si="32"/>
        <v>0.89323126154716548</v>
      </c>
      <c r="G169" s="2">
        <f t="shared" si="33"/>
        <v>0.5890230527348157</v>
      </c>
    </row>
    <row r="170" spans="1:7" ht="23.25" customHeight="1" x14ac:dyDescent="0.2">
      <c r="A170" s="7">
        <v>545</v>
      </c>
      <c r="B170" s="7">
        <f t="shared" si="28"/>
        <v>0.97416358112624346</v>
      </c>
      <c r="C170" s="7">
        <f t="shared" si="29"/>
        <v>0.60235886546535322</v>
      </c>
      <c r="D170" s="2">
        <f t="shared" si="30"/>
        <v>0.40793622222222226</v>
      </c>
      <c r="E170" s="2">
        <f t="shared" si="31"/>
        <v>0.39739661111111108</v>
      </c>
      <c r="F170" s="2">
        <f t="shared" si="32"/>
        <v>0.97416358112624346</v>
      </c>
      <c r="G170" s="2">
        <f t="shared" si="33"/>
        <v>0.60235886546535322</v>
      </c>
    </row>
    <row r="171" spans="1:7" ht="23.25" customHeight="1" x14ac:dyDescent="0.2">
      <c r="A171" s="7">
        <v>550</v>
      </c>
      <c r="B171" s="7">
        <f t="shared" si="28"/>
        <v>1.057560972442495</v>
      </c>
      <c r="C171" s="7">
        <f t="shared" si="29"/>
        <v>0.61531402606955199</v>
      </c>
      <c r="D171" s="2">
        <f t="shared" si="30"/>
        <v>0.35936772222222224</v>
      </c>
      <c r="E171" s="2">
        <f t="shared" si="31"/>
        <v>0.38005327777777781</v>
      </c>
      <c r="F171" s="2">
        <f t="shared" si="32"/>
        <v>1.057560972442495</v>
      </c>
      <c r="G171" s="2">
        <f t="shared" si="33"/>
        <v>0.61531402606955199</v>
      </c>
    </row>
    <row r="172" spans="1:7" ht="23.25" customHeight="1" x14ac:dyDescent="0.2">
      <c r="A172" s="6"/>
    </row>
    <row r="174" spans="1:7" ht="23.25" customHeight="1" x14ac:dyDescent="0.2">
      <c r="A174" s="13"/>
      <c r="B174" s="14"/>
      <c r="C174" s="14"/>
      <c r="D174" s="15"/>
    </row>
    <row r="175" spans="1:7" ht="23.25" customHeight="1" x14ac:dyDescent="0.2">
      <c r="A175" s="9"/>
      <c r="D175" s="10"/>
    </row>
    <row r="176" spans="1:7" ht="23.25" customHeight="1" x14ac:dyDescent="0.2">
      <c r="A176" s="9"/>
      <c r="D176" s="10"/>
      <c r="F176" s="2" t="s">
        <v>81</v>
      </c>
    </row>
    <row r="177" spans="1:8" ht="23.25" customHeight="1" x14ac:dyDescent="0.2">
      <c r="A177" s="9"/>
      <c r="D177" s="10"/>
      <c r="E177" s="32" t="s">
        <v>82</v>
      </c>
      <c r="F177" s="2" cm="1">
        <f t="array" ref="F177:G181">LINEST(C161:C171,B161:B171,TRUE,TRUE)</f>
        <v>0.14593892992685334</v>
      </c>
      <c r="G177" s="2">
        <v>0.45964272456767064</v>
      </c>
      <c r="H177" s="2" t="s">
        <v>85</v>
      </c>
    </row>
    <row r="178" spans="1:8" ht="23.25" customHeight="1" x14ac:dyDescent="0.2">
      <c r="A178" s="9"/>
      <c r="D178" s="10"/>
      <c r="E178" s="32" t="s">
        <v>83</v>
      </c>
      <c r="F178" s="2">
        <v>4.1518108504802606E-3</v>
      </c>
      <c r="G178" s="2">
        <v>3.4648908035937922E-3</v>
      </c>
      <c r="H178" s="2" t="s">
        <v>86</v>
      </c>
    </row>
    <row r="179" spans="1:8" ht="23.25" customHeight="1" x14ac:dyDescent="0.2">
      <c r="A179" s="9"/>
      <c r="D179" s="10"/>
      <c r="E179" s="32" t="s">
        <v>84</v>
      </c>
      <c r="F179" s="2">
        <v>0.99276858411212787</v>
      </c>
      <c r="G179" s="2">
        <v>1.4406927136950086E-3</v>
      </c>
    </row>
    <row r="180" spans="1:8" ht="23.25" customHeight="1" x14ac:dyDescent="0.2">
      <c r="A180" s="9"/>
      <c r="D180" s="10"/>
      <c r="E180" s="32" t="s">
        <v>87</v>
      </c>
      <c r="F180" s="2">
        <v>1235.569547589429</v>
      </c>
      <c r="G180" s="2">
        <v>9</v>
      </c>
    </row>
    <row r="181" spans="1:8" ht="23.25" customHeight="1" x14ac:dyDescent="0.2">
      <c r="A181" s="9"/>
      <c r="D181" s="10"/>
      <c r="F181" s="2">
        <v>2.5645425870989258E-3</v>
      </c>
      <c r="G181" s="2">
        <v>1.8680359457644989E-5</v>
      </c>
    </row>
    <row r="182" spans="1:8" ht="23.25" customHeight="1" x14ac:dyDescent="0.2">
      <c r="A182" s="9"/>
      <c r="D182" s="10"/>
    </row>
    <row r="183" spans="1:8" ht="23.25" customHeight="1" x14ac:dyDescent="0.2">
      <c r="A183" s="9"/>
      <c r="D183" s="10"/>
    </row>
    <row r="184" spans="1:8" ht="23.25" customHeight="1" x14ac:dyDescent="0.2">
      <c r="A184" s="9"/>
      <c r="D184" s="10"/>
    </row>
    <row r="185" spans="1:8" ht="23.25" customHeight="1" x14ac:dyDescent="0.2">
      <c r="A185" s="8"/>
      <c r="B185" s="11"/>
      <c r="C185" s="11"/>
      <c r="D185" s="12"/>
    </row>
    <row r="186" spans="1:8" ht="21" customHeight="1" x14ac:dyDescent="0.2">
      <c r="A186" s="7" t="s">
        <v>5</v>
      </c>
      <c r="B186" s="2">
        <v>11</v>
      </c>
      <c r="C186" s="2" t="s">
        <v>77</v>
      </c>
    </row>
    <row r="187" spans="1:8" ht="21" customHeight="1" x14ac:dyDescent="0.2">
      <c r="A187" s="7" t="s">
        <v>46</v>
      </c>
      <c r="B187" s="30">
        <v>0.14593892999999999</v>
      </c>
      <c r="C187" s="1" t="s">
        <v>48</v>
      </c>
      <c r="D187" s="30">
        <v>0.45964272499999997</v>
      </c>
    </row>
    <row r="188" spans="1:8" ht="21" customHeight="1" x14ac:dyDescent="0.2">
      <c r="A188" s="7" t="s">
        <v>47</v>
      </c>
      <c r="B188" s="30">
        <v>5.7594660000000004E-3</v>
      </c>
      <c r="C188" s="1" t="s">
        <v>49</v>
      </c>
      <c r="D188" s="30">
        <v>4.5590739999999998E-3</v>
      </c>
    </row>
    <row r="190" spans="1:8" s="20" customFormat="1" ht="15" customHeight="1" x14ac:dyDescent="0.15">
      <c r="A190" s="16" t="s">
        <v>53</v>
      </c>
    </row>
    <row r="191" spans="1:8" s="20" customFormat="1" ht="60" customHeight="1" x14ac:dyDescent="0.15">
      <c r="A191" s="38" t="s">
        <v>138</v>
      </c>
      <c r="B191" s="38"/>
      <c r="C191" s="38"/>
      <c r="D191" s="38"/>
      <c r="E191" s="38"/>
      <c r="F191" s="38"/>
    </row>
    <row r="193" spans="1:7" ht="23.25" customHeight="1" x14ac:dyDescent="0.2">
      <c r="A193" s="6" t="s">
        <v>75</v>
      </c>
      <c r="C193" s="2" t="s">
        <v>80</v>
      </c>
    </row>
    <row r="194" spans="1:7" ht="23.25" customHeight="1" x14ac:dyDescent="0.2">
      <c r="A194" s="6"/>
      <c r="B194" s="2" t="s">
        <v>71</v>
      </c>
      <c r="C194" s="2" t="s">
        <v>72</v>
      </c>
    </row>
    <row r="195" spans="1:7" ht="23.25" customHeight="1" x14ac:dyDescent="0.2">
      <c r="A195" s="7" t="s">
        <v>26</v>
      </c>
      <c r="B195" s="7" t="s">
        <v>41</v>
      </c>
      <c r="C195" s="7" t="s">
        <v>40</v>
      </c>
      <c r="D195" s="2" t="s">
        <v>69</v>
      </c>
      <c r="E195" s="2" t="s">
        <v>70</v>
      </c>
      <c r="F195" s="2" t="s">
        <v>71</v>
      </c>
      <c r="G195" s="2" t="s">
        <v>72</v>
      </c>
    </row>
    <row r="196" spans="1:7" ht="23.25" customHeight="1" x14ac:dyDescent="0.2">
      <c r="A196" s="7">
        <v>480</v>
      </c>
      <c r="B196" s="7">
        <f>F196</f>
        <v>0.64866202710025878</v>
      </c>
      <c r="C196" s="7">
        <f>G196</f>
        <v>0.68858937060394954</v>
      </c>
      <c r="D196" s="2">
        <f>I96</f>
        <v>0.3961257777777778</v>
      </c>
      <c r="E196" s="2">
        <f>E96</f>
        <v>0.25695174999999998</v>
      </c>
      <c r="F196" s="2">
        <f>E157/D157</f>
        <v>0.64866202710025878</v>
      </c>
      <c r="G196" s="2">
        <f>I53/D157</f>
        <v>0.68858937060394954</v>
      </c>
    </row>
    <row r="197" spans="1:7" ht="23.25" customHeight="1" x14ac:dyDescent="0.2">
      <c r="A197" s="7">
        <v>485</v>
      </c>
      <c r="B197" s="7">
        <f t="shared" ref="B197:B210" si="34">F197</f>
        <v>0.65673823596354297</v>
      </c>
      <c r="C197" s="7">
        <f t="shared" ref="C197:C210" si="35">G197</f>
        <v>0.69361680310010487</v>
      </c>
      <c r="D197" s="2">
        <f t="shared" ref="D197:D210" si="36">I97</f>
        <v>0.4366733888888889</v>
      </c>
      <c r="E197" s="2">
        <f t="shared" ref="E197:E210" si="37">E97</f>
        <v>0.28678011111111107</v>
      </c>
      <c r="F197" s="2">
        <f t="shared" ref="F197:F210" si="38">E158/D158</f>
        <v>0.65673823596354297</v>
      </c>
      <c r="G197" s="2">
        <f t="shared" ref="G197:G210" si="39">I54/D158</f>
        <v>0.69361680310010487</v>
      </c>
    </row>
    <row r="198" spans="1:7" ht="23.25" customHeight="1" x14ac:dyDescent="0.2">
      <c r="A198" s="7">
        <v>490</v>
      </c>
      <c r="B198" s="7">
        <f t="shared" si="34"/>
        <v>0.66132350096400949</v>
      </c>
      <c r="C198" s="7">
        <f t="shared" si="35"/>
        <v>0.69583930177554221</v>
      </c>
      <c r="D198" s="2">
        <f t="shared" si="36"/>
        <v>0.47530083333333328</v>
      </c>
      <c r="E198" s="2">
        <f t="shared" si="37"/>
        <v>0.31432761111111113</v>
      </c>
      <c r="F198" s="2">
        <f t="shared" si="38"/>
        <v>0.66132350096400949</v>
      </c>
      <c r="G198" s="2">
        <f t="shared" si="39"/>
        <v>0.69583930177554221</v>
      </c>
    </row>
    <row r="199" spans="1:7" ht="23.25" customHeight="1" x14ac:dyDescent="0.2">
      <c r="A199" s="7">
        <v>495</v>
      </c>
      <c r="B199" s="7">
        <f t="shared" si="34"/>
        <v>0.66959073109868805</v>
      </c>
      <c r="C199" s="7">
        <f t="shared" si="35"/>
        <v>0.69851932515586246</v>
      </c>
      <c r="D199" s="2">
        <f t="shared" si="36"/>
        <v>0.50680344444444447</v>
      </c>
      <c r="E199" s="2">
        <f t="shared" si="37"/>
        <v>0.33935088888888892</v>
      </c>
      <c r="F199" s="2">
        <f t="shared" si="38"/>
        <v>0.66959073109868805</v>
      </c>
      <c r="G199" s="2">
        <f t="shared" si="39"/>
        <v>0.69851932515586246</v>
      </c>
    </row>
    <row r="200" spans="1:7" ht="23.25" customHeight="1" x14ac:dyDescent="0.2">
      <c r="A200" s="7">
        <v>500</v>
      </c>
      <c r="B200" s="7">
        <f t="shared" si="34"/>
        <v>0.68759118574618894</v>
      </c>
      <c r="C200" s="7">
        <f t="shared" si="35"/>
        <v>0.70437806561059357</v>
      </c>
      <c r="D200" s="2">
        <f t="shared" si="36"/>
        <v>0.52666461111111118</v>
      </c>
      <c r="E200" s="2">
        <f t="shared" si="37"/>
        <v>0.36212994444444441</v>
      </c>
      <c r="F200" s="2">
        <f t="shared" si="38"/>
        <v>0.68759118574618894</v>
      </c>
      <c r="G200" s="2">
        <f t="shared" si="39"/>
        <v>0.70437806561059357</v>
      </c>
    </row>
    <row r="201" spans="1:7" ht="23.25" customHeight="1" x14ac:dyDescent="0.2">
      <c r="A201" s="7">
        <v>505</v>
      </c>
      <c r="B201" s="7">
        <f t="shared" si="34"/>
        <v>0.71647419902875042</v>
      </c>
      <c r="C201" s="7">
        <f t="shared" si="35"/>
        <v>0.71490466992797808</v>
      </c>
      <c r="D201" s="2">
        <f t="shared" si="36"/>
        <v>0.535015388888889</v>
      </c>
      <c r="E201" s="2">
        <f t="shared" si="37"/>
        <v>0.38332472222222219</v>
      </c>
      <c r="F201" s="2">
        <f t="shared" si="38"/>
        <v>0.71647419902875042</v>
      </c>
      <c r="G201" s="2">
        <f t="shared" si="39"/>
        <v>0.71490466992797808</v>
      </c>
    </row>
    <row r="202" spans="1:7" ht="23.25" customHeight="1" x14ac:dyDescent="0.2">
      <c r="A202" s="7">
        <v>510</v>
      </c>
      <c r="B202" s="7">
        <f t="shared" si="34"/>
        <v>0.75094499562194861</v>
      </c>
      <c r="C202" s="7">
        <f t="shared" si="35"/>
        <v>0.72745552718996809</v>
      </c>
      <c r="D202" s="2">
        <f t="shared" si="36"/>
        <v>0.53505538888888882</v>
      </c>
      <c r="E202" s="2">
        <f t="shared" si="37"/>
        <v>0.40179716666666665</v>
      </c>
      <c r="F202" s="2">
        <f t="shared" si="38"/>
        <v>0.75094499562194861</v>
      </c>
      <c r="G202" s="2">
        <f t="shared" si="39"/>
        <v>0.72745552718996809</v>
      </c>
    </row>
    <row r="203" spans="1:7" ht="23.25" customHeight="1" x14ac:dyDescent="0.2">
      <c r="A203" s="7">
        <v>515</v>
      </c>
      <c r="B203" s="7">
        <f t="shared" si="34"/>
        <v>0.78189761951468573</v>
      </c>
      <c r="C203" s="7">
        <f t="shared" si="35"/>
        <v>0.73814765999131349</v>
      </c>
      <c r="D203" s="2">
        <f t="shared" si="36"/>
        <v>0.53185700000000002</v>
      </c>
      <c r="E203" s="2">
        <f t="shared" si="37"/>
        <v>0.41585772222222223</v>
      </c>
      <c r="F203" s="2">
        <f t="shared" si="38"/>
        <v>0.78189761951468573</v>
      </c>
      <c r="G203" s="2">
        <f t="shared" si="39"/>
        <v>0.73814765999131349</v>
      </c>
    </row>
    <row r="204" spans="1:7" ht="23.25" customHeight="1" x14ac:dyDescent="0.2">
      <c r="A204" s="7">
        <v>520</v>
      </c>
      <c r="B204" s="7">
        <f t="shared" si="34"/>
        <v>0.79929669096029021</v>
      </c>
      <c r="C204" s="7">
        <f t="shared" si="35"/>
        <v>0.74358154578237123</v>
      </c>
      <c r="D204" s="2">
        <f t="shared" si="36"/>
        <v>0.53050805555555547</v>
      </c>
      <c r="E204" s="2">
        <f t="shared" si="37"/>
        <v>0.42403333333333332</v>
      </c>
      <c r="F204" s="2">
        <f t="shared" si="38"/>
        <v>0.79929669096029021</v>
      </c>
      <c r="G204" s="2">
        <f t="shared" si="39"/>
        <v>0.74358154578237123</v>
      </c>
    </row>
    <row r="205" spans="1:7" ht="23.25" customHeight="1" x14ac:dyDescent="0.2">
      <c r="A205" s="7">
        <v>525</v>
      </c>
      <c r="B205" s="7">
        <f t="shared" si="34"/>
        <v>0.80330720529654587</v>
      </c>
      <c r="C205" s="7">
        <f t="shared" si="35"/>
        <v>0.74265552697347859</v>
      </c>
      <c r="D205" s="2">
        <f t="shared" si="36"/>
        <v>0.53149944444444441</v>
      </c>
      <c r="E205" s="2">
        <f t="shared" si="37"/>
        <v>0.42695733333333336</v>
      </c>
      <c r="F205" s="2">
        <f t="shared" si="38"/>
        <v>0.80330720529654587</v>
      </c>
      <c r="G205" s="2">
        <f t="shared" si="39"/>
        <v>0.74265552697347859</v>
      </c>
    </row>
    <row r="206" spans="1:7" ht="23.25" customHeight="1" x14ac:dyDescent="0.2">
      <c r="A206" s="7">
        <v>530</v>
      </c>
      <c r="B206" s="7">
        <f t="shared" si="34"/>
        <v>0.80811054047247788</v>
      </c>
      <c r="C206" s="7">
        <f t="shared" si="35"/>
        <v>0.74270990254697433</v>
      </c>
      <c r="D206" s="2">
        <f t="shared" si="36"/>
        <v>0.52526161111111103</v>
      </c>
      <c r="E206" s="2">
        <f t="shared" si="37"/>
        <v>0.4244694444444444</v>
      </c>
      <c r="F206" s="2">
        <f t="shared" si="38"/>
        <v>0.80811054047247788</v>
      </c>
      <c r="G206" s="2">
        <f t="shared" si="39"/>
        <v>0.74270990254697433</v>
      </c>
    </row>
    <row r="207" spans="1:7" ht="23.25" customHeight="1" x14ac:dyDescent="0.2">
      <c r="A207" s="7">
        <v>535</v>
      </c>
      <c r="B207" s="7">
        <f t="shared" si="34"/>
        <v>0.83503666787858366</v>
      </c>
      <c r="C207" s="7">
        <f t="shared" si="35"/>
        <v>0.75111400296180697</v>
      </c>
      <c r="D207" s="2">
        <f t="shared" si="36"/>
        <v>0.50119555555555551</v>
      </c>
      <c r="E207" s="2">
        <f t="shared" si="37"/>
        <v>0.41851666666666665</v>
      </c>
      <c r="F207" s="2">
        <f t="shared" si="38"/>
        <v>0.83503666787858366</v>
      </c>
      <c r="G207" s="2">
        <f t="shared" si="39"/>
        <v>0.75111400296180697</v>
      </c>
    </row>
    <row r="208" spans="1:7" ht="23.25" customHeight="1" x14ac:dyDescent="0.2">
      <c r="A208" s="7">
        <v>540</v>
      </c>
      <c r="B208" s="7">
        <f t="shared" si="34"/>
        <v>0.89323126154716548</v>
      </c>
      <c r="C208" s="7">
        <f t="shared" si="35"/>
        <v>0.77137759735160372</v>
      </c>
      <c r="D208" s="2">
        <f t="shared" si="36"/>
        <v>0.45877661111111112</v>
      </c>
      <c r="E208" s="2">
        <f t="shared" si="37"/>
        <v>0.40979361111111112</v>
      </c>
      <c r="F208" s="2">
        <f t="shared" si="38"/>
        <v>0.89323126154716548</v>
      </c>
      <c r="G208" s="2">
        <f t="shared" si="39"/>
        <v>0.77137759735160372</v>
      </c>
    </row>
    <row r="209" spans="1:7" ht="23.25" customHeight="1" x14ac:dyDescent="0.2">
      <c r="A209" s="7">
        <v>545</v>
      </c>
      <c r="B209" s="7">
        <f t="shared" si="34"/>
        <v>0.97416358112624346</v>
      </c>
      <c r="C209" s="7">
        <f t="shared" si="35"/>
        <v>0.79939947039651615</v>
      </c>
      <c r="D209" s="2">
        <f t="shared" si="36"/>
        <v>0.40793622222222226</v>
      </c>
      <c r="E209" s="2">
        <f t="shared" si="37"/>
        <v>0.39739661111111108</v>
      </c>
      <c r="F209" s="2">
        <f t="shared" si="38"/>
        <v>0.97416358112624346</v>
      </c>
      <c r="G209" s="2">
        <f t="shared" si="39"/>
        <v>0.79939947039651615</v>
      </c>
    </row>
    <row r="210" spans="1:7" ht="23.25" customHeight="1" x14ac:dyDescent="0.2">
      <c r="A210" s="7">
        <v>550</v>
      </c>
      <c r="B210" s="7">
        <f t="shared" si="34"/>
        <v>1.057560972442495</v>
      </c>
      <c r="C210" s="7">
        <f t="shared" si="35"/>
        <v>0.82695796428882262</v>
      </c>
      <c r="D210" s="2">
        <f t="shared" si="36"/>
        <v>0.35936772222222224</v>
      </c>
      <c r="E210" s="2">
        <f t="shared" si="37"/>
        <v>0.38005327777777781</v>
      </c>
      <c r="F210" s="2">
        <f t="shared" si="38"/>
        <v>1.057560972442495</v>
      </c>
      <c r="G210" s="2">
        <f t="shared" si="39"/>
        <v>0.82695796428882262</v>
      </c>
    </row>
    <row r="211" spans="1:7" ht="23.25" customHeight="1" x14ac:dyDescent="0.2">
      <c r="A211" s="6"/>
    </row>
    <row r="213" spans="1:7" ht="23.25" customHeight="1" x14ac:dyDescent="0.2">
      <c r="A213" s="13"/>
      <c r="B213" s="14"/>
      <c r="C213" s="14"/>
      <c r="D213" s="15"/>
    </row>
    <row r="214" spans="1:7" ht="23.25" customHeight="1" x14ac:dyDescent="0.2">
      <c r="A214" s="9"/>
      <c r="D214" s="10"/>
    </row>
    <row r="215" spans="1:7" ht="23.25" customHeight="1" x14ac:dyDescent="0.2">
      <c r="A215" s="9"/>
      <c r="D215" s="10"/>
    </row>
    <row r="216" spans="1:7" ht="23.25" customHeight="1" x14ac:dyDescent="0.2">
      <c r="A216" s="9"/>
      <c r="D216" s="10"/>
    </row>
    <row r="217" spans="1:7" ht="23.25" customHeight="1" x14ac:dyDescent="0.2">
      <c r="A217" s="9"/>
      <c r="D217" s="10"/>
    </row>
    <row r="218" spans="1:7" ht="23.25" customHeight="1" x14ac:dyDescent="0.2">
      <c r="A218" s="9"/>
      <c r="D218" s="10"/>
      <c r="F218" s="2" cm="1">
        <f t="array" ref="F218:G222">LINEST(C200:C210,B200:B210,TRUE,1)</f>
        <v>0.32724180750718412</v>
      </c>
      <c r="G218" s="2">
        <v>0.48020814224005004</v>
      </c>
    </row>
    <row r="219" spans="1:7" ht="23.25" customHeight="1" x14ac:dyDescent="0.2">
      <c r="A219" s="9"/>
      <c r="D219" s="10"/>
      <c r="F219" s="2">
        <v>4.5051938372050078E-3</v>
      </c>
      <c r="G219" s="2">
        <v>3.7598063247831657E-3</v>
      </c>
    </row>
    <row r="220" spans="1:7" ht="23.25" customHeight="1" x14ac:dyDescent="0.2">
      <c r="A220" s="9"/>
      <c r="D220" s="10"/>
      <c r="F220" s="2">
        <v>0.99829708993772814</v>
      </c>
      <c r="G220" s="2">
        <v>1.5633178313732936E-3</v>
      </c>
    </row>
    <row r="221" spans="1:7" ht="23.25" customHeight="1" x14ac:dyDescent="0.2">
      <c r="A221" s="9"/>
      <c r="D221" s="10"/>
      <c r="F221" s="2">
        <v>5276.0706560469562</v>
      </c>
      <c r="G221" s="2">
        <v>9</v>
      </c>
    </row>
    <row r="222" spans="1:7" ht="23.25" customHeight="1" x14ac:dyDescent="0.2">
      <c r="A222" s="9"/>
      <c r="D222" s="10"/>
      <c r="F222" s="2">
        <v>1.289451957934923E-2</v>
      </c>
      <c r="G222" s="2">
        <v>2.1995663777007279E-5</v>
      </c>
    </row>
    <row r="223" spans="1:7" ht="23.25" customHeight="1" x14ac:dyDescent="0.2">
      <c r="A223" s="9"/>
      <c r="D223" s="10"/>
    </row>
    <row r="224" spans="1:7" ht="23.25" customHeight="1" x14ac:dyDescent="0.2">
      <c r="A224" s="8"/>
      <c r="B224" s="11"/>
      <c r="C224" s="11"/>
      <c r="D224" s="12"/>
    </row>
    <row r="225" spans="1:6" ht="21" customHeight="1" x14ac:dyDescent="0.2">
      <c r="A225" s="7" t="s">
        <v>5</v>
      </c>
      <c r="B225" s="7">
        <v>15</v>
      </c>
    </row>
    <row r="226" spans="1:6" ht="21" customHeight="1" x14ac:dyDescent="0.2">
      <c r="A226" s="7" t="s">
        <v>46</v>
      </c>
      <c r="B226" s="30">
        <v>0.32724180800000002</v>
      </c>
      <c r="C226" s="1" t="s">
        <v>48</v>
      </c>
      <c r="D226" s="30">
        <v>0.480208142</v>
      </c>
    </row>
    <row r="227" spans="1:6" ht="21" customHeight="1" x14ac:dyDescent="0.2">
      <c r="A227" s="7" t="s">
        <v>47</v>
      </c>
      <c r="B227" s="30">
        <v>4.5051939999999997E-3</v>
      </c>
      <c r="C227" s="1" t="s">
        <v>49</v>
      </c>
      <c r="D227" s="30">
        <v>3.7598060000000001E-3</v>
      </c>
    </row>
    <row r="229" spans="1:6" s="20" customFormat="1" ht="15" customHeight="1" x14ac:dyDescent="0.15">
      <c r="A229" s="16" t="s">
        <v>53</v>
      </c>
    </row>
    <row r="230" spans="1:6" s="20" customFormat="1" ht="60" customHeight="1" x14ac:dyDescent="0.15">
      <c r="A230" s="43" t="s">
        <v>122</v>
      </c>
      <c r="B230" s="43"/>
      <c r="C230" s="43"/>
      <c r="D230" s="43"/>
      <c r="E230" s="43"/>
      <c r="F230" s="43"/>
    </row>
    <row r="232" spans="1:6" ht="23.25" customHeight="1" x14ac:dyDescent="0.2">
      <c r="A232" s="6" t="s">
        <v>50</v>
      </c>
    </row>
    <row r="233" spans="1:6" ht="23.25" customHeight="1" thickBot="1" x14ac:dyDescent="0.25"/>
    <row r="234" spans="1:6" ht="23.25" customHeight="1" thickBot="1" x14ac:dyDescent="0.25">
      <c r="A234" s="24" t="s">
        <v>54</v>
      </c>
      <c r="B234" s="24" t="s">
        <v>78</v>
      </c>
    </row>
    <row r="235" spans="1:6" ht="23.25" customHeight="1" thickBot="1" x14ac:dyDescent="0.25">
      <c r="A235" s="24" t="s">
        <v>19</v>
      </c>
      <c r="B235" s="21" t="s">
        <v>127</v>
      </c>
    </row>
    <row r="236" spans="1:6" ht="23.25" customHeight="1" thickBot="1" x14ac:dyDescent="0.25">
      <c r="A236" s="25" t="s">
        <v>20</v>
      </c>
      <c r="B236" s="21" t="s">
        <v>129</v>
      </c>
    </row>
    <row r="237" spans="1:6" ht="23.25" customHeight="1" thickBot="1" x14ac:dyDescent="0.25">
      <c r="A237" s="26" t="s">
        <v>21</v>
      </c>
      <c r="B237" s="35" t="s">
        <v>128</v>
      </c>
    </row>
    <row r="238" spans="1:6" ht="23.25" customHeight="1" x14ac:dyDescent="0.2">
      <c r="A238" s="17"/>
      <c r="B238" s="17"/>
    </row>
    <row r="239" spans="1:6" s="20" customFormat="1" ht="15" customHeight="1" x14ac:dyDescent="0.15">
      <c r="A239" s="16" t="s">
        <v>53</v>
      </c>
    </row>
    <row r="240" spans="1:6" s="20" customFormat="1" ht="60" customHeight="1" x14ac:dyDescent="0.15">
      <c r="A240" s="38" t="s">
        <v>139</v>
      </c>
      <c r="B240" s="38"/>
      <c r="C240" s="38"/>
      <c r="D240" s="38"/>
      <c r="E240" s="38"/>
      <c r="F240" s="38"/>
    </row>
    <row r="242" spans="1:6" ht="23.25" customHeight="1" x14ac:dyDescent="0.2">
      <c r="A242" s="6" t="s">
        <v>51</v>
      </c>
    </row>
    <row r="244" spans="1:6" ht="23.25" customHeight="1" x14ac:dyDescent="0.2">
      <c r="A244" s="6" t="s">
        <v>55</v>
      </c>
    </row>
    <row r="245" spans="1:6" ht="23.25" customHeight="1" x14ac:dyDescent="0.2">
      <c r="A245" s="2" t="s">
        <v>58</v>
      </c>
    </row>
    <row r="246" spans="1:6" ht="23.25" customHeight="1" thickBot="1" x14ac:dyDescent="0.25"/>
    <row r="247" spans="1:6" ht="23.25" customHeight="1" thickBot="1" x14ac:dyDescent="0.25">
      <c r="A247" s="24" t="s">
        <v>54</v>
      </c>
      <c r="B247" s="2" t="s">
        <v>130</v>
      </c>
      <c r="C247" s="17" t="s">
        <v>93</v>
      </c>
    </row>
    <row r="248" spans="1:6" ht="23.25" customHeight="1" thickBot="1" x14ac:dyDescent="0.25">
      <c r="A248" s="24" t="s">
        <v>19</v>
      </c>
      <c r="B248" s="21" t="s">
        <v>123</v>
      </c>
      <c r="C248" s="2">
        <v>0</v>
      </c>
    </row>
    <row r="249" spans="1:6" ht="23.25" customHeight="1" thickBot="1" x14ac:dyDescent="0.25">
      <c r="A249" s="34" t="s">
        <v>20</v>
      </c>
      <c r="B249" s="35" t="s">
        <v>124</v>
      </c>
      <c r="C249" s="2">
        <v>0</v>
      </c>
    </row>
    <row r="250" spans="1:6" ht="23.25" customHeight="1" thickBot="1" x14ac:dyDescent="0.25">
      <c r="A250" s="26" t="s">
        <v>21</v>
      </c>
      <c r="B250" s="23" t="s">
        <v>125</v>
      </c>
      <c r="C250" s="2">
        <v>8.9999999999999993E-3</v>
      </c>
    </row>
    <row r="251" spans="1:6" ht="23.25" customHeight="1" x14ac:dyDescent="0.2">
      <c r="A251" s="27"/>
      <c r="B251" s="17"/>
    </row>
    <row r="252" spans="1:6" s="20" customFormat="1" ht="15" customHeight="1" x14ac:dyDescent="0.15">
      <c r="A252" s="16" t="s">
        <v>53</v>
      </c>
    </row>
    <row r="253" spans="1:6" s="20" customFormat="1" ht="60" customHeight="1" x14ac:dyDescent="0.15">
      <c r="A253" s="38" t="s">
        <v>140</v>
      </c>
      <c r="B253" s="38"/>
      <c r="C253" s="38"/>
      <c r="D253" s="38"/>
      <c r="E253" s="38"/>
      <c r="F253" s="38"/>
    </row>
    <row r="255" spans="1:6" ht="23.25" customHeight="1" x14ac:dyDescent="0.2">
      <c r="A255" s="6" t="s">
        <v>52</v>
      </c>
    </row>
    <row r="256" spans="1:6" ht="23.25" customHeight="1" x14ac:dyDescent="0.2">
      <c r="A256" s="2" t="s">
        <v>56</v>
      </c>
    </row>
    <row r="257" spans="1:6" ht="23.25" customHeight="1" thickBot="1" x14ac:dyDescent="0.25"/>
    <row r="258" spans="1:6" ht="23.25" customHeight="1" thickBot="1" x14ac:dyDescent="0.25">
      <c r="A258" s="24" t="s">
        <v>54</v>
      </c>
      <c r="B258" s="2" t="s">
        <v>130</v>
      </c>
    </row>
    <row r="259" spans="1:6" ht="23.25" customHeight="1" thickBot="1" x14ac:dyDescent="0.25">
      <c r="A259" s="24" t="s">
        <v>19</v>
      </c>
      <c r="B259" s="21" t="s">
        <v>123</v>
      </c>
    </row>
    <row r="260" spans="1:6" ht="23.25" customHeight="1" thickBot="1" x14ac:dyDescent="0.25">
      <c r="A260" s="25" t="s">
        <v>20</v>
      </c>
      <c r="B260" s="22" t="s">
        <v>124</v>
      </c>
    </row>
    <row r="261" spans="1:6" ht="23.25" customHeight="1" thickBot="1" x14ac:dyDescent="0.25">
      <c r="A261" s="26" t="s">
        <v>21</v>
      </c>
      <c r="B261" s="23" t="s">
        <v>126</v>
      </c>
    </row>
    <row r="262" spans="1:6" ht="23.25" customHeight="1" x14ac:dyDescent="0.2">
      <c r="A262" s="27"/>
      <c r="B262" s="17"/>
    </row>
    <row r="263" spans="1:6" s="20" customFormat="1" ht="15" customHeight="1" x14ac:dyDescent="0.15">
      <c r="A263" s="16" t="s">
        <v>53</v>
      </c>
    </row>
    <row r="264" spans="1:6" s="20" customFormat="1" ht="60" customHeight="1" x14ac:dyDescent="0.15">
      <c r="A264" s="38" t="s">
        <v>141</v>
      </c>
      <c r="B264" s="38"/>
      <c r="C264" s="38"/>
      <c r="D264" s="38"/>
      <c r="E264" s="38"/>
      <c r="F264" s="38"/>
    </row>
    <row r="266" spans="1:6" ht="23.25" customHeight="1" x14ac:dyDescent="0.2">
      <c r="A266" s="6" t="s">
        <v>57</v>
      </c>
    </row>
    <row r="267" spans="1:6" ht="114" customHeight="1" x14ac:dyDescent="0.15">
      <c r="A267" s="38" t="s">
        <v>142</v>
      </c>
      <c r="B267" s="38"/>
      <c r="C267" s="38"/>
      <c r="D267" s="38"/>
      <c r="E267" s="38"/>
      <c r="F267" s="38"/>
    </row>
  </sheetData>
  <mergeCells count="14">
    <mergeCell ref="A10:C13"/>
    <mergeCell ref="J112:O117"/>
    <mergeCell ref="A253:F253"/>
    <mergeCell ref="A264:F264"/>
    <mergeCell ref="A267:F267"/>
    <mergeCell ref="A240:F240"/>
    <mergeCell ref="B51:D51"/>
    <mergeCell ref="E51:G51"/>
    <mergeCell ref="H51:J51"/>
    <mergeCell ref="B94:E94"/>
    <mergeCell ref="F94:I94"/>
    <mergeCell ref="A230:F230"/>
    <mergeCell ref="A191:F191"/>
    <mergeCell ref="A152:F15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871-1C37-4265-810E-3A941BEA652D}">
  <dimension ref="A1:AE43"/>
  <sheetViews>
    <sheetView topLeftCell="I1" workbookViewId="0">
      <selection activeCell="AE4" sqref="AE4"/>
    </sheetView>
  </sheetViews>
  <sheetFormatPr baseColWidth="10" defaultColWidth="8.83203125" defaultRowHeight="15" x14ac:dyDescent="0.2"/>
  <cols>
    <col min="1" max="1" width="12.33203125" customWidth="1"/>
    <col min="6" max="6" width="11.5" customWidth="1"/>
    <col min="8" max="8" width="9.83203125" customWidth="1"/>
    <col min="9" max="9" width="11.33203125" customWidth="1"/>
    <col min="12" max="12" width="12.6640625" bestFit="1" customWidth="1"/>
    <col min="19" max="19" width="11.33203125" customWidth="1"/>
    <col min="28" max="28" width="10.33203125" customWidth="1"/>
  </cols>
  <sheetData>
    <row r="1" spans="1:31" x14ac:dyDescent="0.2">
      <c r="F1" s="6" t="s">
        <v>92</v>
      </c>
      <c r="P1" s="6" t="s">
        <v>104</v>
      </c>
      <c r="Y1" s="6" t="s">
        <v>75</v>
      </c>
    </row>
    <row r="2" spans="1:31" x14ac:dyDescent="0.2">
      <c r="B2" s="44" t="s">
        <v>89</v>
      </c>
      <c r="C2" s="44"/>
      <c r="F2" s="44" t="s">
        <v>94</v>
      </c>
      <c r="G2" s="44"/>
      <c r="P2" s="44" t="s">
        <v>94</v>
      </c>
      <c r="Q2" s="44"/>
      <c r="Y2" s="44" t="s">
        <v>94</v>
      </c>
      <c r="Z2" s="44"/>
    </row>
    <row r="3" spans="1:31" x14ac:dyDescent="0.2">
      <c r="A3" t="s">
        <v>88</v>
      </c>
      <c r="B3" t="s">
        <v>90</v>
      </c>
      <c r="C3" t="s">
        <v>91</v>
      </c>
      <c r="F3" t="s">
        <v>95</v>
      </c>
      <c r="G3" t="s">
        <v>96</v>
      </c>
      <c r="H3" t="s">
        <v>97</v>
      </c>
      <c r="I3" t="s">
        <v>98</v>
      </c>
      <c r="J3" t="s">
        <v>105</v>
      </c>
      <c r="K3" t="s">
        <v>99</v>
      </c>
      <c r="L3">
        <v>0.21197824474914631</v>
      </c>
      <c r="P3" t="s">
        <v>95</v>
      </c>
      <c r="Q3" t="s">
        <v>96</v>
      </c>
      <c r="R3" t="s">
        <v>97</v>
      </c>
      <c r="S3" t="s">
        <v>98</v>
      </c>
      <c r="T3" t="s">
        <v>105</v>
      </c>
      <c r="U3" t="s">
        <v>99</v>
      </c>
      <c r="V3">
        <v>0.46033056441478981</v>
      </c>
      <c r="Y3" t="s">
        <v>95</v>
      </c>
      <c r="Z3" t="s">
        <v>96</v>
      </c>
      <c r="AA3" t="s">
        <v>97</v>
      </c>
      <c r="AB3" t="s">
        <v>98</v>
      </c>
      <c r="AC3" t="s">
        <v>105</v>
      </c>
      <c r="AD3" t="s">
        <v>99</v>
      </c>
      <c r="AE3">
        <v>0.47712715151582191</v>
      </c>
    </row>
    <row r="4" spans="1:31" x14ac:dyDescent="0.2">
      <c r="A4">
        <f>'Pràctica A'!A196</f>
        <v>480</v>
      </c>
      <c r="B4">
        <f>'Pràctica A'!D196</f>
        <v>0.3961257777777778</v>
      </c>
      <c r="C4">
        <f>'Pràctica A'!E196</f>
        <v>0.25695174999999998</v>
      </c>
      <c r="F4">
        <f>'Pràctica A'!H53</f>
        <v>0.18429799999999999</v>
      </c>
      <c r="G4">
        <f>$L$5+$L$4*C4+$L$3*B4</f>
        <v>0.18463816091358726</v>
      </c>
      <c r="H4">
        <f>G4-F4</f>
        <v>3.4016091358726741E-4</v>
      </c>
      <c r="I4">
        <f>H4^2</f>
        <v>1.1570944713252441E-7</v>
      </c>
      <c r="J4">
        <f>ABS(G4-F4)/F4*100</f>
        <v>0.18457113673901368</v>
      </c>
      <c r="K4" t="s">
        <v>100</v>
      </c>
      <c r="L4">
        <v>0.39177827681797667</v>
      </c>
      <c r="P4">
        <f>'Pràctica A'!J53</f>
        <v>0.22297400000000001</v>
      </c>
      <c r="Q4">
        <f>$V$5+$V$4*C4+$V$3*B4</f>
        <v>0.22280763854659613</v>
      </c>
      <c r="R4">
        <f>Q4-P4</f>
        <v>-1.6636145340387376E-4</v>
      </c>
      <c r="S4">
        <f>R4^2</f>
        <v>2.7676133178649259E-8</v>
      </c>
      <c r="T4">
        <f>ABS(Q4-P4)/P4*100</f>
        <v>7.4610247564233387E-2</v>
      </c>
      <c r="U4" t="s">
        <v>100</v>
      </c>
      <c r="V4">
        <v>0.12337090722199777</v>
      </c>
      <c r="Y4">
        <f>'Pràctica A'!I53</f>
        <v>0.27276800000000001</v>
      </c>
      <c r="Z4">
        <f>$AE$5+$AE$4*C4+$AE$3*B4</f>
        <v>0.27399521754828926</v>
      </c>
      <c r="AA4">
        <f>Z4-Y4</f>
        <v>1.22721754828925E-3</v>
      </c>
      <c r="AB4">
        <f>AA4^2</f>
        <v>1.5060629108290778E-6</v>
      </c>
      <c r="AC4">
        <f>ABS(Z4-Y4)/Y4*100</f>
        <v>0.4499125807606647</v>
      </c>
      <c r="AD4" t="s">
        <v>100</v>
      </c>
      <c r="AE4">
        <v>0.33077359292236252</v>
      </c>
    </row>
    <row r="5" spans="1:31" x14ac:dyDescent="0.2">
      <c r="A5">
        <f>'Pràctica A'!A197</f>
        <v>485</v>
      </c>
      <c r="B5">
        <f>'Pràctica A'!D197</f>
        <v>0.4366733888888889</v>
      </c>
      <c r="C5">
        <f>'Pràctica A'!E197</f>
        <v>0.28678011111111107</v>
      </c>
      <c r="F5">
        <f>'Pràctica A'!H54</f>
        <v>0.20483599999999999</v>
      </c>
      <c r="G5">
        <f t="shared" ref="G5:G18" si="0">$L$5+$L$4*C5+$L$3*B5</f>
        <v>0.20491947626210702</v>
      </c>
      <c r="H5">
        <f t="shared" ref="H5:H18" si="1">G5-F5</f>
        <v>8.347626210702952E-5</v>
      </c>
      <c r="I5">
        <f t="shared" ref="I5:I18" si="2">H5^2</f>
        <v>6.9682863353614924E-9</v>
      </c>
      <c r="J5">
        <f t="shared" ref="J5:J18" si="3">ABS(G5-F5)/F5*100</f>
        <v>4.0752730041120469E-2</v>
      </c>
      <c r="K5" t="s">
        <v>93</v>
      </c>
      <c r="L5" s="33">
        <v>0</v>
      </c>
      <c r="P5">
        <f>'Pràctica A'!J54</f>
        <v>0.24532499999999999</v>
      </c>
      <c r="Q5">
        <f t="shared" ref="Q5:Q18" si="4">$V$5+$V$4*C5+$V$3*B5</f>
        <v>0.24515289522626843</v>
      </c>
      <c r="R5">
        <f t="shared" ref="R5:R18" si="5">Q5-P5</f>
        <v>-1.721047737315573E-4</v>
      </c>
      <c r="S5">
        <f t="shared" ref="S5:S18" si="6">R5^2</f>
        <v>2.9620053141190536E-8</v>
      </c>
      <c r="T5">
        <f t="shared" ref="T5:T18" si="7">ABS(Q5-P5)/P5*100</f>
        <v>7.0153785277308603E-2</v>
      </c>
      <c r="U5" t="s">
        <v>93</v>
      </c>
      <c r="V5">
        <v>8.7584651731240984E-3</v>
      </c>
      <c r="Y5">
        <f>'Pràctica A'!I54</f>
        <v>0.30288399999999999</v>
      </c>
      <c r="Z5">
        <f t="shared" ref="Z5:Z18" si="8">$AE$5+$AE$4*C5+$AE$3*B5</f>
        <v>0.30320801791421287</v>
      </c>
      <c r="AA5">
        <f t="shared" ref="AA5:AA18" si="9">Z5-Y5</f>
        <v>3.2401791421288184E-4</v>
      </c>
      <c r="AB5">
        <f t="shared" ref="AB5:AB18" si="10">AA5^2</f>
        <v>1.0498760873086646E-7</v>
      </c>
      <c r="AC5">
        <f t="shared" ref="AC5:AC18" si="11">ABS(Z5-Y5)/Y5*100</f>
        <v>0.10697756045643939</v>
      </c>
      <c r="AD5" t="s">
        <v>93</v>
      </c>
      <c r="AE5">
        <v>0</v>
      </c>
    </row>
    <row r="6" spans="1:31" x14ac:dyDescent="0.2">
      <c r="A6">
        <f>'Pràctica A'!A198</f>
        <v>490</v>
      </c>
      <c r="B6">
        <f>'Pràctica A'!D198</f>
        <v>0.47530083333333328</v>
      </c>
      <c r="C6">
        <f>'Pràctica A'!E198</f>
        <v>0.31432761111111113</v>
      </c>
      <c r="F6">
        <f>'Pràctica A'!H55</f>
        <v>0.22359499999999999</v>
      </c>
      <c r="G6">
        <f t="shared" si="0"/>
        <v>0.22390016621522874</v>
      </c>
      <c r="H6">
        <f t="shared" si="1"/>
        <v>3.051662152287471E-4</v>
      </c>
      <c r="I6">
        <f t="shared" si="2"/>
        <v>9.3126418917038001E-8</v>
      </c>
      <c r="J6">
        <f t="shared" si="3"/>
        <v>0.13648168126690988</v>
      </c>
      <c r="K6" t="s">
        <v>101</v>
      </c>
      <c r="L6">
        <f>SUM(I4:I18)</f>
        <v>1.1328827343530199E-6</v>
      </c>
      <c r="P6">
        <f>'Pràctica A'!J55</f>
        <v>0.26625399999999999</v>
      </c>
      <c r="Q6">
        <f t="shared" si="4"/>
        <v>0.26633284859597844</v>
      </c>
      <c r="R6">
        <f t="shared" si="5"/>
        <v>7.8848595978453506E-5</v>
      </c>
      <c r="S6">
        <f t="shared" si="6"/>
        <v>6.2171010877733941E-9</v>
      </c>
      <c r="T6">
        <f t="shared" si="7"/>
        <v>2.9614051236208101E-2</v>
      </c>
      <c r="U6" t="s">
        <v>101</v>
      </c>
      <c r="V6">
        <f>SUM(S4:S18)</f>
        <v>3.3076729005299839E-6</v>
      </c>
      <c r="Y6">
        <f>'Pràctica A'!I55</f>
        <v>0.330733</v>
      </c>
      <c r="Z6">
        <f t="shared" si="8"/>
        <v>0.33075020600335509</v>
      </c>
      <c r="AA6">
        <f t="shared" si="9"/>
        <v>1.7206003355085819E-5</v>
      </c>
      <c r="AB6">
        <f t="shared" si="10"/>
        <v>2.9604655145522449E-10</v>
      </c>
      <c r="AC6">
        <f t="shared" si="11"/>
        <v>5.2023848104319256E-3</v>
      </c>
      <c r="AD6" t="s">
        <v>101</v>
      </c>
      <c r="AE6">
        <f>SUM(AB4:AB18)</f>
        <v>8.0627072369265798E-6</v>
      </c>
    </row>
    <row r="7" spans="1:31" x14ac:dyDescent="0.2">
      <c r="A7">
        <f>'Pràctica A'!A199</f>
        <v>495</v>
      </c>
      <c r="B7">
        <f>'Pràctica A'!D199</f>
        <v>0.50680344444444447</v>
      </c>
      <c r="C7">
        <f>'Pràctica A'!E199</f>
        <v>0.33935088888888892</v>
      </c>
      <c r="F7">
        <f>'Pràctica A'!H56</f>
        <v>0.240283</v>
      </c>
      <c r="G7">
        <f t="shared" si="0"/>
        <v>0.2403816110716924</v>
      </c>
      <c r="H7">
        <f t="shared" si="1"/>
        <v>9.8611071692400465E-5</v>
      </c>
      <c r="I7">
        <f t="shared" si="2"/>
        <v>9.7241434603237436E-9</v>
      </c>
      <c r="J7">
        <f t="shared" si="3"/>
        <v>4.103955406433267E-2</v>
      </c>
      <c r="P7">
        <f>'Pràctica A'!J56</f>
        <v>0.28359800000000002</v>
      </c>
      <c r="Q7">
        <f t="shared" si="4"/>
        <v>0.28392160783040837</v>
      </c>
      <c r="R7">
        <f t="shared" si="5"/>
        <v>3.2360783040835672E-4</v>
      </c>
      <c r="S7">
        <f t="shared" si="6"/>
        <v>1.0472202790160377E-7</v>
      </c>
      <c r="T7">
        <f t="shared" si="7"/>
        <v>0.11410793814073325</v>
      </c>
      <c r="Y7">
        <f>'Pràctica A'!I56</f>
        <v>0.35401199999999999</v>
      </c>
      <c r="Z7">
        <f t="shared" si="8"/>
        <v>0.35405799660536014</v>
      </c>
      <c r="AA7">
        <f t="shared" si="9"/>
        <v>4.5996605360143494E-5</v>
      </c>
      <c r="AB7">
        <f t="shared" si="10"/>
        <v>2.1156877046567814E-9</v>
      </c>
      <c r="AC7">
        <f t="shared" si="11"/>
        <v>1.2992950905659552E-2</v>
      </c>
    </row>
    <row r="8" spans="1:31" x14ac:dyDescent="0.2">
      <c r="A8">
        <f>'Pràctica A'!A200</f>
        <v>500</v>
      </c>
      <c r="B8">
        <f>'Pràctica A'!D200</f>
        <v>0.52666461111111118</v>
      </c>
      <c r="C8">
        <f>'Pràctica A'!E200</f>
        <v>0.36212994444444441</v>
      </c>
      <c r="F8">
        <f>'Pràctica A'!H57</f>
        <v>0.25330399999999997</v>
      </c>
      <c r="G8">
        <f t="shared" si="0"/>
        <v>0.25351608545345916</v>
      </c>
      <c r="H8">
        <f t="shared" si="1"/>
        <v>2.1208545345918761E-4</v>
      </c>
      <c r="I8">
        <f t="shared" si="2"/>
        <v>4.4980239568989237E-8</v>
      </c>
      <c r="J8">
        <f t="shared" si="3"/>
        <v>8.3727636933955893E-2</v>
      </c>
      <c r="P8">
        <f>'Pràctica A'!J57</f>
        <v>0.29537000000000002</v>
      </c>
      <c r="Q8">
        <f t="shared" si="4"/>
        <v>0.29587458264156041</v>
      </c>
      <c r="R8">
        <f t="shared" si="5"/>
        <v>5.0458264156039156E-4</v>
      </c>
      <c r="S8">
        <f t="shared" si="6"/>
        <v>2.546036421640626E-7</v>
      </c>
      <c r="T8">
        <f t="shared" si="7"/>
        <v>0.17083070100565106</v>
      </c>
      <c r="Y8">
        <f>'Pràctica A'!I57</f>
        <v>0.370971</v>
      </c>
      <c r="Z8">
        <f t="shared" si="8"/>
        <v>0.37106900853229702</v>
      </c>
      <c r="AA8">
        <f t="shared" si="9"/>
        <v>9.8008532297022555E-5</v>
      </c>
      <c r="AB8">
        <f t="shared" si="10"/>
        <v>9.6056724030165125E-9</v>
      </c>
      <c r="AC8">
        <f t="shared" si="11"/>
        <v>2.6419459283076728E-2</v>
      </c>
    </row>
    <row r="9" spans="1:31" x14ac:dyDescent="0.2">
      <c r="A9">
        <f>'Pràctica A'!A201</f>
        <v>505</v>
      </c>
      <c r="B9">
        <f>'Pràctica A'!D201</f>
        <v>0.535015388888889</v>
      </c>
      <c r="C9">
        <f>'Pràctica A'!E201</f>
        <v>0.38332472222222219</v>
      </c>
      <c r="F9">
        <f>'Pràctica A'!H58</f>
        <v>0.26358399999999998</v>
      </c>
      <c r="G9">
        <f t="shared" si="0"/>
        <v>0.26358992218440036</v>
      </c>
      <c r="H9">
        <f t="shared" si="1"/>
        <v>5.9221844003753965E-6</v>
      </c>
      <c r="I9">
        <f t="shared" si="2"/>
        <v>3.5072268072049692E-11</v>
      </c>
      <c r="J9">
        <f t="shared" si="3"/>
        <v>2.2467920664286894E-3</v>
      </c>
      <c r="P9">
        <f>'Pràctica A'!J58</f>
        <v>0.30235600000000001</v>
      </c>
      <c r="Q9">
        <f t="shared" si="4"/>
        <v>0.30233351985212048</v>
      </c>
      <c r="R9">
        <f t="shared" si="5"/>
        <v>-2.2480147879533341E-5</v>
      </c>
      <c r="S9">
        <f t="shared" si="6"/>
        <v>5.0535704868568734E-10</v>
      </c>
      <c r="T9">
        <f t="shared" si="7"/>
        <v>7.4349931469966995E-3</v>
      </c>
      <c r="Y9">
        <f>'Pràctica A'!I58</f>
        <v>0.38248500000000002</v>
      </c>
      <c r="Z9">
        <f t="shared" si="8"/>
        <v>0.38206406414309635</v>
      </c>
      <c r="AA9">
        <f t="shared" si="9"/>
        <v>-4.209358569036703E-4</v>
      </c>
      <c r="AB9">
        <f t="shared" si="10"/>
        <v>1.771869956272272E-7</v>
      </c>
      <c r="AC9">
        <f t="shared" si="11"/>
        <v>0.11005290584040427</v>
      </c>
    </row>
    <row r="10" spans="1:31" x14ac:dyDescent="0.2">
      <c r="A10">
        <f>'Pràctica A'!A202</f>
        <v>510</v>
      </c>
      <c r="B10">
        <f>'Pràctica A'!D202</f>
        <v>0.53505538888888882</v>
      </c>
      <c r="C10">
        <f>'Pràctica A'!E202</f>
        <v>0.40179716666666665</v>
      </c>
      <c r="F10">
        <f>'Pràctica A'!H59</f>
        <v>0.271117</v>
      </c>
      <c r="G10">
        <f t="shared" si="0"/>
        <v>0.27083550376725057</v>
      </c>
      <c r="H10">
        <f t="shared" si="1"/>
        <v>-2.8149623274942304E-4</v>
      </c>
      <c r="I10">
        <f t="shared" si="2"/>
        <v>7.9240129052117347E-8</v>
      </c>
      <c r="J10">
        <f t="shared" si="3"/>
        <v>0.10382832236614561</v>
      </c>
      <c r="P10">
        <f>'Pràctica A'!J59</f>
        <v>0.30512699999999998</v>
      </c>
      <c r="Q10">
        <f t="shared" si="4"/>
        <v>0.30463089530441606</v>
      </c>
      <c r="R10">
        <f t="shared" si="5"/>
        <v>-4.9610469558392101E-4</v>
      </c>
      <c r="S10">
        <f t="shared" si="6"/>
        <v>2.4611986898041494E-7</v>
      </c>
      <c r="T10">
        <f t="shared" si="7"/>
        <v>0.16258957600734156</v>
      </c>
      <c r="Y10">
        <f>'Pràctica A'!I59</f>
        <v>0.38922899999999999</v>
      </c>
      <c r="Z10">
        <f t="shared" si="8"/>
        <v>0.38819334604810452</v>
      </c>
      <c r="AA10">
        <f t="shared" si="9"/>
        <v>-1.0356539518954766E-3</v>
      </c>
      <c r="AB10">
        <f t="shared" si="10"/>
        <v>1.0725791080767182E-6</v>
      </c>
      <c r="AC10">
        <f t="shared" si="11"/>
        <v>0.26607831171250768</v>
      </c>
    </row>
    <row r="11" spans="1:31" x14ac:dyDescent="0.2">
      <c r="A11">
        <f>'Pràctica A'!A203</f>
        <v>515</v>
      </c>
      <c r="B11">
        <f>'Pràctica A'!D203</f>
        <v>0.53185700000000002</v>
      </c>
      <c r="C11">
        <f>'Pràctica A'!E203</f>
        <v>0.41585772222222223</v>
      </c>
      <c r="F11">
        <f>'Pràctica A'!H60</f>
        <v>0.27611999999999998</v>
      </c>
      <c r="G11">
        <f t="shared" si="0"/>
        <v>0.27566613513121774</v>
      </c>
      <c r="H11">
        <f t="shared" si="1"/>
        <v>-4.5386486878223886E-4</v>
      </c>
      <c r="I11">
        <f t="shared" si="2"/>
        <v>2.0599331911471889E-7</v>
      </c>
      <c r="J11">
        <f t="shared" si="3"/>
        <v>0.16437232680799613</v>
      </c>
      <c r="P11">
        <f>'Pràctica A'!J60</f>
        <v>0.30581799999999998</v>
      </c>
      <c r="Q11">
        <f t="shared" si="4"/>
        <v>0.30489324263691009</v>
      </c>
      <c r="R11">
        <f t="shared" si="5"/>
        <v>-9.2475736308988976E-4</v>
      </c>
      <c r="S11">
        <f t="shared" si="6"/>
        <v>8.5517618058896623E-7</v>
      </c>
      <c r="T11">
        <f t="shared" si="7"/>
        <v>0.30238814036122458</v>
      </c>
      <c r="Y11">
        <f>'Pràctica A'!I60</f>
        <v>0.39258900000000002</v>
      </c>
      <c r="Z11">
        <f t="shared" si="8"/>
        <v>0.39131816834770478</v>
      </c>
      <c r="AA11">
        <f t="shared" si="9"/>
        <v>-1.2708316522952456E-3</v>
      </c>
      <c r="AB11">
        <f t="shared" si="10"/>
        <v>1.6150130884754642E-6</v>
      </c>
      <c r="AC11">
        <f t="shared" si="11"/>
        <v>0.32370536420919732</v>
      </c>
    </row>
    <row r="12" spans="1:31" x14ac:dyDescent="0.2">
      <c r="A12">
        <f>'Pràctica A'!A204</f>
        <v>520</v>
      </c>
      <c r="B12">
        <f>'Pràctica A'!D204</f>
        <v>0.53050805555555547</v>
      </c>
      <c r="C12">
        <f>'Pràctica A'!E204</f>
        <v>0.42403333333333332</v>
      </c>
      <c r="F12">
        <f>'Pràctica A'!H61</f>
        <v>0.27915899999999999</v>
      </c>
      <c r="G12">
        <f t="shared" si="0"/>
        <v>0.27858321508866529</v>
      </c>
      <c r="H12">
        <f t="shared" si="1"/>
        <v>-5.75784911334698E-4</v>
      </c>
      <c r="I12">
        <f t="shared" si="2"/>
        <v>3.3152826412070601E-7</v>
      </c>
      <c r="J12">
        <f t="shared" si="3"/>
        <v>0.20625697589355818</v>
      </c>
      <c r="P12">
        <f>'Pràctica A'!J61</f>
        <v>0.30602099999999999</v>
      </c>
      <c r="Q12">
        <f t="shared" si="4"/>
        <v>0.30528091483930675</v>
      </c>
      <c r="R12">
        <f t="shared" si="5"/>
        <v>-7.4008516069323793E-4</v>
      </c>
      <c r="S12">
        <f t="shared" si="6"/>
        <v>5.4772604507833583E-7</v>
      </c>
      <c r="T12">
        <f t="shared" si="7"/>
        <v>0.2418412986995134</v>
      </c>
      <c r="Y12">
        <f>'Pràctica A'!I61</f>
        <v>0.39447599999999999</v>
      </c>
      <c r="Z12">
        <f t="shared" si="8"/>
        <v>0.39337882658893197</v>
      </c>
      <c r="AA12">
        <f t="shared" si="9"/>
        <v>-1.0971734110680198E-3</v>
      </c>
      <c r="AB12">
        <f t="shared" si="10"/>
        <v>1.203789493954634E-6</v>
      </c>
      <c r="AC12">
        <f t="shared" si="11"/>
        <v>0.27813438867460122</v>
      </c>
    </row>
    <row r="13" spans="1:31" x14ac:dyDescent="0.2">
      <c r="A13">
        <f>'Pràctica A'!A205</f>
        <v>525</v>
      </c>
      <c r="B13">
        <f>'Pràctica A'!D205</f>
        <v>0.53149944444444441</v>
      </c>
      <c r="C13">
        <f>'Pràctica A'!E205</f>
        <v>0.42695733333333336</v>
      </c>
      <c r="F13">
        <f>'Pràctica A'!H62</f>
        <v>0.28016999999999997</v>
      </c>
      <c r="G13">
        <f t="shared" si="0"/>
        <v>0.27993892764661155</v>
      </c>
      <c r="H13">
        <f t="shared" si="1"/>
        <v>-2.3107235338842846E-4</v>
      </c>
      <c r="I13">
        <f t="shared" si="2"/>
        <v>5.339443250046677E-8</v>
      </c>
      <c r="J13">
        <f t="shared" si="3"/>
        <v>8.2475765923699346E-2</v>
      </c>
      <c r="P13">
        <f>'Pràctica A'!J62</f>
        <v>0.30606499999999998</v>
      </c>
      <c r="Q13">
        <f t="shared" si="4"/>
        <v>0.30609801797880065</v>
      </c>
      <c r="R13">
        <f t="shared" si="5"/>
        <v>3.3017978800675696E-5</v>
      </c>
      <c r="S13">
        <f t="shared" si="6"/>
        <v>1.0901869240818696E-9</v>
      </c>
      <c r="T13">
        <f t="shared" si="7"/>
        <v>1.0787897603671017E-2</v>
      </c>
      <c r="Y13">
        <f>'Pràctica A'!I62</f>
        <v>0.39472099999999999</v>
      </c>
      <c r="Z13">
        <f t="shared" si="8"/>
        <v>0.39481902713123707</v>
      </c>
      <c r="AA13">
        <f t="shared" si="9"/>
        <v>9.8027131237077292E-5</v>
      </c>
      <c r="AB13">
        <f t="shared" si="10"/>
        <v>9.6093184585711744E-9</v>
      </c>
      <c r="AC13">
        <f t="shared" si="11"/>
        <v>2.4834536606128711E-2</v>
      </c>
    </row>
    <row r="14" spans="1:31" x14ac:dyDescent="0.2">
      <c r="A14">
        <f>'Pràctica A'!A206</f>
        <v>530</v>
      </c>
      <c r="B14">
        <f>'Pràctica A'!D206</f>
        <v>0.52526161111111103</v>
      </c>
      <c r="C14">
        <f>'Pràctica A'!E206</f>
        <v>0.4244694444444444</v>
      </c>
      <c r="F14">
        <f>'Pràctica A'!H63</f>
        <v>0.27764899999999998</v>
      </c>
      <c r="G14">
        <f t="shared" si="0"/>
        <v>0.27764194186377034</v>
      </c>
      <c r="H14">
        <f t="shared" si="1"/>
        <v>-7.0581362296429084E-6</v>
      </c>
      <c r="I14">
        <f t="shared" si="2"/>
        <v>4.9817287036197811E-11</v>
      </c>
      <c r="J14">
        <f t="shared" si="3"/>
        <v>2.542107563737996E-3</v>
      </c>
      <c r="P14">
        <f>'Pràctica A'!J63</f>
        <v>0.30221599999999998</v>
      </c>
      <c r="Q14">
        <f t="shared" si="4"/>
        <v>0.30291961953045216</v>
      </c>
      <c r="R14">
        <f t="shared" si="5"/>
        <v>7.0361953045217085E-4</v>
      </c>
      <c r="S14">
        <f t="shared" si="6"/>
        <v>4.9508044363373335E-7</v>
      </c>
      <c r="T14">
        <f t="shared" si="7"/>
        <v>0.23282007916595113</v>
      </c>
      <c r="Y14">
        <f>'Pràctica A'!I63</f>
        <v>0.39011699999999999</v>
      </c>
      <c r="Z14">
        <f t="shared" si="8"/>
        <v>0.39101985953470386</v>
      </c>
      <c r="AA14">
        <f t="shared" si="9"/>
        <v>9.0285953470387037E-4</v>
      </c>
      <c r="AB14">
        <f t="shared" si="10"/>
        <v>8.1515533940568932E-7</v>
      </c>
      <c r="AC14">
        <f t="shared" si="11"/>
        <v>0.23143301489139678</v>
      </c>
    </row>
    <row r="15" spans="1:31" x14ac:dyDescent="0.2">
      <c r="A15">
        <f>'Pràctica A'!A207</f>
        <v>535</v>
      </c>
      <c r="B15">
        <f>'Pràctica A'!D207</f>
        <v>0.50119555555555551</v>
      </c>
      <c r="C15">
        <f>'Pràctica A'!E207</f>
        <v>0.41851666666666665</v>
      </c>
      <c r="F15">
        <f>'Pràctica A'!H64</f>
        <v>0.27008300000000002</v>
      </c>
      <c r="G15">
        <f t="shared" si="0"/>
        <v>0.27020829262901008</v>
      </c>
      <c r="H15">
        <f t="shared" si="1"/>
        <v>1.2529262901006533E-4</v>
      </c>
      <c r="I15">
        <f t="shared" si="2"/>
        <v>1.5698242884253865E-8</v>
      </c>
      <c r="J15">
        <f t="shared" si="3"/>
        <v>4.6390416653423326E-2</v>
      </c>
      <c r="P15">
        <f>'Pràctica A'!J64</f>
        <v>0.29030800000000001</v>
      </c>
      <c r="Q15">
        <f t="shared" si="4"/>
        <v>0.29110687899839022</v>
      </c>
      <c r="R15">
        <f t="shared" si="5"/>
        <v>7.9887899839020671E-4</v>
      </c>
      <c r="S15">
        <f t="shared" si="6"/>
        <v>6.3820765406893991E-7</v>
      </c>
      <c r="T15">
        <f t="shared" si="7"/>
        <v>0.27518325309333769</v>
      </c>
      <c r="Y15">
        <f>'Pràctica A'!I64</f>
        <v>0.37645499999999998</v>
      </c>
      <c r="Z15">
        <f t="shared" si="8"/>
        <v>0.3775682693058362</v>
      </c>
      <c r="AA15">
        <f t="shared" si="9"/>
        <v>1.1132693058362175E-3</v>
      </c>
      <c r="AB15">
        <f t="shared" si="10"/>
        <v>1.2393685473170536E-6</v>
      </c>
      <c r="AC15">
        <f t="shared" si="11"/>
        <v>0.29572440420135676</v>
      </c>
    </row>
    <row r="16" spans="1:31" x14ac:dyDescent="0.2">
      <c r="A16">
        <f>'Pràctica A'!A208</f>
        <v>540</v>
      </c>
      <c r="B16">
        <f>'Pràctica A'!D208</f>
        <v>0.45877661111111112</v>
      </c>
      <c r="C16">
        <f>'Pràctica A'!E208</f>
        <v>0.40979361111111112</v>
      </c>
      <c r="F16">
        <f>'Pràctica A'!H65</f>
        <v>0.257577</v>
      </c>
      <c r="G16">
        <f t="shared" si="0"/>
        <v>0.25779889556742219</v>
      </c>
      <c r="H16">
        <f t="shared" si="1"/>
        <v>2.218955674221923E-4</v>
      </c>
      <c r="I16">
        <f t="shared" si="2"/>
        <v>4.9237642841616687E-8</v>
      </c>
      <c r="J16">
        <f t="shared" si="3"/>
        <v>8.614727534764062E-2</v>
      </c>
      <c r="P16">
        <f>'Pràctica A'!J65</f>
        <v>0.27023000000000003</v>
      </c>
      <c r="Q16">
        <f t="shared" si="4"/>
        <v>0.27050397108276275</v>
      </c>
      <c r="R16">
        <f t="shared" si="5"/>
        <v>2.7397108276272508E-4</v>
      </c>
      <c r="S16">
        <f t="shared" si="6"/>
        <v>7.5060154190179955E-8</v>
      </c>
      <c r="T16">
        <f t="shared" si="7"/>
        <v>0.1013844068988362</v>
      </c>
      <c r="Y16">
        <f>'Pràctica A'!I65</f>
        <v>0.35388999999999998</v>
      </c>
      <c r="Z16">
        <f t="shared" si="8"/>
        <v>0.35444368274537807</v>
      </c>
      <c r="AA16">
        <f t="shared" si="9"/>
        <v>5.5368274537809237E-4</v>
      </c>
      <c r="AB16">
        <f t="shared" si="10"/>
        <v>3.0656458252942144E-7</v>
      </c>
      <c r="AC16">
        <f t="shared" si="11"/>
        <v>0.15645617151603392</v>
      </c>
    </row>
    <row r="17" spans="1:29" x14ac:dyDescent="0.2">
      <c r="A17">
        <f>'Pràctica A'!A209</f>
        <v>545</v>
      </c>
      <c r="B17">
        <f>'Pràctica A'!D209</f>
        <v>0.40793622222222226</v>
      </c>
      <c r="C17">
        <f>'Pràctica A'!E209</f>
        <v>0.39739661111111108</v>
      </c>
      <c r="F17">
        <f>'Pràctica A'!H66</f>
        <v>0.242007</v>
      </c>
      <c r="G17">
        <f t="shared" si="0"/>
        <v>0.24216496387067907</v>
      </c>
      <c r="H17">
        <f t="shared" si="1"/>
        <v>1.5796387067906759E-4</v>
      </c>
      <c r="I17">
        <f t="shared" si="2"/>
        <v>2.4952584439913187E-8</v>
      </c>
      <c r="J17">
        <f t="shared" si="3"/>
        <v>6.5272438681140452E-2</v>
      </c>
      <c r="P17">
        <f>'Pràctica A'!J66</f>
        <v>0.245724</v>
      </c>
      <c r="Q17">
        <f t="shared" si="4"/>
        <v>0.24557115703364202</v>
      </c>
      <c r="R17">
        <f t="shared" si="5"/>
        <v>-1.5284296635798E-4</v>
      </c>
      <c r="S17">
        <f t="shared" si="6"/>
        <v>2.3360972365106608E-8</v>
      </c>
      <c r="T17">
        <f t="shared" si="7"/>
        <v>6.2201073707891782E-2</v>
      </c>
      <c r="Y17">
        <f>'Pràctica A'!I66</f>
        <v>0.326104</v>
      </c>
      <c r="Z17">
        <f t="shared" si="8"/>
        <v>0.32608575258140726</v>
      </c>
      <c r="AA17">
        <f t="shared" si="9"/>
        <v>-1.8247418592742815E-5</v>
      </c>
      <c r="AB17">
        <f t="shared" si="10"/>
        <v>3.3296828529877614E-10</v>
      </c>
      <c r="AC17">
        <f t="shared" si="11"/>
        <v>5.5955825726586653E-3</v>
      </c>
    </row>
    <row r="18" spans="1:29" x14ac:dyDescent="0.2">
      <c r="A18">
        <f>'Pràctica A'!A210</f>
        <v>550</v>
      </c>
      <c r="B18">
        <f>'Pràctica A'!D210</f>
        <v>0.35936772222222224</v>
      </c>
      <c r="C18">
        <f>'Pràctica A'!E210</f>
        <v>0.38005327777777781</v>
      </c>
      <c r="F18">
        <f>'Pràctica A'!H67</f>
        <v>0.22475500000000001</v>
      </c>
      <c r="G18">
        <f t="shared" si="0"/>
        <v>0.22507475724296705</v>
      </c>
      <c r="H18">
        <f t="shared" si="1"/>
        <v>3.1975724296703922E-4</v>
      </c>
      <c r="I18">
        <f t="shared" si="2"/>
        <v>1.0224469442988215E-7</v>
      </c>
      <c r="J18">
        <f t="shared" si="3"/>
        <v>0.14226924560834653</v>
      </c>
      <c r="P18">
        <f>'Pràctica A'!J67</f>
        <v>0.22112399999999999</v>
      </c>
      <c r="Q18">
        <f t="shared" si="4"/>
        <v>0.22107392924827546</v>
      </c>
      <c r="R18">
        <f t="shared" si="5"/>
        <v>-5.0070751724529128E-5</v>
      </c>
      <c r="S18">
        <f t="shared" si="6"/>
        <v>2.5070801782594366E-9</v>
      </c>
      <c r="T18">
        <f t="shared" si="7"/>
        <v>2.2643743657191951E-2</v>
      </c>
      <c r="Y18">
        <f>'Pràctica A'!I67</f>
        <v>0.297182</v>
      </c>
      <c r="Z18">
        <f t="shared" si="8"/>
        <v>0.29717568584309428</v>
      </c>
      <c r="AA18">
        <f t="shared" si="9"/>
        <v>-6.3141569057179048E-6</v>
      </c>
      <c r="AB18">
        <f t="shared" si="10"/>
        <v>3.9868577430025105E-11</v>
      </c>
      <c r="AC18">
        <f t="shared" si="11"/>
        <v>2.1246767656580494E-3</v>
      </c>
    </row>
    <row r="20" spans="1:29" x14ac:dyDescent="0.2">
      <c r="F20" t="s">
        <v>102</v>
      </c>
      <c r="P20" t="s">
        <v>102</v>
      </c>
      <c r="Y20" t="s">
        <v>103</v>
      </c>
    </row>
    <row r="41" spans="2:2" x14ac:dyDescent="0.2">
      <c r="B41" t="s">
        <v>106</v>
      </c>
    </row>
    <row r="42" spans="2:2" x14ac:dyDescent="0.2">
      <c r="B42" t="s">
        <v>107</v>
      </c>
    </row>
    <row r="43" spans="2:2" x14ac:dyDescent="0.2">
      <c r="B43" t="s">
        <v>108</v>
      </c>
    </row>
  </sheetData>
  <mergeCells count="4">
    <mergeCell ref="B2:C2"/>
    <mergeCell ref="F2:G2"/>
    <mergeCell ref="P2:Q2"/>
    <mergeCell ref="Y2:Z2"/>
  </mergeCell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20DD-6969-4040-93C5-649CCF9DF955}">
  <dimension ref="A1:W39"/>
  <sheetViews>
    <sheetView workbookViewId="0">
      <selection activeCell="H24" sqref="H24"/>
    </sheetView>
  </sheetViews>
  <sheetFormatPr baseColWidth="10" defaultColWidth="8.83203125" defaultRowHeight="15" x14ac:dyDescent="0.2"/>
  <cols>
    <col min="1" max="1" width="12.5" customWidth="1"/>
  </cols>
  <sheetData>
    <row r="1" spans="1:23" x14ac:dyDescent="0.2">
      <c r="A1" t="s">
        <v>109</v>
      </c>
    </row>
    <row r="2" spans="1:23" x14ac:dyDescent="0.2">
      <c r="B2" s="44" t="s">
        <v>89</v>
      </c>
      <c r="C2" s="44"/>
    </row>
    <row r="3" spans="1:23" x14ac:dyDescent="0.2">
      <c r="A3" t="s">
        <v>88</v>
      </c>
      <c r="B3" t="s">
        <v>90</v>
      </c>
      <c r="C3" t="s">
        <v>91</v>
      </c>
      <c r="F3" t="s">
        <v>110</v>
      </c>
      <c r="I3" t="s">
        <v>111</v>
      </c>
    </row>
    <row r="4" spans="1:23" x14ac:dyDescent="0.2">
      <c r="A4">
        <f>'Pràctica A'!A196</f>
        <v>480</v>
      </c>
      <c r="B4">
        <f>'Pràctica A'!D196</f>
        <v>0.3961257777777778</v>
      </c>
      <c r="C4">
        <f>'Pràctica A'!E196</f>
        <v>0.25695174999999998</v>
      </c>
      <c r="F4">
        <f>B4</f>
        <v>0.3961257777777778</v>
      </c>
      <c r="G4">
        <f>C4</f>
        <v>0.25695174999999998</v>
      </c>
      <c r="I4" cm="1">
        <f t="array" ref="I4:W5">TRANSPOSE(F4:G18)</f>
        <v>0.3961257777777778</v>
      </c>
      <c r="J4">
        <v>0.4366733888888889</v>
      </c>
      <c r="K4">
        <v>0.47530083333333328</v>
      </c>
      <c r="L4">
        <v>0.50680344444444447</v>
      </c>
      <c r="M4">
        <v>0.52666461111111118</v>
      </c>
      <c r="N4">
        <v>0.535015388888889</v>
      </c>
      <c r="O4">
        <v>0.53505538888888882</v>
      </c>
      <c r="P4">
        <v>0.53185700000000002</v>
      </c>
      <c r="Q4">
        <v>0.53050805555555547</v>
      </c>
      <c r="R4">
        <v>0.53149944444444441</v>
      </c>
      <c r="S4">
        <v>0.52526161111111103</v>
      </c>
      <c r="T4">
        <v>0.50119555555555551</v>
      </c>
      <c r="U4">
        <v>0.45877661111111112</v>
      </c>
      <c r="V4">
        <v>0.40793622222222226</v>
      </c>
      <c r="W4">
        <v>0.35936772222222224</v>
      </c>
    </row>
    <row r="5" spans="1:23" x14ac:dyDescent="0.2">
      <c r="A5">
        <f>'Pràctica A'!A197</f>
        <v>485</v>
      </c>
      <c r="B5">
        <f>'Pràctica A'!D197</f>
        <v>0.4366733888888889</v>
      </c>
      <c r="C5">
        <f>'Pràctica A'!E197</f>
        <v>0.28678011111111107</v>
      </c>
      <c r="F5">
        <f t="shared" ref="F5:F18" si="0">B5</f>
        <v>0.4366733888888889</v>
      </c>
      <c r="G5">
        <f t="shared" ref="G5:G18" si="1">C5</f>
        <v>0.28678011111111107</v>
      </c>
      <c r="I5">
        <v>0.25695174999999998</v>
      </c>
      <c r="J5">
        <v>0.28678011111111107</v>
      </c>
      <c r="K5">
        <v>0.31432761111111113</v>
      </c>
      <c r="L5">
        <v>0.33935088888888892</v>
      </c>
      <c r="M5">
        <v>0.36212994444444441</v>
      </c>
      <c r="N5">
        <v>0.38332472222222219</v>
      </c>
      <c r="O5">
        <v>0.40179716666666665</v>
      </c>
      <c r="P5">
        <v>0.41585772222222223</v>
      </c>
      <c r="Q5">
        <v>0.42403333333333332</v>
      </c>
      <c r="R5">
        <v>0.42695733333333336</v>
      </c>
      <c r="S5">
        <v>0.4244694444444444</v>
      </c>
      <c r="T5">
        <v>0.41851666666666665</v>
      </c>
      <c r="U5">
        <v>0.40979361111111112</v>
      </c>
      <c r="V5">
        <v>0.39739661111111108</v>
      </c>
      <c r="W5">
        <v>0.38005327777777781</v>
      </c>
    </row>
    <row r="6" spans="1:23" x14ac:dyDescent="0.2">
      <c r="A6">
        <f>'Pràctica A'!A198</f>
        <v>490</v>
      </c>
      <c r="B6">
        <f>'Pràctica A'!D198</f>
        <v>0.47530083333333328</v>
      </c>
      <c r="C6">
        <f>'Pràctica A'!E198</f>
        <v>0.31432761111111113</v>
      </c>
      <c r="F6">
        <f t="shared" si="0"/>
        <v>0.47530083333333328</v>
      </c>
      <c r="G6">
        <f t="shared" si="1"/>
        <v>0.31432761111111113</v>
      </c>
    </row>
    <row r="7" spans="1:23" x14ac:dyDescent="0.2">
      <c r="A7">
        <f>'Pràctica A'!A199</f>
        <v>495</v>
      </c>
      <c r="B7">
        <f>'Pràctica A'!D199</f>
        <v>0.50680344444444447</v>
      </c>
      <c r="C7">
        <f>'Pràctica A'!E199</f>
        <v>0.33935088888888892</v>
      </c>
      <c r="F7">
        <f t="shared" si="0"/>
        <v>0.50680344444444447</v>
      </c>
      <c r="G7">
        <f t="shared" si="1"/>
        <v>0.33935088888888892</v>
      </c>
      <c r="I7" t="s">
        <v>112</v>
      </c>
    </row>
    <row r="8" spans="1:23" x14ac:dyDescent="0.2">
      <c r="A8">
        <f>'Pràctica A'!A200</f>
        <v>500</v>
      </c>
      <c r="B8">
        <f>'Pràctica A'!D200</f>
        <v>0.52666461111111118</v>
      </c>
      <c r="C8">
        <f>'Pràctica A'!E200</f>
        <v>0.36212994444444441</v>
      </c>
      <c r="F8">
        <f t="shared" si="0"/>
        <v>0.52666461111111118</v>
      </c>
      <c r="G8">
        <f t="shared" si="1"/>
        <v>0.36212994444444441</v>
      </c>
      <c r="I8" cm="1">
        <f t="array" ref="I8:J9">MMULT(_xlfn.ANCHORARRAY(I4),F4:G18)</f>
        <v>3.5601934119731511</v>
      </c>
      <c r="J8">
        <v>2.7516570205164443</v>
      </c>
    </row>
    <row r="9" spans="1:23" x14ac:dyDescent="0.2">
      <c r="A9">
        <f>'Pràctica A'!A201</f>
        <v>505</v>
      </c>
      <c r="B9">
        <f>'Pràctica A'!D201</f>
        <v>0.535015388888889</v>
      </c>
      <c r="C9">
        <f>'Pràctica A'!E201</f>
        <v>0.38332472222222219</v>
      </c>
      <c r="F9">
        <f t="shared" si="0"/>
        <v>0.535015388888889</v>
      </c>
      <c r="G9">
        <f t="shared" si="1"/>
        <v>0.38332472222222219</v>
      </c>
      <c r="I9">
        <v>2.7516570205164443</v>
      </c>
      <c r="J9">
        <v>2.1624051604461121</v>
      </c>
    </row>
    <row r="10" spans="1:23" x14ac:dyDescent="0.2">
      <c r="A10">
        <f>'Pràctica A'!A202</f>
        <v>510</v>
      </c>
      <c r="B10">
        <f>'Pràctica A'!D202</f>
        <v>0.53505538888888882</v>
      </c>
      <c r="C10">
        <f>'Pràctica A'!E202</f>
        <v>0.40179716666666665</v>
      </c>
      <c r="F10">
        <f t="shared" si="0"/>
        <v>0.53505538888888882</v>
      </c>
      <c r="G10">
        <f t="shared" si="1"/>
        <v>0.40179716666666665</v>
      </c>
    </row>
    <row r="11" spans="1:23" x14ac:dyDescent="0.2">
      <c r="A11">
        <f>'Pràctica A'!A203</f>
        <v>515</v>
      </c>
      <c r="B11">
        <f>'Pràctica A'!D203</f>
        <v>0.53185700000000002</v>
      </c>
      <c r="C11">
        <f>'Pràctica A'!E203</f>
        <v>0.41585772222222223</v>
      </c>
      <c r="F11">
        <f t="shared" si="0"/>
        <v>0.53185700000000002</v>
      </c>
      <c r="G11">
        <f t="shared" si="1"/>
        <v>0.41585772222222223</v>
      </c>
      <c r="I11" t="s">
        <v>113</v>
      </c>
    </row>
    <row r="12" spans="1:23" x14ac:dyDescent="0.2">
      <c r="A12">
        <f>'Pràctica A'!A204</f>
        <v>520</v>
      </c>
      <c r="B12">
        <f>'Pràctica A'!D204</f>
        <v>0.53050805555555547</v>
      </c>
      <c r="C12">
        <f>'Pràctica A'!E204</f>
        <v>0.42403333333333332</v>
      </c>
      <c r="F12">
        <f t="shared" si="0"/>
        <v>0.53050805555555547</v>
      </c>
      <c r="G12">
        <f t="shared" si="1"/>
        <v>0.42403333333333332</v>
      </c>
      <c r="I12" cm="1">
        <f t="array" ref="I12:J13">MINVERSE(_xlfn.ANCHORARRAY(I8))</f>
        <v>17.031606928461986</v>
      </c>
      <c r="J12">
        <v>-21.672691886154436</v>
      </c>
    </row>
    <row r="13" spans="1:23" x14ac:dyDescent="0.2">
      <c r="A13">
        <f>'Pràctica A'!A205</f>
        <v>525</v>
      </c>
      <c r="B13">
        <f>'Pràctica A'!D205</f>
        <v>0.53149944444444441</v>
      </c>
      <c r="C13">
        <f>'Pràctica A'!E205</f>
        <v>0.42695733333333336</v>
      </c>
      <c r="F13">
        <f t="shared" si="0"/>
        <v>0.53149944444444441</v>
      </c>
      <c r="G13">
        <f t="shared" si="1"/>
        <v>0.42695733333333336</v>
      </c>
      <c r="I13">
        <v>-21.672691886154436</v>
      </c>
      <c r="J13">
        <v>28.04091291084287</v>
      </c>
    </row>
    <row r="14" spans="1:23" x14ac:dyDescent="0.2">
      <c r="A14">
        <f>'Pràctica A'!A206</f>
        <v>530</v>
      </c>
      <c r="B14">
        <f>'Pràctica A'!D206</f>
        <v>0.52526161111111103</v>
      </c>
      <c r="C14">
        <f>'Pràctica A'!E206</f>
        <v>0.4244694444444444</v>
      </c>
      <c r="F14">
        <f t="shared" si="0"/>
        <v>0.52526161111111103</v>
      </c>
      <c r="G14">
        <f t="shared" si="1"/>
        <v>0.4244694444444444</v>
      </c>
    </row>
    <row r="15" spans="1:23" x14ac:dyDescent="0.2">
      <c r="A15">
        <f>'Pràctica A'!A207</f>
        <v>535</v>
      </c>
      <c r="B15">
        <f>'Pràctica A'!D207</f>
        <v>0.50119555555555551</v>
      </c>
      <c r="C15">
        <f>'Pràctica A'!E207</f>
        <v>0.41851666666666665</v>
      </c>
      <c r="F15">
        <f t="shared" si="0"/>
        <v>0.50119555555555551</v>
      </c>
      <c r="G15">
        <f t="shared" si="1"/>
        <v>0.41851666666666665</v>
      </c>
      <c r="I15" t="s">
        <v>114</v>
      </c>
    </row>
    <row r="16" spans="1:23" x14ac:dyDescent="0.2">
      <c r="A16">
        <f>'Pràctica A'!A208</f>
        <v>540</v>
      </c>
      <c r="B16">
        <f>'Pràctica A'!D208</f>
        <v>0.45877661111111112</v>
      </c>
      <c r="C16">
        <f>'Pràctica A'!E208</f>
        <v>0.40979361111111112</v>
      </c>
      <c r="F16">
        <f t="shared" si="0"/>
        <v>0.45877661111111112</v>
      </c>
      <c r="G16">
        <f t="shared" si="1"/>
        <v>0.40979361111111112</v>
      </c>
      <c r="I16" cm="1">
        <f t="array" ref="I16:W17">MMULT(_xlfn.ANCHORARRAY(I12),_xlfn.ANCHORARRAY(I4))</f>
        <v>1.1778224339842103</v>
      </c>
      <c r="J16">
        <v>1.2219525284867316</v>
      </c>
      <c r="K16">
        <v>1.2828114991816708</v>
      </c>
      <c r="L16">
        <v>1.2770297995868809</v>
      </c>
      <c r="M16">
        <v>1.1216139308810709</v>
      </c>
      <c r="N16">
        <v>0.80449320716582839</v>
      </c>
      <c r="O16">
        <v>0.4048268746144128</v>
      </c>
      <c r="P16">
        <v>4.5623083950786736E-2</v>
      </c>
      <c r="Q16">
        <v>-0.15453910818745697</v>
      </c>
      <c r="R16">
        <v>-0.20102511339377216</v>
      </c>
      <c r="S16">
        <v>-0.25334618947648657</v>
      </c>
      <c r="T16">
        <v>-0.53421706937271196</v>
      </c>
      <c r="U16">
        <v>-1.0676277621093941</v>
      </c>
      <c r="V16">
        <v>-1.6648449204424383</v>
      </c>
      <c r="W16">
        <v>-2.1161678019352399</v>
      </c>
    </row>
    <row r="17" spans="1:23" x14ac:dyDescent="0.2">
      <c r="A17">
        <f>'Pràctica A'!A209</f>
        <v>545</v>
      </c>
      <c r="B17">
        <f>'Pràctica A'!D209</f>
        <v>0.40793622222222226</v>
      </c>
      <c r="C17">
        <f>'Pràctica A'!E209</f>
        <v>0.39739661111111108</v>
      </c>
      <c r="F17">
        <f t="shared" si="0"/>
        <v>0.40793622222222226</v>
      </c>
      <c r="G17">
        <f t="shared" si="1"/>
        <v>0.39739661111111108</v>
      </c>
      <c r="I17">
        <v>-1.3799502859023915</v>
      </c>
      <c r="J17">
        <v>-1.4223116920432766</v>
      </c>
      <c r="K17">
        <v>-1.4870153454258226</v>
      </c>
      <c r="L17">
        <v>-1.4680861767357829</v>
      </c>
      <c r="M17">
        <v>-1.2597856093774276</v>
      </c>
      <c r="N17">
        <v>-0.84644852533361714</v>
      </c>
      <c r="O17">
        <v>-0.32933122709200902</v>
      </c>
      <c r="P17">
        <v>0.13425728364037859</v>
      </c>
      <c r="Q17">
        <v>0.39274414011595127</v>
      </c>
      <c r="R17">
        <v>0.45324970353900973</v>
      </c>
      <c r="S17">
        <v>0.51867766774433832</v>
      </c>
      <c r="T17">
        <v>0.87333255147070155</v>
      </c>
      <c r="U17">
        <v>1.5480628234012705</v>
      </c>
      <c r="V17">
        <v>2.3022877098067092</v>
      </c>
      <c r="W17">
        <v>2.8685749460956851</v>
      </c>
    </row>
    <row r="18" spans="1:23" x14ac:dyDescent="0.2">
      <c r="A18">
        <f>'Pràctica A'!A210</f>
        <v>550</v>
      </c>
      <c r="B18">
        <f>'Pràctica A'!D210</f>
        <v>0.35936772222222224</v>
      </c>
      <c r="C18">
        <f>'Pràctica A'!E210</f>
        <v>0.38005327777777781</v>
      </c>
      <c r="F18">
        <f t="shared" si="0"/>
        <v>0.35936772222222224</v>
      </c>
      <c r="G18">
        <f t="shared" si="1"/>
        <v>0.38005327777777781</v>
      </c>
    </row>
    <row r="20" spans="1:23" x14ac:dyDescent="0.2">
      <c r="A20" t="s">
        <v>115</v>
      </c>
    </row>
    <row r="21" spans="1:23" x14ac:dyDescent="0.2">
      <c r="A21" s="44" t="s">
        <v>116</v>
      </c>
      <c r="B21" s="44"/>
      <c r="C21" s="44"/>
      <c r="F21" t="s">
        <v>117</v>
      </c>
    </row>
    <row r="22" spans="1:23" x14ac:dyDescent="0.2">
      <c r="A22" t="str">
        <f>'Pràctica A'!H52</f>
        <v>0,2 / 0,4</v>
      </c>
      <c r="B22" t="str">
        <f>'Pràctica A'!I52</f>
        <v>0,4 / 0,4</v>
      </c>
      <c r="C22" t="str">
        <f>'Pràctica A'!J52</f>
        <v>0,4 / 0,2</v>
      </c>
      <c r="F22" t="str">
        <f>A22</f>
        <v>0,2 / 0,4</v>
      </c>
      <c r="G22" t="str">
        <f>B22</f>
        <v>0,4 / 0,4</v>
      </c>
      <c r="H22" t="str">
        <f>C22</f>
        <v>0,4 / 0,2</v>
      </c>
    </row>
    <row r="23" spans="1:23" x14ac:dyDescent="0.2">
      <c r="A23">
        <f>'Pràctica A'!H53</f>
        <v>0.18429799999999999</v>
      </c>
      <c r="B23">
        <f>'Pràctica A'!I53</f>
        <v>0.27276800000000001</v>
      </c>
      <c r="C23">
        <f>'Pràctica A'!J53</f>
        <v>0.22297400000000001</v>
      </c>
      <c r="E23" t="s">
        <v>118</v>
      </c>
      <c r="F23" cm="1">
        <f t="array" ref="F23:F24">MMULT(_xlfn.ANCHORARRAY(I16),A23:A37)</f>
        <v>0.21195647303031162</v>
      </c>
      <c r="G23" cm="1">
        <f t="array" ref="G23:G24">MMULT(_xlfn.ANCHORARRAY(I16),B23:B37)</f>
        <v>0.47713191300200042</v>
      </c>
      <c r="H23" cm="1">
        <f t="array" ref="H23:H24">MMULT(_xlfn.ANCHORARRAY(I16),C23:C37)</f>
        <v>0.4721218812683412</v>
      </c>
    </row>
    <row r="24" spans="1:23" x14ac:dyDescent="0.2">
      <c r="A24">
        <f>'Pràctica A'!H54</f>
        <v>0.20483599999999999</v>
      </c>
      <c r="B24">
        <f>'Pràctica A'!I54</f>
        <v>0.30288399999999999</v>
      </c>
      <c r="C24">
        <f>'Pràctica A'!J54</f>
        <v>0.24532499999999999</v>
      </c>
      <c r="E24" t="s">
        <v>119</v>
      </c>
      <c r="F24">
        <v>0.39180606603801438</v>
      </c>
      <c r="G24">
        <v>0.33076669161476191</v>
      </c>
      <c r="H24">
        <v>0.13121811039781117</v>
      </c>
    </row>
    <row r="25" spans="1:23" x14ac:dyDescent="0.2">
      <c r="A25">
        <f>'Pràctica A'!H55</f>
        <v>0.22359499999999999</v>
      </c>
      <c r="B25">
        <f>'Pràctica A'!I55</f>
        <v>0.330733</v>
      </c>
      <c r="C25">
        <f>'Pràctica A'!J55</f>
        <v>0.26625399999999999</v>
      </c>
    </row>
    <row r="26" spans="1:23" x14ac:dyDescent="0.2">
      <c r="A26">
        <f>'Pràctica A'!H56</f>
        <v>0.240283</v>
      </c>
      <c r="B26">
        <f>'Pràctica A'!I56</f>
        <v>0.35401199999999999</v>
      </c>
      <c r="C26">
        <f>'Pràctica A'!J56</f>
        <v>0.28359800000000002</v>
      </c>
      <c r="F26" t="s">
        <v>121</v>
      </c>
    </row>
    <row r="27" spans="1:23" x14ac:dyDescent="0.2">
      <c r="A27">
        <f>'Pràctica A'!H57</f>
        <v>0.25330399999999997</v>
      </c>
      <c r="B27">
        <f>'Pràctica A'!I57</f>
        <v>0.370971</v>
      </c>
      <c r="C27">
        <f>'Pràctica A'!J57</f>
        <v>0.29537000000000002</v>
      </c>
    </row>
    <row r="28" spans="1:23" x14ac:dyDescent="0.2">
      <c r="A28">
        <f>'Pràctica A'!H58</f>
        <v>0.26358399999999998</v>
      </c>
      <c r="B28">
        <f>'Pràctica A'!I58</f>
        <v>0.38248500000000002</v>
      </c>
      <c r="C28">
        <f>'Pràctica A'!J58</f>
        <v>0.30235600000000001</v>
      </c>
    </row>
    <row r="29" spans="1:23" x14ac:dyDescent="0.2">
      <c r="A29">
        <f>'Pràctica A'!H59</f>
        <v>0.271117</v>
      </c>
      <c r="B29">
        <f>'Pràctica A'!I59</f>
        <v>0.38922899999999999</v>
      </c>
      <c r="C29">
        <f>'Pràctica A'!J59</f>
        <v>0.30512699999999998</v>
      </c>
    </row>
    <row r="30" spans="1:23" x14ac:dyDescent="0.2">
      <c r="A30">
        <f>'Pràctica A'!H60</f>
        <v>0.27611999999999998</v>
      </c>
      <c r="B30">
        <f>'Pràctica A'!I60</f>
        <v>0.39258900000000002</v>
      </c>
      <c r="C30">
        <f>'Pràctica A'!J60</f>
        <v>0.30581799999999998</v>
      </c>
    </row>
    <row r="31" spans="1:23" x14ac:dyDescent="0.2">
      <c r="A31">
        <f>'Pràctica A'!H61</f>
        <v>0.27915899999999999</v>
      </c>
      <c r="B31">
        <f>'Pràctica A'!I61</f>
        <v>0.39447599999999999</v>
      </c>
      <c r="C31">
        <f>'Pràctica A'!J61</f>
        <v>0.30602099999999999</v>
      </c>
    </row>
    <row r="32" spans="1:23" x14ac:dyDescent="0.2">
      <c r="A32">
        <f>'Pràctica A'!H62</f>
        <v>0.28016999999999997</v>
      </c>
      <c r="B32">
        <f>'Pràctica A'!I62</f>
        <v>0.39472099999999999</v>
      </c>
      <c r="C32">
        <f>'Pràctica A'!J62</f>
        <v>0.30606499999999998</v>
      </c>
    </row>
    <row r="33" spans="1:3" x14ac:dyDescent="0.2">
      <c r="A33">
        <f>'Pràctica A'!H63</f>
        <v>0.27764899999999998</v>
      </c>
      <c r="B33">
        <f>'Pràctica A'!I63</f>
        <v>0.39011699999999999</v>
      </c>
      <c r="C33">
        <f>'Pràctica A'!J63</f>
        <v>0.30221599999999998</v>
      </c>
    </row>
    <row r="34" spans="1:3" x14ac:dyDescent="0.2">
      <c r="A34">
        <f>'Pràctica A'!H64</f>
        <v>0.27008300000000002</v>
      </c>
      <c r="B34">
        <f>'Pràctica A'!I64</f>
        <v>0.37645499999999998</v>
      </c>
      <c r="C34">
        <f>'Pràctica A'!J64</f>
        <v>0.29030800000000001</v>
      </c>
    </row>
    <row r="35" spans="1:3" x14ac:dyDescent="0.2">
      <c r="A35">
        <f>'Pràctica A'!H65</f>
        <v>0.257577</v>
      </c>
      <c r="B35">
        <f>'Pràctica A'!I65</f>
        <v>0.35388999999999998</v>
      </c>
      <c r="C35">
        <f>'Pràctica A'!J65</f>
        <v>0.27023000000000003</v>
      </c>
    </row>
    <row r="36" spans="1:3" x14ac:dyDescent="0.2">
      <c r="A36">
        <f>'Pràctica A'!H66</f>
        <v>0.242007</v>
      </c>
      <c r="B36">
        <f>'Pràctica A'!I66</f>
        <v>0.326104</v>
      </c>
      <c r="C36">
        <f>'Pràctica A'!J66</f>
        <v>0.245724</v>
      </c>
    </row>
    <row r="37" spans="1:3" x14ac:dyDescent="0.2">
      <c r="A37">
        <f>'Pràctica A'!H67</f>
        <v>0.22475500000000001</v>
      </c>
      <c r="B37">
        <f>'Pràctica A'!I67</f>
        <v>0.297182</v>
      </c>
      <c r="C37">
        <f>'Pràctica A'!J67</f>
        <v>0.22112399999999999</v>
      </c>
    </row>
    <row r="39" spans="1:3" x14ac:dyDescent="0.2">
      <c r="A39" t="s">
        <v>120</v>
      </c>
    </row>
  </sheetData>
  <mergeCells count="2">
    <mergeCell ref="B2:C2"/>
    <mergeCell ref="A21:C21"/>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55-B3F4-A041-8801-ACD56112111B}">
  <dimension ref="A1"/>
  <sheetViews>
    <sheetView workbookViewId="0">
      <selection activeCell="C23" sqref="C23"/>
    </sheetView>
  </sheetViews>
  <sheetFormatPr baseColWidth="10" defaultColWidth="11.5" defaultRowHeight="15"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Pràctica A</vt:lpstr>
      <vt:lpstr>Solver</vt:lpstr>
      <vt:lpstr>Matricial</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Domènec Huerta Estradé</cp:lastModifiedBy>
  <cp:revision/>
  <dcterms:created xsi:type="dcterms:W3CDTF">2021-03-22T14:48:22Z</dcterms:created>
  <dcterms:modified xsi:type="dcterms:W3CDTF">2025-05-11T08:19:58Z</dcterms:modified>
  <cp:category/>
  <cp:contentStatus/>
</cp:coreProperties>
</file>