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uab-my.sharepoint.com/personal/1598367_uab_cat/Documents/5è CURS/LACE/Lab LACE - Gerard i Òscar/"/>
    </mc:Choice>
  </mc:AlternateContent>
  <xr:revisionPtr revIDLastSave="619" documentId="13_ncr:1_{7938FC50-9CB9-4944-82C2-C13B3C21FA76}" xr6:coauthVersionLast="47" xr6:coauthVersionMax="47" xr10:uidLastSave="{C542F741-03D9-4F5C-93E9-F132600BF596}"/>
  <bookViews>
    <workbookView xWindow="-108" yWindow="-108" windowWidth="23256" windowHeight="12576" xr2:uid="{C1122783-245A-4FED-BDEB-F09B1698DCDF}"/>
  </bookViews>
  <sheets>
    <sheet name="Pràctica A" sheetId="1" r:id="rId1"/>
    <sheet name="Càlcu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0" i="1" l="1"/>
  <c r="E67" i="1" s="1"/>
  <c r="L38" i="1"/>
  <c r="L39" i="1" s="1"/>
  <c r="E64" i="1" s="1"/>
  <c r="L41" i="1"/>
  <c r="D67" i="1" l="1"/>
  <c r="D64" i="1"/>
  <c r="L37" i="1"/>
  <c r="B67" i="1"/>
  <c r="B64" i="1"/>
  <c r="F46" i="1"/>
  <c r="B21" i="1"/>
  <c r="A38" i="1" s="1"/>
  <c r="D38" i="1" s="1"/>
  <c r="B32" i="1"/>
  <c r="B28" i="1"/>
  <c r="B31" i="1" s="1"/>
  <c r="A41" i="1" l="1"/>
  <c r="D41" i="1" s="1"/>
  <c r="A40" i="1"/>
  <c r="D40" i="1" s="1"/>
  <c r="A39" i="1"/>
  <c r="D39" i="1" s="1"/>
  <c r="A37" i="1"/>
  <c r="D37" i="1" s="1"/>
  <c r="G37" i="1" s="1" a="1"/>
  <c r="G37" i="1" s="1"/>
  <c r="F4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<sst xmlns="http://schemas.openxmlformats.org/spreadsheetml/2006/main" count="79" uniqueCount="69">
  <si>
    <t>Data:</t>
  </si>
  <si>
    <t>Grup pràctiques:</t>
  </si>
  <si>
    <t>Parella:</t>
  </si>
  <si>
    <t>Alumnes:</t>
  </si>
  <si>
    <t>Descripció de la mostra</t>
  </si>
  <si>
    <t>ppm</t>
  </si>
  <si>
    <t>Instrumentació</t>
  </si>
  <si>
    <t>ml enràs</t>
  </si>
  <si>
    <t>Factor dilució</t>
  </si>
  <si>
    <t>conc.mostra</t>
  </si>
  <si>
    <t>Int.confiança</t>
  </si>
  <si>
    <t>Corba Calibrat:</t>
  </si>
  <si>
    <t>pendent</t>
  </si>
  <si>
    <t>ord.origen</t>
  </si>
  <si>
    <t>n</t>
  </si>
  <si>
    <t>Comentaris:</t>
  </si>
  <si>
    <t>Sy/x</t>
  </si>
  <si>
    <t>Informe pràctica B</t>
  </si>
  <si>
    <r>
      <t>Estoc 1000 ppm K</t>
    </r>
    <r>
      <rPr>
        <b/>
        <vertAlign val="superscript"/>
        <sz val="12"/>
        <color theme="1"/>
        <rFont val="Arial"/>
        <family val="2"/>
      </rPr>
      <t>+</t>
    </r>
  </si>
  <si>
    <t>Pes KCl</t>
  </si>
  <si>
    <t>Preparació Patrons i mesures Emissió Atòmica</t>
  </si>
  <si>
    <t>senyal AES</t>
  </si>
  <si>
    <t>Senyal AES</t>
  </si>
  <si>
    <t>Estoc LiCl</t>
  </si>
  <si>
    <t>ml estoc LiCl</t>
  </si>
  <si>
    <t>Pes LiCl (g)</t>
  </si>
  <si>
    <t>g</t>
  </si>
  <si>
    <t>conc. dissol. treball</t>
  </si>
  <si>
    <t>ml dissol. treball afegits</t>
  </si>
  <si>
    <t>conc. dissol. Estoc</t>
  </si>
  <si>
    <t>7. Comentaris addicionals..... (només si vols destacar alguna cosa)</t>
  </si>
  <si>
    <r>
      <t>ml estoc K</t>
    </r>
    <r>
      <rPr>
        <vertAlign val="superscript"/>
        <sz val="11"/>
        <color theme="1"/>
        <rFont val="Arial"/>
        <family val="2"/>
      </rPr>
      <t>+</t>
    </r>
  </si>
  <si>
    <r>
      <t>conc. real estoc K</t>
    </r>
    <r>
      <rPr>
        <vertAlign val="superscript"/>
        <sz val="11"/>
        <color theme="1"/>
        <rFont val="Arial"/>
        <family val="2"/>
      </rPr>
      <t>+</t>
    </r>
  </si>
  <si>
    <r>
      <t>75 mg/L de Li</t>
    </r>
    <r>
      <rPr>
        <b/>
        <vertAlign val="superscript"/>
        <sz val="11"/>
        <color theme="1"/>
        <rFont val="Arial"/>
        <family val="2"/>
      </rPr>
      <t>+</t>
    </r>
    <r>
      <rPr>
        <b/>
        <sz val="11"/>
        <color theme="1"/>
        <rFont val="Arial"/>
        <family val="2"/>
      </rPr>
      <t xml:space="preserve"> en patrons i mostres:</t>
    </r>
  </si>
  <si>
    <r>
      <t>Patró (ppm K</t>
    </r>
    <r>
      <rPr>
        <vertAlign val="superscript"/>
        <sz val="11"/>
        <color theme="1"/>
        <rFont val="Arial"/>
        <family val="2"/>
      </rPr>
      <t>+</t>
    </r>
    <r>
      <rPr>
        <sz val="11"/>
        <color theme="1"/>
        <rFont val="Arial"/>
        <family val="2"/>
      </rPr>
      <t>)</t>
    </r>
  </si>
  <si>
    <t>S'ha preparat una dissolució el doble de concentrada de manera que a l'hora de preparar els patrons</t>
  </si>
  <si>
    <t>només s'havia d'omplir la meitat amb la solució de LiCl.</t>
  </si>
  <si>
    <t>y= a + bx</t>
  </si>
  <si>
    <t>b</t>
  </si>
  <si>
    <t>a</t>
  </si>
  <si>
    <t>u_b</t>
  </si>
  <si>
    <t>u_a</t>
  </si>
  <si>
    <t>R^2</t>
  </si>
  <si>
    <t>S_{y/x}</t>
  </si>
  <si>
    <t>F</t>
  </si>
  <si>
    <t>dof</t>
  </si>
  <si>
    <t>Ssreg</t>
  </si>
  <si>
    <t>Ssresid</t>
  </si>
  <si>
    <t>mL</t>
  </si>
  <si>
    <r>
      <t>[K</t>
    </r>
    <r>
      <rPr>
        <vertAlign val="superscript"/>
        <sz val="11"/>
        <color theme="1"/>
        <rFont val="Arial"/>
        <family val="2"/>
      </rPr>
      <t>+</t>
    </r>
    <r>
      <rPr>
        <sz val="11"/>
        <color theme="1"/>
        <rFont val="Arial"/>
        <family val="2"/>
      </rPr>
      <t>] (ppm)</t>
    </r>
  </si>
  <si>
    <t>Mostra sense tampó LiCl</t>
  </si>
  <si>
    <t>Mostra amb tampó LiCl</t>
  </si>
  <si>
    <r>
      <t>Les dades no són del tot lineals, però com hem obtingut una R</t>
    </r>
    <r>
      <rPr>
        <vertAlign val="superscript"/>
        <sz val="11"/>
        <color theme="1"/>
        <rFont val="Arial"/>
        <family val="2"/>
      </rPr>
      <t>2</t>
    </r>
    <r>
      <rPr>
        <sz val="11"/>
        <color theme="1"/>
        <rFont val="Arial"/>
        <family val="2"/>
      </rPr>
      <t xml:space="preserve"> = 0.984, podem considerar que l'aproximació a una recta és prou acertada.</t>
    </r>
  </si>
  <si>
    <t>y_{avg}</t>
  </si>
  <si>
    <t>S_{xx}</t>
  </si>
  <si>
    <t>t_{tab}</t>
  </si>
  <si>
    <r>
      <t xml:space="preserve">S_0 </t>
    </r>
    <r>
      <rPr>
        <sz val="11"/>
        <color theme="1"/>
        <rFont val="Arial"/>
        <family val="2"/>
      </rPr>
      <t>amb LiCl</t>
    </r>
  </si>
  <si>
    <r>
      <t>S_0</t>
    </r>
    <r>
      <rPr>
        <sz val="11"/>
        <color theme="1"/>
        <rFont val="Arial"/>
        <family val="2"/>
      </rPr>
      <t xml:space="preserve"> sense LiCl</t>
    </r>
  </si>
  <si>
    <t>Òscar Losada Garcia, Gerard Moreno Mas</t>
  </si>
  <si>
    <r>
      <t>contingut K</t>
    </r>
    <r>
      <rPr>
        <b/>
        <vertAlign val="superscript"/>
        <sz val="11"/>
        <color theme="1"/>
        <rFont val="Arial"/>
        <family val="2"/>
      </rPr>
      <t>+</t>
    </r>
    <r>
      <rPr>
        <b/>
        <sz val="11"/>
        <color theme="1"/>
        <rFont val="Arial"/>
        <family val="2"/>
      </rPr>
      <t xml:space="preserve"> en mostra d'aigüa</t>
    </r>
  </si>
  <si>
    <t>(3 ± 1) ppm</t>
  </si>
  <si>
    <r>
      <t>(0.17 ± 0.01) ppm</t>
    </r>
    <r>
      <rPr>
        <vertAlign val="superscript"/>
        <sz val="11"/>
        <color theme="1"/>
        <rFont val="Arial"/>
        <family val="2"/>
      </rPr>
      <t>-1</t>
    </r>
  </si>
  <si>
    <t xml:space="preserve">La mostra és aigua obtinguda de la font d'aigua potable (tractament amb osmosi) de la torre C7 parell de la UAB el dia 28/04/2024 a les 8.55h. </t>
  </si>
  <si>
    <t>M_01</t>
  </si>
  <si>
    <t>1.2 (G2) Matí - 1r torn</t>
  </si>
  <si>
    <t>Mesurat amb matràs aforat (250,0 ± 0,3)</t>
  </si>
  <si>
    <r>
      <t>Hem preparat la mostra de dues maneres: amb o sense tampó d'ionització (LiCl) perquè no enteníem per què era important afegir-hi a una aigua que ja conté altres sals (aigua potable). Posant cesi (massa car) sí entenem el motiu (mantenir el K ionitzat per tal de detectar la emissió corresponent), però bé, hem obtingut el mateix resultat per ambdós casos. Així que pel que hem vist,</t>
    </r>
    <r>
      <rPr>
        <u/>
        <sz val="11"/>
        <color theme="1"/>
        <rFont val="Arial"/>
        <family val="2"/>
      </rPr>
      <t xml:space="preserve"> per realitzar aquesta determinació amb aquesta mostra, no caldria posar LiCl com a tampó d'ionització</t>
    </r>
    <r>
      <rPr>
        <sz val="11"/>
        <color theme="1"/>
        <rFont val="Arial"/>
        <family val="2"/>
      </rPr>
      <t>. Els patrons segueixen necessitant, perquè a part de KCl necessiten alguna sal més que faci la funció desitjada d'assegurar que es manté ionitzat.</t>
    </r>
  </si>
  <si>
    <t>Fem servir espectofotòmetre d'absorció atòmica per a la detecció de coure. L'equip és 55 AA Atomic Absorption Spectrometer de la marca Agilent. Permet l'atomització de la mostra per flama. El fem servir, però, en mode d'emissió (sense llum de càtode). Cal ajustar el detector amb el patró més concentrat, atès que no fem servir làmpada.</t>
  </si>
  <si>
    <t>(0.15 ±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</si>
</sst>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12" x14ac:knownFonts="1">
    <font>
      <sz val="11"/>
      <color theme="1"/>
      <name val="Calibri"/>
      <family val="2"/>
      <scheme val="minor"/>
    </font>
    <font>
      <sz val="11"/>
      <color theme="1"/>
      <name val="Arial"/>
      <family val="2"/>
    </font>
    <font>
      <b/>
      <sz val="11"/>
      <color theme="1"/>
      <name val="Arial"/>
      <family val="2"/>
    </font>
    <font>
      <b/>
      <sz val="12"/>
      <color theme="1"/>
      <name val="Arial"/>
      <family val="2"/>
    </font>
    <font>
      <b/>
      <sz val="14"/>
      <color theme="1"/>
      <name val="Arial"/>
      <family val="2"/>
    </font>
    <font>
      <sz val="12"/>
      <color theme="1"/>
      <name val="Arial"/>
      <family val="2"/>
    </font>
    <font>
      <b/>
      <vertAlign val="superscript"/>
      <sz val="12"/>
      <color theme="1"/>
      <name val="Arial"/>
      <family val="2"/>
    </font>
    <font>
      <vertAlign val="superscript"/>
      <sz val="11"/>
      <color theme="1"/>
      <name val="Arial"/>
      <family val="2"/>
    </font>
    <font>
      <b/>
      <vertAlign val="superscript"/>
      <sz val="11"/>
      <color theme="1"/>
      <name val="Arial"/>
      <family val="2"/>
    </font>
    <font>
      <sz val="11"/>
      <color rgb="FFFF0000"/>
      <name val="Arial"/>
      <family val="2"/>
    </font>
    <font>
      <b/>
      <sz val="11"/>
      <color rgb="FFFF0000"/>
      <name val="Arial"/>
      <family val="2"/>
    </font>
    <font>
      <u/>
      <sz val="11"/>
      <color theme="1"/>
      <name val="Arial"/>
      <family val="2"/>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1" fillId="0" borderId="1" xfId="0" applyFont="1" applyBorder="1" applyAlignment="1">
      <alignment vertical="center"/>
    </xf>
    <xf numFmtId="0" fontId="1"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vertical="center"/>
    </xf>
    <xf numFmtId="0" fontId="1" fillId="0" borderId="4"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2" fillId="0" borderId="9" xfId="0" applyFont="1" applyBorder="1" applyAlignment="1">
      <alignment vertical="center"/>
    </xf>
    <xf numFmtId="0" fontId="2" fillId="0" borderId="2" xfId="0" applyFont="1" applyBorder="1" applyAlignment="1">
      <alignment vertical="center"/>
    </xf>
    <xf numFmtId="0" fontId="2" fillId="0" borderId="0" xfId="0" applyFont="1"/>
    <xf numFmtId="0" fontId="1" fillId="0" borderId="0" xfId="0" applyFont="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0" xfId="0" applyFont="1" applyAlignment="1">
      <alignment horizontal="right" vertical="center"/>
    </xf>
    <xf numFmtId="166" fontId="1" fillId="0" borderId="0" xfId="0" applyNumberFormat="1" applyFont="1" applyAlignment="1">
      <alignment vertical="center"/>
    </xf>
    <xf numFmtId="166" fontId="2" fillId="0" borderId="0" xfId="0" applyNumberFormat="1" applyFont="1" applyAlignment="1">
      <alignment vertical="center"/>
    </xf>
    <xf numFmtId="0" fontId="2" fillId="0" borderId="0" xfId="0" applyFont="1" applyAlignment="1">
      <alignment horizontal="right" vertical="center"/>
    </xf>
    <xf numFmtId="2" fontId="1" fillId="0" borderId="1" xfId="0" applyNumberFormat="1" applyFont="1" applyBorder="1" applyAlignment="1">
      <alignment vertical="center"/>
    </xf>
    <xf numFmtId="165" fontId="1" fillId="0" borderId="1" xfId="0" applyNumberFormat="1" applyFont="1" applyBorder="1" applyAlignment="1">
      <alignment vertical="center"/>
    </xf>
    <xf numFmtId="2" fontId="1" fillId="0" borderId="0" xfId="0" applyNumberFormat="1" applyFont="1" applyAlignment="1">
      <alignment vertical="center"/>
    </xf>
    <xf numFmtId="1" fontId="1" fillId="0" borderId="1" xfId="0" applyNumberFormat="1" applyFont="1" applyBorder="1" applyAlignment="1">
      <alignment horizontal="center" vertical="center"/>
    </xf>
    <xf numFmtId="0" fontId="9" fillId="0" borderId="0" xfId="0" applyFont="1" applyAlignment="1">
      <alignment vertical="center"/>
    </xf>
    <xf numFmtId="165" fontId="1" fillId="0" borderId="0" xfId="0" applyNumberFormat="1" applyFont="1" applyAlignment="1">
      <alignment horizontal="center" vertical="center"/>
    </xf>
    <xf numFmtId="165" fontId="1" fillId="0" borderId="0" xfId="0" applyNumberFormat="1" applyFont="1" applyAlignment="1">
      <alignment vertical="center"/>
    </xf>
    <xf numFmtId="1" fontId="1" fillId="0" borderId="0" xfId="0" applyNumberFormat="1" applyFont="1" applyAlignment="1">
      <alignment vertical="center"/>
    </xf>
    <xf numFmtId="0" fontId="2" fillId="3" borderId="1" xfId="0" applyFont="1" applyFill="1" applyBorder="1" applyAlignment="1">
      <alignment vertical="center"/>
    </xf>
    <xf numFmtId="1" fontId="2" fillId="3" borderId="1" xfId="0" applyNumberFormat="1" applyFont="1" applyFill="1" applyBorder="1" applyAlignment="1">
      <alignment horizontal="center" vertical="center"/>
    </xf>
    <xf numFmtId="14" fontId="5" fillId="0" borderId="0" xfId="0" applyNumberFormat="1" applyFont="1" applyAlignment="1">
      <alignment horizontal="left"/>
    </xf>
    <xf numFmtId="0" fontId="5" fillId="0" borderId="0" xfId="0" applyFont="1"/>
    <xf numFmtId="0" fontId="1" fillId="4" borderId="1" xfId="0" applyFont="1" applyFill="1" applyBorder="1" applyAlignment="1">
      <alignment horizontal="center" vertical="center" wrapText="1"/>
    </xf>
    <xf numFmtId="0" fontId="2" fillId="2" borderId="0" xfId="0" applyFont="1" applyFill="1" applyAlignment="1">
      <alignment horizontal="center"/>
    </xf>
    <xf numFmtId="0" fontId="1" fillId="0" borderId="2" xfId="0" applyFont="1" applyBorder="1" applyAlignment="1">
      <alignment horizontal="center" vertical="center"/>
    </xf>
    <xf numFmtId="0" fontId="1" fillId="0" borderId="9" xfId="0" applyFont="1" applyBorder="1" applyAlignment="1">
      <alignment horizontal="center" vertical="center"/>
    </xf>
    <xf numFmtId="0" fontId="1" fillId="4" borderId="0" xfId="0" applyFont="1" applyFill="1" applyAlignment="1">
      <alignment horizontal="center" vertical="center" wrapText="1"/>
    </xf>
    <xf numFmtId="0" fontId="10" fillId="0" borderId="10"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Calibratge amb patró extern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7020126558685402E-2"/>
          <c:y val="0.14161893852615504"/>
          <c:w val="0.86670715200180881"/>
          <c:h val="0.68883807908891115"/>
        </c:manualLayout>
      </c:layout>
      <c:scatterChart>
        <c:scatterStyle val="lineMarker"/>
        <c:varyColors val="0"/>
        <c:ser>
          <c:idx val="0"/>
          <c:order val="0"/>
          <c:spPr>
            <a:ln w="25400" cap="rnd">
              <a:noFill/>
              <a:round/>
            </a:ln>
            <a:effectLst/>
          </c:spPr>
          <c:marker>
            <c:symbol val="circle"/>
            <c:size val="5"/>
            <c:spPr>
              <a:solidFill>
                <a:srgbClr val="7030A0"/>
              </a:solidFill>
              <a:ln w="9525">
                <a:solidFill>
                  <a:srgbClr val="7030A0"/>
                </a:solidFill>
              </a:ln>
              <a:effectLst/>
            </c:spPr>
          </c:marker>
          <c:trendline>
            <c:spPr>
              <a:ln w="19050" cap="rnd">
                <a:solidFill>
                  <a:srgbClr val="7030A0"/>
                </a:solidFill>
                <a:prstDash val="sysDot"/>
              </a:ln>
              <a:effectLst/>
            </c:spPr>
            <c:trendlineType val="linear"/>
            <c:dispRSqr val="0"/>
            <c:dispEq val="0"/>
          </c:trendline>
          <c:trendline>
            <c:spPr>
              <a:ln w="19050" cap="rnd">
                <a:solidFill>
                  <a:srgbClr val="7030A0"/>
                </a:solidFill>
                <a:prstDash val="sysDot"/>
              </a:ln>
              <a:effectLst/>
            </c:spPr>
            <c:trendlineType val="linear"/>
            <c:dispRSqr val="1"/>
            <c:dispEq val="0"/>
            <c:trendlineLbl>
              <c:layout>
                <c:manualLayout>
                  <c:x val="7.9823053368329067E-2"/>
                  <c:y val="-8.8379629629629627E-2"/>
                </c:manualLayout>
              </c:layout>
              <c:numFmt formatCode="#,##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'Pràctica A'!$D$37:$D$41</c:f>
              <c:numCache>
                <c:formatCode>0.0</c:formatCode>
                <c:ptCount val="5"/>
                <c:pt idx="0">
                  <c:v>0.50256871244635193</c:v>
                </c:pt>
                <c:pt idx="1">
                  <c:v>1.5077061373390557</c:v>
                </c:pt>
                <c:pt idx="2">
                  <c:v>2.0102748497854077</c:v>
                </c:pt>
                <c:pt idx="3">
                  <c:v>3.0154122746781113</c:v>
                </c:pt>
                <c:pt idx="4">
                  <c:v>4.0205496995708154</c:v>
                </c:pt>
              </c:numCache>
            </c:numRef>
          </c:xVal>
          <c:yVal>
            <c:numRef>
              <c:f>'Pràctica A'!$E$37:$E$41</c:f>
              <c:numCache>
                <c:formatCode>General</c:formatCode>
                <c:ptCount val="5"/>
                <c:pt idx="0">
                  <c:v>0.20019999999999999</c:v>
                </c:pt>
                <c:pt idx="1">
                  <c:v>0.43209999999999998</c:v>
                </c:pt>
                <c:pt idx="2">
                  <c:v>0.53569999999999995</c:v>
                </c:pt>
                <c:pt idx="3">
                  <c:v>0.67479999999999996</c:v>
                </c:pt>
                <c:pt idx="4">
                  <c:v>0.82779999999999998</c:v>
                </c:pt>
              </c:numCache>
            </c:numRef>
          </c:yVal>
          <c:smooth val="0"/>
          <c:extLst>
            <c:ext xmlns:c16="http://schemas.microsoft.com/office/drawing/2014/chart" uri="{C3380CC4-5D6E-409C-BE32-E72D297353CC}">
              <c16:uniqueId val="{00000002-655A-42A4-A1E7-9389023D5ADE}"/>
            </c:ext>
          </c:extLst>
        </c:ser>
        <c:dLbls>
          <c:showLegendKey val="0"/>
          <c:showVal val="0"/>
          <c:showCatName val="0"/>
          <c:showSerName val="0"/>
          <c:showPercent val="0"/>
          <c:showBubbleSize val="0"/>
        </c:dLbls>
        <c:axId val="197386047"/>
        <c:axId val="197385567"/>
      </c:scatterChart>
      <c:valAx>
        <c:axId val="19738604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1" i="0" u="none" strike="noStrike" kern="1200" baseline="30000">
                    <a:solidFill>
                      <a:schemeClr val="tx1">
                        <a:lumMod val="65000"/>
                        <a:lumOff val="35000"/>
                      </a:schemeClr>
                    </a:solidFill>
                    <a:latin typeface="+mn-lt"/>
                    <a:ea typeface="+mn-ea"/>
                    <a:cs typeface="+mn-cs"/>
                  </a:defRPr>
                </a:pPr>
                <a:r>
                  <a:rPr lang="en-US" sz="1400" b="1" baseline="30000"/>
                  <a:t>[K+] (ppm)</a:t>
                </a:r>
              </a:p>
            </c:rich>
          </c:tx>
          <c:overlay val="0"/>
          <c:spPr>
            <a:noFill/>
            <a:ln>
              <a:noFill/>
            </a:ln>
            <a:effectLst/>
          </c:spPr>
          <c:txPr>
            <a:bodyPr rot="0" spcFirstLastPara="1" vertOverflow="ellipsis" vert="horz" wrap="square" anchor="ctr" anchorCtr="1"/>
            <a:lstStyle/>
            <a:p>
              <a:pPr>
                <a:defRPr sz="1000" b="1" i="0" u="none" strike="noStrike" kern="1200" baseline="30000">
                  <a:solidFill>
                    <a:schemeClr val="tx1">
                      <a:lumMod val="65000"/>
                      <a:lumOff val="35000"/>
                    </a:schemeClr>
                  </a:solidFill>
                  <a:latin typeface="+mn-lt"/>
                  <a:ea typeface="+mn-ea"/>
                  <a:cs typeface="+mn-cs"/>
                </a:defRPr>
              </a:pPr>
              <a:endParaRPr lang="es-E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5567"/>
        <c:crosses val="autoZero"/>
        <c:crossBetween val="midCat"/>
      </c:valAx>
      <c:valAx>
        <c:axId val="19738556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Emission (a.u.)</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738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53341</xdr:colOff>
      <xdr:row>46</xdr:row>
      <xdr:rowOff>22860</xdr:rowOff>
    </xdr:from>
    <xdr:to>
      <xdr:col>5</xdr:col>
      <xdr:colOff>716281</xdr:colOff>
      <xdr:row>57</xdr:row>
      <xdr:rowOff>198120</xdr:rowOff>
    </xdr:to>
    <xdr:graphicFrame macro="">
      <xdr:nvGraphicFramePr>
        <xdr:cNvPr id="49" name="Chart 1">
          <a:extLst>
            <a:ext uri="{FF2B5EF4-FFF2-40B4-BE49-F238E27FC236}">
              <a16:creationId xmlns:a16="http://schemas.microsoft.com/office/drawing/2014/main" id="{9F8D4B3A-F60C-4C0D-B1EE-CFF8CFA92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723900</xdr:colOff>
      <xdr:row>42</xdr:row>
      <xdr:rowOff>83820</xdr:rowOff>
    </xdr:from>
    <xdr:to>
      <xdr:col>9</xdr:col>
      <xdr:colOff>708168</xdr:colOff>
      <xdr:row>43</xdr:row>
      <xdr:rowOff>255360</xdr:rowOff>
    </xdr:to>
    <xdr:pic>
      <xdr:nvPicPr>
        <xdr:cNvPr id="2" name="Picture 4">
          <a:extLst>
            <a:ext uri="{FF2B5EF4-FFF2-40B4-BE49-F238E27FC236}">
              <a16:creationId xmlns:a16="http://schemas.microsoft.com/office/drawing/2014/main" id="{4DD73B93-C23B-438E-A229-B5D21E426850}"/>
            </a:ext>
          </a:extLst>
        </xdr:cNvPr>
        <xdr:cNvPicPr>
          <a:picLocks noChangeAspect="1"/>
        </xdr:cNvPicPr>
      </xdr:nvPicPr>
      <xdr:blipFill>
        <a:blip xmlns:r="http://schemas.openxmlformats.org/officeDocument/2006/relationships" r:embed="rId2"/>
        <a:stretch>
          <a:fillRect/>
        </a:stretch>
      </xdr:blipFill>
      <xdr:spPr>
        <a:xfrm>
          <a:off x="7117080" y="11529060"/>
          <a:ext cx="2338848" cy="461100"/>
        </a:xfrm>
        <a:prstGeom prst="rect">
          <a:avLst/>
        </a:prstGeom>
      </xdr:spPr>
    </xdr:pic>
    <xdr:clientData/>
  </xdr:twoCellAnchor>
  <xdr:twoCellAnchor editAs="oneCell">
    <xdr:from>
      <xdr:col>6</xdr:col>
      <xdr:colOff>728868</xdr:colOff>
      <xdr:row>44</xdr:row>
      <xdr:rowOff>44177</xdr:rowOff>
    </xdr:from>
    <xdr:to>
      <xdr:col>12</xdr:col>
      <xdr:colOff>594516</xdr:colOff>
      <xdr:row>49</xdr:row>
      <xdr:rowOff>106870</xdr:rowOff>
    </xdr:to>
    <xdr:pic>
      <xdr:nvPicPr>
        <xdr:cNvPr id="3" name="Picture 5">
          <a:extLst>
            <a:ext uri="{FF2B5EF4-FFF2-40B4-BE49-F238E27FC236}">
              <a16:creationId xmlns:a16="http://schemas.microsoft.com/office/drawing/2014/main" id="{85A2C8B1-FB66-4EDA-8600-A254B329EA96}"/>
            </a:ext>
          </a:extLst>
        </xdr:cNvPr>
        <xdr:cNvPicPr>
          <a:picLocks noChangeAspect="1"/>
        </xdr:cNvPicPr>
      </xdr:nvPicPr>
      <xdr:blipFill>
        <a:blip xmlns:r="http://schemas.openxmlformats.org/officeDocument/2006/relationships" r:embed="rId3"/>
        <a:stretch>
          <a:fillRect/>
        </a:stretch>
      </xdr:blipFill>
      <xdr:spPr>
        <a:xfrm>
          <a:off x="7122048" y="12068537"/>
          <a:ext cx="4849128" cy="151049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dimension ref="A1:M73"/>
  <sheetViews>
    <sheetView showGridLines="0" tabSelected="1" zoomScaleNormal="100" workbookViewId="0">
      <selection activeCell="A7" sqref="A7:E8"/>
    </sheetView>
  </sheetViews>
  <sheetFormatPr defaultColWidth="11.44140625" defaultRowHeight="23.25" customHeight="1" x14ac:dyDescent="0.3"/>
  <cols>
    <col min="1" max="1" width="25.77734375" style="2" customWidth="1"/>
    <col min="2" max="2" width="14.109375" style="2" customWidth="1"/>
    <col min="3" max="3" width="12.6640625" style="2" customWidth="1"/>
    <col min="4" max="4" width="15.44140625" style="2" bestFit="1" customWidth="1"/>
    <col min="5" max="5" width="13.77734375" style="2" customWidth="1"/>
    <col min="6" max="6" width="11.44140625" style="2" customWidth="1"/>
    <col min="7" max="10" width="11.44140625" style="2"/>
    <col min="11" max="11" width="15.44140625" style="2" customWidth="1"/>
    <col min="12" max="16384" width="11.44140625" style="2"/>
  </cols>
  <sheetData>
    <row r="1" spans="1:6" ht="21" customHeight="1" x14ac:dyDescent="0.25">
      <c r="A1" s="3" t="s">
        <v>17</v>
      </c>
      <c r="E1" s="4" t="s">
        <v>0</v>
      </c>
      <c r="F1" s="37">
        <v>45775</v>
      </c>
    </row>
    <row r="2" spans="1:6" s="5" customFormat="1" ht="15" customHeight="1" x14ac:dyDescent="0.25">
      <c r="A2" s="4" t="s">
        <v>1</v>
      </c>
      <c r="B2" s="38" t="s">
        <v>64</v>
      </c>
      <c r="E2" s="4" t="s">
        <v>2</v>
      </c>
      <c r="F2" s="38" t="s">
        <v>63</v>
      </c>
    </row>
    <row r="3" spans="1:6" s="5" customFormat="1" ht="15" customHeight="1" x14ac:dyDescent="0.3">
      <c r="A3" s="4" t="s">
        <v>3</v>
      </c>
      <c r="B3" s="5" t="s">
        <v>58</v>
      </c>
    </row>
    <row r="4" spans="1:6" s="5" customFormat="1" ht="15" customHeight="1" x14ac:dyDescent="0.3">
      <c r="A4" s="4"/>
    </row>
    <row r="5" spans="1:6" s="5" customFormat="1" ht="15" customHeight="1" x14ac:dyDescent="0.3">
      <c r="A5" s="4" t="s">
        <v>4</v>
      </c>
    </row>
    <row r="6" spans="1:6" ht="15" customHeight="1" x14ac:dyDescent="0.3">
      <c r="A6" s="6"/>
    </row>
    <row r="7" spans="1:6" ht="15" customHeight="1" x14ac:dyDescent="0.3">
      <c r="A7" s="43" t="s">
        <v>62</v>
      </c>
      <c r="B7" s="43"/>
      <c r="C7" s="43"/>
      <c r="D7" s="43"/>
      <c r="E7" s="43"/>
    </row>
    <row r="8" spans="1:6" ht="15" customHeight="1" x14ac:dyDescent="0.3">
      <c r="A8" s="43"/>
      <c r="B8" s="43"/>
      <c r="C8" s="43"/>
      <c r="D8" s="43"/>
      <c r="E8" s="43"/>
    </row>
    <row r="9" spans="1:6" ht="23.25" customHeight="1" x14ac:dyDescent="0.3">
      <c r="A9" s="4" t="s">
        <v>6</v>
      </c>
    </row>
    <row r="11" spans="1:6" ht="23.25" customHeight="1" x14ac:dyDescent="0.3">
      <c r="A11" s="43" t="s">
        <v>67</v>
      </c>
      <c r="B11" s="43"/>
      <c r="C11" s="43"/>
      <c r="D11" s="43"/>
      <c r="E11" s="43"/>
    </row>
    <row r="12" spans="1:6" ht="23.25" customHeight="1" x14ac:dyDescent="0.3">
      <c r="A12" s="43"/>
      <c r="B12" s="43"/>
      <c r="C12" s="43"/>
      <c r="D12" s="43"/>
      <c r="E12" s="43"/>
    </row>
    <row r="13" spans="1:6" ht="23.25" customHeight="1" x14ac:dyDescent="0.3">
      <c r="A13" s="43"/>
      <c r="B13" s="43"/>
      <c r="C13" s="43"/>
      <c r="D13" s="43"/>
      <c r="E13" s="43"/>
    </row>
    <row r="14" spans="1:6" ht="23.25" customHeight="1" x14ac:dyDescent="0.3">
      <c r="A14" s="43"/>
      <c r="B14" s="43"/>
      <c r="C14" s="43"/>
      <c r="D14" s="43"/>
      <c r="E14" s="43"/>
    </row>
    <row r="15" spans="1:6" ht="23.25" customHeight="1" x14ac:dyDescent="0.3">
      <c r="A15" s="43"/>
      <c r="B15" s="43"/>
      <c r="C15" s="43"/>
      <c r="D15" s="43"/>
      <c r="E15" s="43"/>
    </row>
    <row r="17" spans="1:5" ht="23.25" customHeight="1" x14ac:dyDescent="0.3">
      <c r="A17" s="4" t="s">
        <v>18</v>
      </c>
    </row>
    <row r="19" spans="1:5" ht="23.25" customHeight="1" x14ac:dyDescent="0.3">
      <c r="A19" s="1" t="s">
        <v>19</v>
      </c>
      <c r="B19" s="7">
        <v>0.47920000000000001</v>
      </c>
      <c r="C19" s="1" t="s">
        <v>26</v>
      </c>
    </row>
    <row r="20" spans="1:5" ht="23.25" customHeight="1" x14ac:dyDescent="0.3">
      <c r="A20" s="1" t="s">
        <v>31</v>
      </c>
      <c r="B20" s="21">
        <v>250</v>
      </c>
    </row>
    <row r="21" spans="1:5" ht="23.25" customHeight="1" x14ac:dyDescent="0.3">
      <c r="A21" s="1" t="s">
        <v>32</v>
      </c>
      <c r="B21" s="30">
        <f>B19*(39.098/74.56)*10^3/(B20*10^(-3))</f>
        <v>1005.1374248927038</v>
      </c>
      <c r="C21" s="1" t="s">
        <v>5</v>
      </c>
    </row>
    <row r="24" spans="1:5" ht="23.25" customHeight="1" x14ac:dyDescent="0.3">
      <c r="A24" s="4" t="s">
        <v>23</v>
      </c>
    </row>
    <row r="26" spans="1:5" ht="23.25" customHeight="1" x14ac:dyDescent="0.3">
      <c r="A26" s="1" t="s">
        <v>25</v>
      </c>
      <c r="B26" s="20">
        <v>0.223</v>
      </c>
    </row>
    <row r="27" spans="1:5" ht="23.25" customHeight="1" x14ac:dyDescent="0.3">
      <c r="A27" s="1" t="s">
        <v>24</v>
      </c>
      <c r="B27" s="21">
        <v>250</v>
      </c>
      <c r="C27" s="1" t="s">
        <v>48</v>
      </c>
      <c r="E27" s="2" t="s">
        <v>65</v>
      </c>
    </row>
    <row r="28" spans="1:5" ht="23.25" customHeight="1" x14ac:dyDescent="0.3">
      <c r="A28" s="1" t="s">
        <v>29</v>
      </c>
      <c r="B28" s="21">
        <f>B26*(6.939/42.39)*10^3/(B27*10^(-3))</f>
        <v>146.01528662420381</v>
      </c>
      <c r="C28" s="1" t="s">
        <v>5</v>
      </c>
    </row>
    <row r="30" spans="1:5" ht="23.25" customHeight="1" x14ac:dyDescent="0.3">
      <c r="A30" s="6" t="s">
        <v>33</v>
      </c>
    </row>
    <row r="31" spans="1:5" ht="23.25" customHeight="1" x14ac:dyDescent="0.3">
      <c r="A31" s="1" t="s">
        <v>27</v>
      </c>
      <c r="B31" s="27">
        <f>B28/2</f>
        <v>73.007643312101905</v>
      </c>
      <c r="C31" s="1" t="s">
        <v>5</v>
      </c>
      <c r="E31" s="2" t="s">
        <v>35</v>
      </c>
    </row>
    <row r="32" spans="1:5" ht="23.25" customHeight="1" x14ac:dyDescent="0.3">
      <c r="A32" s="1" t="s">
        <v>28</v>
      </c>
      <c r="B32" s="28">
        <f>25/2</f>
        <v>12.5</v>
      </c>
      <c r="C32" s="1" t="s">
        <v>48</v>
      </c>
      <c r="E32" s="2" t="s">
        <v>36</v>
      </c>
    </row>
    <row r="34" spans="1:13" ht="23.25" customHeight="1" x14ac:dyDescent="0.3">
      <c r="A34" s="4" t="s">
        <v>20</v>
      </c>
    </row>
    <row r="36" spans="1:13" ht="23.25" customHeight="1" x14ac:dyDescent="0.25">
      <c r="A36" s="1" t="s">
        <v>34</v>
      </c>
      <c r="B36" s="7" t="s">
        <v>31</v>
      </c>
      <c r="C36" s="7" t="s">
        <v>7</v>
      </c>
      <c r="D36" s="7" t="s">
        <v>49</v>
      </c>
      <c r="E36" s="7" t="s">
        <v>21</v>
      </c>
      <c r="F36" s="40" t="s">
        <v>37</v>
      </c>
      <c r="G36" s="40"/>
      <c r="H36" s="40"/>
      <c r="I36" s="40"/>
    </row>
    <row r="37" spans="1:13" ht="23.25" customHeight="1" x14ac:dyDescent="0.3">
      <c r="A37" s="22">
        <f>$B$21/10/10</f>
        <v>10.051374248927038</v>
      </c>
      <c r="B37" s="21">
        <v>1.25</v>
      </c>
      <c r="C37" s="21">
        <v>25</v>
      </c>
      <c r="D37" s="21">
        <f>A37*B37/C37</f>
        <v>0.50256871244635193</v>
      </c>
      <c r="E37" s="7">
        <v>0.20019999999999999</v>
      </c>
      <c r="F37" s="23" t="s">
        <v>38</v>
      </c>
      <c r="G37" s="29" cm="1">
        <f t="array" ref="G37:H41">LINEST(E37:E41,D37:D41,1,1)</f>
        <v>0.17443672115884568</v>
      </c>
      <c r="H37" s="29">
        <v>0.14838767123287666</v>
      </c>
      <c r="I37" s="2" t="s">
        <v>39</v>
      </c>
      <c r="K37" s="6" t="s">
        <v>53</v>
      </c>
      <c r="L37" s="24">
        <f>AVERAGE(E37:E41)</f>
        <v>0.53411999999999993</v>
      </c>
    </row>
    <row r="38" spans="1:13" ht="23.25" customHeight="1" x14ac:dyDescent="0.3">
      <c r="A38" s="22">
        <f>$B$21/10/10</f>
        <v>10.051374248927038</v>
      </c>
      <c r="B38" s="21">
        <v>3.75</v>
      </c>
      <c r="C38" s="21">
        <v>25</v>
      </c>
      <c r="D38" s="21">
        <f>A38*B38/C38</f>
        <v>1.5077061373390557</v>
      </c>
      <c r="E38" s="7">
        <v>0.43209999999999998</v>
      </c>
      <c r="F38" s="23" t="s">
        <v>40</v>
      </c>
      <c r="G38" s="29">
        <v>1.2645614871051513E-2</v>
      </c>
      <c r="H38" s="29">
        <v>3.1903304527035915E-2</v>
      </c>
      <c r="I38" s="2" t="s">
        <v>41</v>
      </c>
      <c r="K38" s="6" t="s">
        <v>54</v>
      </c>
      <c r="L38" s="34">
        <f>VARPA(D37:D41)*F46</f>
        <v>7.3751990733155335</v>
      </c>
    </row>
    <row r="39" spans="1:13" ht="23.25" customHeight="1" x14ac:dyDescent="0.3">
      <c r="A39" s="22">
        <f>$B$21/10/10</f>
        <v>10.051374248927038</v>
      </c>
      <c r="B39" s="21">
        <v>5</v>
      </c>
      <c r="C39" s="21">
        <v>25</v>
      </c>
      <c r="D39" s="21">
        <f>A39*B39/C39</f>
        <v>2.0102748497854077</v>
      </c>
      <c r="E39" s="7">
        <v>0.53569999999999995</v>
      </c>
      <c r="F39" s="26" t="s">
        <v>42</v>
      </c>
      <c r="G39" s="25">
        <v>0.98447857480213752</v>
      </c>
      <c r="H39" s="29">
        <v>3.4342098118728043E-2</v>
      </c>
      <c r="I39" s="2" t="s">
        <v>43</v>
      </c>
      <c r="K39" s="6" t="s">
        <v>56</v>
      </c>
      <c r="L39" s="33">
        <f>H39/G37*SQRT(1+1/F46+(C64-L37)^2/(G37^2*L38))</f>
        <v>0.21938643074661426</v>
      </c>
      <c r="M39" s="31"/>
    </row>
    <row r="40" spans="1:13" ht="23.25" customHeight="1" x14ac:dyDescent="0.3">
      <c r="A40" s="22">
        <f>$B$21/10/10</f>
        <v>10.051374248927038</v>
      </c>
      <c r="B40" s="21">
        <v>7.5</v>
      </c>
      <c r="C40" s="21">
        <v>25</v>
      </c>
      <c r="D40" s="21">
        <f>A40*B40/C40</f>
        <v>3.0154122746781113</v>
      </c>
      <c r="E40" s="7">
        <v>0.67479999999999996</v>
      </c>
      <c r="F40" s="23" t="s">
        <v>44</v>
      </c>
      <c r="G40" s="2">
        <v>190.28122010426895</v>
      </c>
      <c r="H40" s="2">
        <v>3</v>
      </c>
      <c r="I40" s="2" t="s">
        <v>45</v>
      </c>
      <c r="K40" s="6" t="s">
        <v>57</v>
      </c>
      <c r="L40" s="33">
        <f>H39/G37*SQRT(1+1/F46+(C67-L37)^2/(G37^2*L38))</f>
        <v>0.22150858477679949</v>
      </c>
    </row>
    <row r="41" spans="1:13" ht="23.25" customHeight="1" x14ac:dyDescent="0.3">
      <c r="A41" s="22">
        <f>$B$21/10/10</f>
        <v>10.051374248927038</v>
      </c>
      <c r="B41" s="21">
        <v>10</v>
      </c>
      <c r="C41" s="21">
        <v>25</v>
      </c>
      <c r="D41" s="21">
        <f>A41*B41/C41</f>
        <v>4.0205496995708154</v>
      </c>
      <c r="E41" s="7">
        <v>0.82779999999999998</v>
      </c>
      <c r="F41" s="23" t="s">
        <v>46</v>
      </c>
      <c r="G41" s="2">
        <v>0.22441380889041096</v>
      </c>
      <c r="H41" s="2">
        <v>3.5381391095890323E-3</v>
      </c>
      <c r="I41" s="2" t="s">
        <v>47</v>
      </c>
      <c r="K41" s="6" t="s">
        <v>55</v>
      </c>
      <c r="L41" s="24">
        <f>_xlfn.T.INV.2T(0.05,H40)</f>
        <v>3.1824463052837091</v>
      </c>
      <c r="M41" s="31"/>
    </row>
    <row r="42" spans="1:13" ht="23.25" customHeight="1" x14ac:dyDescent="0.3">
      <c r="A42" s="1"/>
      <c r="B42" s="7"/>
      <c r="C42" s="7"/>
      <c r="D42" s="7"/>
      <c r="E42" s="7"/>
    </row>
    <row r="45" spans="1:13" ht="23.25" customHeight="1" x14ac:dyDescent="0.3">
      <c r="A45" s="9" t="s">
        <v>11</v>
      </c>
      <c r="B45" s="1" t="s">
        <v>12</v>
      </c>
      <c r="C45" s="41" t="s">
        <v>61</v>
      </c>
      <c r="D45" s="42"/>
      <c r="E45" s="1" t="s">
        <v>16</v>
      </c>
      <c r="F45" s="22">
        <f>H39</f>
        <v>3.4342098118728043E-2</v>
      </c>
    </row>
    <row r="46" spans="1:13" ht="23.25" customHeight="1" x14ac:dyDescent="0.3">
      <c r="A46" s="10"/>
      <c r="B46" s="1" t="s">
        <v>13</v>
      </c>
      <c r="C46" s="41" t="s">
        <v>68</v>
      </c>
      <c r="D46" s="42"/>
      <c r="E46" s="1" t="s">
        <v>14</v>
      </c>
      <c r="F46" s="7">
        <f>COUNT(E37:E42)</f>
        <v>5</v>
      </c>
    </row>
    <row r="47" spans="1:13" ht="23.25" customHeight="1" x14ac:dyDescent="0.3">
      <c r="A47" s="11"/>
      <c r="F47" s="12"/>
    </row>
    <row r="48" spans="1:13" ht="23.25" customHeight="1" x14ac:dyDescent="0.3">
      <c r="A48" s="11"/>
      <c r="F48" s="12"/>
    </row>
    <row r="49" spans="1:8" ht="23.25" customHeight="1" x14ac:dyDescent="0.3">
      <c r="A49" s="11"/>
      <c r="F49" s="12"/>
    </row>
    <row r="50" spans="1:8" ht="23.25" customHeight="1" x14ac:dyDescent="0.3">
      <c r="A50" s="11"/>
      <c r="F50" s="12"/>
    </row>
    <row r="51" spans="1:8" ht="23.25" customHeight="1" x14ac:dyDescent="0.3">
      <c r="A51" s="11"/>
      <c r="F51" s="12"/>
    </row>
    <row r="52" spans="1:8" ht="23.25" customHeight="1" x14ac:dyDescent="0.3">
      <c r="A52" s="11"/>
      <c r="F52" s="12"/>
    </row>
    <row r="53" spans="1:8" ht="23.25" customHeight="1" x14ac:dyDescent="0.3">
      <c r="A53" s="11"/>
      <c r="F53" s="12"/>
    </row>
    <row r="54" spans="1:8" ht="23.25" customHeight="1" x14ac:dyDescent="0.3">
      <c r="A54" s="11"/>
      <c r="F54" s="12"/>
    </row>
    <row r="55" spans="1:8" ht="23.25" customHeight="1" x14ac:dyDescent="0.3">
      <c r="A55" s="11"/>
      <c r="F55" s="12"/>
    </row>
    <row r="56" spans="1:8" ht="23.25" customHeight="1" x14ac:dyDescent="0.3">
      <c r="A56" s="11"/>
      <c r="F56" s="12"/>
    </row>
    <row r="57" spans="1:8" ht="23.25" customHeight="1" x14ac:dyDescent="0.3">
      <c r="A57" s="11"/>
      <c r="F57" s="12"/>
    </row>
    <row r="58" spans="1:8" ht="23.25" customHeight="1" x14ac:dyDescent="0.3">
      <c r="A58" s="10"/>
      <c r="B58" s="13"/>
      <c r="C58" s="13"/>
      <c r="D58" s="13"/>
      <c r="E58" s="13"/>
      <c r="F58" s="14"/>
    </row>
    <row r="60" spans="1:8" ht="23.25" customHeight="1" x14ac:dyDescent="0.3">
      <c r="A60" s="15" t="s">
        <v>15</v>
      </c>
      <c r="B60" s="49" t="s">
        <v>52</v>
      </c>
      <c r="C60" s="49"/>
      <c r="D60" s="49"/>
      <c r="E60" s="49"/>
      <c r="F60" s="50"/>
    </row>
    <row r="61" spans="1:8" ht="23.25" customHeight="1" x14ac:dyDescent="0.3">
      <c r="A61" s="10"/>
      <c r="B61" s="51"/>
      <c r="C61" s="51"/>
      <c r="D61" s="51"/>
      <c r="E61" s="51"/>
      <c r="F61" s="52"/>
    </row>
    <row r="62" spans="1:8" ht="23.25" customHeight="1" x14ac:dyDescent="0.3">
      <c r="D62" s="44"/>
      <c r="E62" s="44"/>
      <c r="G62" s="45"/>
      <c r="H62" s="45"/>
    </row>
    <row r="63" spans="1:8" ht="23.25" customHeight="1" x14ac:dyDescent="0.3">
      <c r="B63" s="1" t="s">
        <v>8</v>
      </c>
      <c r="C63" s="1" t="s">
        <v>22</v>
      </c>
      <c r="D63" s="35" t="s">
        <v>9</v>
      </c>
      <c r="E63" s="35" t="s">
        <v>10</v>
      </c>
    </row>
    <row r="64" spans="1:8" ht="23.25" customHeight="1" x14ac:dyDescent="0.3">
      <c r="A64" s="8" t="s">
        <v>51</v>
      </c>
      <c r="B64" s="7">
        <f>50/25</f>
        <v>2</v>
      </c>
      <c r="C64" s="7">
        <v>0.43730000000000002</v>
      </c>
      <c r="D64" s="36">
        <f>(C64-H37)/G37*B64</f>
        <v>3.3125173053904611</v>
      </c>
      <c r="E64" s="36">
        <f>L39*L41*B64</f>
        <v>1.3963710719178857</v>
      </c>
      <c r="F64" s="2" t="s">
        <v>5</v>
      </c>
      <c r="G64" s="32"/>
      <c r="H64" s="19"/>
    </row>
    <row r="66" spans="1:8" ht="23.25" customHeight="1" x14ac:dyDescent="0.3">
      <c r="B66" s="1" t="s">
        <v>8</v>
      </c>
      <c r="C66" s="1" t="s">
        <v>22</v>
      </c>
      <c r="D66" s="35" t="s">
        <v>9</v>
      </c>
      <c r="E66" s="35" t="s">
        <v>10</v>
      </c>
    </row>
    <row r="67" spans="1:8" ht="23.25" customHeight="1" x14ac:dyDescent="0.3">
      <c r="A67" s="8" t="s">
        <v>50</v>
      </c>
      <c r="B67" s="7">
        <f>50/25</f>
        <v>2</v>
      </c>
      <c r="C67" s="7">
        <v>0.41249999999999998</v>
      </c>
      <c r="D67" s="36">
        <f>(C67-H37)/G37*B67</f>
        <v>3.0281735062724229</v>
      </c>
      <c r="E67" s="36">
        <f>L40*L41*B67</f>
        <v>1.4098783544230975</v>
      </c>
      <c r="F67" s="2" t="s">
        <v>5</v>
      </c>
      <c r="G67" s="32"/>
      <c r="H67" s="19"/>
    </row>
    <row r="69" spans="1:8" ht="23.25" customHeight="1" x14ac:dyDescent="0.3">
      <c r="A69" s="17" t="s">
        <v>59</v>
      </c>
      <c r="B69" s="16"/>
      <c r="C69" s="46" t="s">
        <v>60</v>
      </c>
      <c r="D69" s="47"/>
      <c r="E69" s="48"/>
    </row>
    <row r="71" spans="1:8" ht="23.25" customHeight="1" x14ac:dyDescent="0.25">
      <c r="A71" s="18" t="s">
        <v>30</v>
      </c>
      <c r="B71" s="19"/>
      <c r="C71" s="19"/>
      <c r="D71" s="19"/>
      <c r="E71" s="19"/>
      <c r="F71" s="19"/>
    </row>
    <row r="72" spans="1:8" ht="130.5" customHeight="1" x14ac:dyDescent="0.3">
      <c r="A72" s="39" t="s">
        <v>66</v>
      </c>
      <c r="B72" s="39"/>
      <c r="C72" s="39"/>
      <c r="D72" s="39"/>
      <c r="E72" s="39"/>
      <c r="F72" s="39"/>
    </row>
    <row r="73" spans="1:8" ht="23.25" customHeight="1" x14ac:dyDescent="0.3">
      <c r="A73" s="19"/>
      <c r="B73" s="19"/>
      <c r="C73" s="19"/>
      <c r="D73" s="19"/>
      <c r="E73" s="19"/>
      <c r="F73" s="19"/>
    </row>
  </sheetData>
  <mergeCells count="10">
    <mergeCell ref="A72:F72"/>
    <mergeCell ref="F36:I36"/>
    <mergeCell ref="C45:D45"/>
    <mergeCell ref="C46:D46"/>
    <mergeCell ref="A7:E8"/>
    <mergeCell ref="A11:E15"/>
    <mergeCell ref="D62:E62"/>
    <mergeCell ref="G62:H62"/>
    <mergeCell ref="C69:E69"/>
    <mergeCell ref="B60:F6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755-B3F4-A041-8801-ACD56112111B}">
  <dimension ref="A1"/>
  <sheetViews>
    <sheetView workbookViewId="0"/>
  </sheetViews>
  <sheetFormatPr defaultColWidth="11.4414062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Pràctica A</vt:lpstr>
      <vt:lpstr>Càlculs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Òscar Losada Garcia</cp:lastModifiedBy>
  <cp:revision/>
  <dcterms:created xsi:type="dcterms:W3CDTF">2021-03-22T14:48:22Z</dcterms:created>
  <dcterms:modified xsi:type="dcterms:W3CDTF">2025-04-30T10:48:45Z</dcterms:modified>
  <cp:category/>
  <cp:contentStatus/>
</cp:coreProperties>
</file>