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uab-my.sharepoint.com/personal/1598367_uab_cat/Documents/5è CURS/LACE/Lab LACE - Gerard i Òscar/"/>
    </mc:Choice>
  </mc:AlternateContent>
  <xr:revisionPtr revIDLastSave="3805" documentId="8_{3EBC3206-2211-4BE1-A516-1A485E1D7107}" xr6:coauthVersionLast="47" xr6:coauthVersionMax="47" xr10:uidLastSave="{3AE6109D-0B47-499C-A7E1-9111F7C3A7DE}"/>
  <bookViews>
    <workbookView xWindow="-108" yWindow="-108" windowWidth="23256" windowHeight="12576" xr2:uid="{C1122783-245A-4FED-BDEB-F09B1698DCDF}"/>
  </bookViews>
  <sheets>
    <sheet name="Pràctica I" sheetId="3" r:id="rId1"/>
    <sheet name="Càlculs" sheetId="4"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35" i="3" l="1"/>
  <c r="F109" i="3"/>
  <c r="L30" i="3" l="1"/>
  <c r="R108" i="3"/>
  <c r="K128" i="3"/>
  <c r="K154" i="3"/>
  <c r="K180" i="3"/>
  <c r="B97" i="3" l="1"/>
  <c r="C97" i="3" s="1"/>
  <c r="F187" i="3"/>
  <c r="F161" i="3"/>
  <c r="E97" i="3"/>
  <c r="F97" i="3"/>
  <c r="T93" i="3"/>
  <c r="B98" i="3"/>
  <c r="C98" i="3" s="1"/>
  <c r="A183" i="3" s="1"/>
  <c r="B96" i="3"/>
  <c r="C96" i="3" s="1"/>
  <c r="A131" i="3" s="1"/>
  <c r="B95" i="3"/>
  <c r="C95" i="3" s="1"/>
  <c r="A102" i="3" s="1"/>
  <c r="A181" i="3" l="1"/>
  <c r="A180" i="3"/>
  <c r="A105" i="3"/>
  <c r="A182" i="3"/>
  <c r="A101" i="3"/>
  <c r="A104" i="3"/>
  <c r="A103" i="3"/>
  <c r="A127" i="3"/>
  <c r="G127" i="3" s="1" a="1"/>
  <c r="A130" i="3"/>
  <c r="A129" i="3"/>
  <c r="A128" i="3"/>
  <c r="K133" i="3" s="1"/>
  <c r="R113" i="3"/>
  <c r="A179" i="3"/>
  <c r="A157" i="3"/>
  <c r="A156" i="3"/>
  <c r="A154" i="3"/>
  <c r="K159" i="3" s="1"/>
  <c r="A153" i="3"/>
  <c r="A155" i="3"/>
  <c r="G179" i="3" l="1" a="1"/>
  <c r="N107" i="3" a="1"/>
  <c r="G179" i="3"/>
  <c r="G127" i="3"/>
  <c r="K131" i="3"/>
  <c r="K127" i="3"/>
  <c r="F134" i="3"/>
  <c r="K185" i="3"/>
  <c r="G153" i="3" a="1"/>
  <c r="G153" i="3"/>
  <c r="N107" i="3" l="1"/>
  <c r="C124" i="3" s="1"/>
  <c r="F124" i="3" s="1"/>
  <c r="R107" i="3"/>
  <c r="R111" i="3"/>
  <c r="F108" i="3"/>
  <c r="D124" i="3" s="1"/>
  <c r="G124" i="3" s="1"/>
  <c r="K179" i="3"/>
  <c r="F186" i="3" s="1"/>
  <c r="K183" i="3"/>
  <c r="D150" i="3"/>
  <c r="G150" i="3" s="1"/>
  <c r="F160" i="3"/>
  <c r="K156" i="3"/>
  <c r="C202" i="3"/>
  <c r="F202" i="3" s="1"/>
  <c r="C150" i="3"/>
  <c r="F150" i="3" s="1"/>
  <c r="D202" i="3" l="1"/>
  <c r="G202" i="3"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<sst xmlns="http://schemas.openxmlformats.org/spreadsheetml/2006/main" count="242" uniqueCount="118">
  <si>
    <t>Int.confiança</t>
  </si>
  <si>
    <t>ml enràs</t>
  </si>
  <si>
    <t>pendent</t>
  </si>
  <si>
    <t>ord.origen</t>
  </si>
  <si>
    <t>Corba Calibrat:</t>
  </si>
  <si>
    <t>n</t>
  </si>
  <si>
    <t>SFT</t>
  </si>
  <si>
    <t>SMTZ</t>
  </si>
  <si>
    <t>SMRZ</t>
  </si>
  <si>
    <t>SDZ</t>
  </si>
  <si>
    <t>Solucions patró sulfonamides (100 ppm)</t>
  </si>
  <si>
    <t>Patró (ppm SFT)</t>
  </si>
  <si>
    <t>Àrea pic</t>
  </si>
  <si>
    <t>1. Descripció de la mostra</t>
  </si>
  <si>
    <t>2. Descripció de l'equip</t>
  </si>
  <si>
    <r>
      <t>3.a.</t>
    </r>
    <r>
      <rPr>
        <b/>
        <sz val="7"/>
        <color theme="1"/>
        <rFont val="Times New Roman"/>
        <family val="1"/>
      </rPr>
      <t xml:space="preserve"> </t>
    </r>
    <r>
      <rPr>
        <b/>
        <sz val="11"/>
        <color theme="1"/>
        <rFont val="Calibri"/>
        <family val="2"/>
        <scheme val="minor"/>
      </rPr>
      <t xml:space="preserve">Explica raonadament els canvis observats en canviar de fase mòbil. </t>
    </r>
  </si>
  <si>
    <r>
      <t>4.</t>
    </r>
    <r>
      <rPr>
        <b/>
        <sz val="7"/>
        <color theme="1"/>
        <rFont val="Times New Roman"/>
        <family val="1"/>
      </rPr>
      <t xml:space="preserve"> </t>
    </r>
    <r>
      <rPr>
        <b/>
        <sz val="11"/>
        <color theme="1"/>
        <rFont val="Calibri"/>
        <family val="2"/>
        <scheme val="minor"/>
      </rPr>
      <t xml:space="preserve">Adjunta el cromatograma de la mostra, identifica les sulfonamides presents i comenta el resultat </t>
    </r>
  </si>
  <si>
    <t xml:space="preserve"> SFT Mostra</t>
  </si>
  <si>
    <r>
      <t>5.</t>
    </r>
    <r>
      <rPr>
        <b/>
        <sz val="7"/>
        <color theme="1"/>
        <rFont val="Times New Roman"/>
        <family val="1"/>
      </rPr>
      <t xml:space="preserve"> </t>
    </r>
    <r>
      <rPr>
        <b/>
        <sz val="11"/>
        <color theme="1"/>
        <rFont val="Calibri"/>
        <family val="2"/>
        <scheme val="minor"/>
      </rPr>
      <t xml:space="preserve">Omple les següents dades (pots utilitzar a partir de la columna F d'aquest full excel per fer els càlculs que necessitis per omplir els quadres): </t>
    </r>
  </si>
  <si>
    <t>Patró (ppm SMTZ)</t>
  </si>
  <si>
    <t>ml estoc SMTZ</t>
  </si>
  <si>
    <t xml:space="preserve"> SMTZ Mostra</t>
  </si>
  <si>
    <t>Patró (ppm SMRZ)</t>
  </si>
  <si>
    <t>ml estoc SMRZ</t>
  </si>
  <si>
    <t xml:space="preserve"> SMRZ Mostra</t>
  </si>
  <si>
    <t>Patró (ppm SDZ)</t>
  </si>
  <si>
    <t>ml estoc SDZ</t>
  </si>
  <si>
    <t xml:space="preserve"> SDZ Mostra</t>
  </si>
  <si>
    <r>
      <t>3.b.</t>
    </r>
    <r>
      <rPr>
        <b/>
        <sz val="7"/>
        <color theme="1"/>
        <rFont val="Times New Roman"/>
        <family val="1"/>
      </rPr>
      <t xml:space="preserve"> </t>
    </r>
    <r>
      <rPr>
        <b/>
        <sz val="11"/>
        <color theme="1"/>
        <rFont val="Calibri"/>
        <family val="2"/>
        <scheme val="minor"/>
      </rPr>
      <t>Dóna una explicació raonada de l'ordre d'elució en la fase mòbil que hagis seleccionat per a l'anàlisi</t>
    </r>
  </si>
  <si>
    <r>
      <t>6.</t>
    </r>
    <r>
      <rPr>
        <b/>
        <sz val="7"/>
        <color theme="1"/>
        <rFont val="Times New Roman"/>
        <family val="1"/>
      </rPr>
      <t xml:space="preserve"> </t>
    </r>
    <r>
      <rPr>
        <b/>
        <sz val="11"/>
        <color theme="1"/>
        <rFont val="Calibri"/>
        <family val="2"/>
        <scheme val="minor"/>
      </rPr>
      <t>Conclusió, discussió resultats, comentaris..... (només si vols destacar alguna cosa)</t>
    </r>
  </si>
  <si>
    <t>Data:</t>
  </si>
  <si>
    <t>Grup pràctiques:</t>
  </si>
  <si>
    <t>Parella:</t>
  </si>
  <si>
    <t>Alumnes:</t>
  </si>
  <si>
    <t>Informe pràctica I</t>
  </si>
  <si>
    <t>3.Adjunta un cromatograma de la mescla de les 4 sulfonamides eluïdes amb cadascuna de les fases mòbils. Identifica-les. Afegeix més requadres si és necessari:</t>
  </si>
  <si>
    <r>
      <t>S</t>
    </r>
    <r>
      <rPr>
        <sz val="8"/>
        <color theme="1"/>
        <rFont val="Arial"/>
        <family val="2"/>
      </rPr>
      <t>0</t>
    </r>
  </si>
  <si>
    <t>1.2 (G2) Matí - 1r torn</t>
  </si>
  <si>
    <t>Gerard Moreno Mas</t>
  </si>
  <si>
    <t>Òscar Losada Garcia</t>
  </si>
  <si>
    <t>M_01</t>
  </si>
  <si>
    <t>9/4/2025, 10/4/2025</t>
  </si>
  <si>
    <r>
      <t xml:space="preserve">OJO! Al guió ens indica que els patrons són a </t>
    </r>
    <r>
      <rPr>
        <sz val="11"/>
        <color rgb="FFFF0000"/>
        <rFont val="Arial"/>
        <family val="2"/>
      </rPr>
      <t>2000 ppm</t>
    </r>
    <r>
      <rPr>
        <sz val="11"/>
        <color theme="1"/>
        <rFont val="Arial"/>
        <family val="2"/>
      </rPr>
      <t>.</t>
    </r>
  </si>
  <si>
    <t>Pes (mg)</t>
  </si>
  <si>
    <t>Concentració real (ppm)</t>
  </si>
  <si>
    <t>Font: https://sielc.com/</t>
  </si>
  <si>
    <t>Total mL: 33mL</t>
  </si>
  <si>
    <t>ppm</t>
  </si>
  <si>
    <t>Temps de retenció (min)</t>
  </si>
  <si>
    <t>mL enràs</t>
  </si>
  <si>
    <t>mL estoc SFT</t>
  </si>
  <si>
    <t>So</t>
  </si>
  <si>
    <t>Syx</t>
  </si>
  <si>
    <t>y0</t>
  </si>
  <si>
    <t>ybarra</t>
  </si>
  <si>
    <t>t_{tab}</t>
  </si>
  <si>
    <t>-</t>
  </si>
  <si>
    <t>sxx</t>
  </si>
  <si>
    <t>R</t>
  </si>
  <si>
    <t>F</t>
  </si>
  <si>
    <t>syx</t>
  </si>
  <si>
    <t>Càlculs SFT</t>
  </si>
  <si>
    <t>Càlculs SMTZ</t>
  </si>
  <si>
    <t>Càlculs SMRZ</t>
  </si>
  <si>
    <t>Càlculs SDZ</t>
  </si>
  <si>
    <t>Overview dels càlculs:</t>
  </si>
  <si>
    <t xml:space="preserve">A partir d'aquestes dades podem calcular So per a després calcular també l'interval de confiança </t>
  </si>
  <si>
    <t>així com poder interpolar les àrees de la mostra real.</t>
  </si>
  <si>
    <t>La pàgina web no indica el dissolvent en què s'ha mesurat l'espectre UV-Vis, només indica que s'ha mesurat en fase mòbil àcida amb pH&lt;3. En funció de la fase mòbil i les condicions, els pics poden desplaçar-se lleugerament.</t>
  </si>
  <si>
    <t>SMTZ Pur</t>
  </si>
  <si>
    <t>SDZ Pur</t>
  </si>
  <si>
    <t>SMRZ Pur</t>
  </si>
  <si>
    <t>SFT Pur</t>
  </si>
  <si>
    <t>Conc. Mostra Factor Dilució x2000</t>
  </si>
  <si>
    <t>Int. Confiança Final</t>
  </si>
  <si>
    <t>Conc mg/mL</t>
  </si>
  <si>
    <t>En base a l'observat quan es treballava amb les fases mòbils sabem que els compostos són apolars i, per tant, s'ordenaran en temps d'elució de més a menys polar. Sabem, per la seva estructura, que els compostos SFT i SDZ tenen polaritats similars i els SMRZ i SMTZ també, i per la seva polaritat, sabem que la parella SMRZ i SMTZ serà menys polar que els SDZ i SFT. Així doncs, es realitzarà el dopatge incrementant un de cada parella. Es va posar SFT i SMRZ i després es fa tornar a fer l'anàlisi. En el cromatograma resultant es pot veure els dos pics amb àrea incrementada resultant del dopatge realitzat.</t>
  </si>
  <si>
    <t>Tots els patrons en matrasos aforats de 50 mL, excepte SMRZ en matràs aforat de 100 mL.</t>
  </si>
  <si>
    <r>
      <rPr>
        <b/>
        <sz val="11"/>
        <color theme="1"/>
        <rFont val="Arial"/>
        <family val="2"/>
      </rPr>
      <t xml:space="preserve">SMRZ. </t>
    </r>
    <r>
      <rPr>
        <sz val="11"/>
        <color theme="1"/>
        <rFont val="Arial"/>
        <family val="2"/>
      </rPr>
      <t>No es dissolia a 2000 ppm. Hem provat de dissoldre en 1000 ppm, 500 ppm i també fer ultrasons sense cap aconseguir-ho. Hem vist a PubChem que la solubilitat és de 202 ppm a 20 ºC. Per tant, fem la dissolució al voltant de 200 ppm. https://pubchem.ncbi.nlm.nih.gov/compound/5325#section=Solubility</t>
    </r>
  </si>
  <si>
    <t xml:space="preserve">Tenint en compte aquestes dilucions, la concentració efectiva de cada sulfamida és de </t>
  </si>
  <si>
    <t>MESCLA DE LES 4 SULFONAMIDES</t>
  </si>
  <si>
    <t>Per fer les mesures qualitatives de trobar proporcions fase mòbil i d'identificació del primer dia:</t>
  </si>
  <si>
    <t>1 mL dels que tenien 2000 ppm (SDZ, SFT, SMTZ)</t>
  </si>
  <si>
    <t>10 mL del que tenia 200 ppm (SMRZ)</t>
  </si>
  <si>
    <t>20 mL addicionals d'aigua MiliQ</t>
  </si>
  <si>
    <t>Observació: Els canvis de percentatge de la fase mòbil no han afectat la pressió de treball de l'HPLC, pel que esperaríem viscositats similars en les diferents combinacions.</t>
  </si>
  <si>
    <t>El dia següent se'ns va informar que el pot preparat per a les pràctiques era lleugerament incorrecte. Si bé tenia la sulfonamida correcta, era necessari afegir-hi també una certa quantitat de sal per a aconseguir augmentar la solubilitat i arribar a la concentració indicada al guió de 2000 ppm. El primer dia (qualitatiu) vam fer servir la de 200 ppm, però per al segon dia de quantificació, sí vam utilitzar aquest pot i el patró de 2000 ppm.</t>
  </si>
  <si>
    <t>b</t>
  </si>
  <si>
    <t>u_b</t>
  </si>
  <si>
    <t>R^2</t>
  </si>
  <si>
    <t>Ssreg</t>
  </si>
  <si>
    <t>y= a + bx</t>
  </si>
  <si>
    <t>a</t>
  </si>
  <si>
    <t>u_a</t>
  </si>
  <si>
    <t>S_{y/x}</t>
  </si>
  <si>
    <t>dof</t>
  </si>
  <si>
    <t>Ssresid</t>
  </si>
  <si>
    <r>
      <t>(3.7 ± 0.2) · 10</t>
    </r>
    <r>
      <rPr>
        <vertAlign val="superscript"/>
        <sz val="11"/>
        <color theme="1"/>
        <rFont val="Arial"/>
        <family val="2"/>
      </rPr>
      <t>4</t>
    </r>
    <r>
      <rPr>
        <sz val="11"/>
        <color theme="1"/>
        <rFont val="Arial"/>
        <family val="2"/>
      </rPr>
      <t xml:space="preserve"> ppm</t>
    </r>
    <r>
      <rPr>
        <vertAlign val="superscript"/>
        <sz val="11"/>
        <color theme="1"/>
        <rFont val="Arial"/>
        <family val="2"/>
      </rPr>
      <t>-1</t>
    </r>
  </si>
  <si>
    <r>
      <t>(1 ± 2) · 10</t>
    </r>
    <r>
      <rPr>
        <vertAlign val="superscript"/>
        <sz val="11"/>
        <color theme="1"/>
        <rFont val="Arial"/>
        <family val="2"/>
      </rPr>
      <t>5</t>
    </r>
  </si>
  <si>
    <t>y_{avg}</t>
  </si>
  <si>
    <t>conc.mostra (ppm)</t>
  </si>
  <si>
    <r>
      <t>(3.9 ± 0.2) · 10</t>
    </r>
    <r>
      <rPr>
        <vertAlign val="superscript"/>
        <sz val="11"/>
        <color theme="1"/>
        <rFont val="Arial"/>
        <family val="2"/>
      </rPr>
      <t>4</t>
    </r>
    <r>
      <rPr>
        <sz val="11"/>
        <color theme="1"/>
        <rFont val="Arial"/>
        <family val="2"/>
      </rPr>
      <t xml:space="preserve"> ppm</t>
    </r>
    <r>
      <rPr>
        <vertAlign val="superscript"/>
        <sz val="11"/>
        <color theme="1"/>
        <rFont val="Arial"/>
        <family val="2"/>
      </rPr>
      <t>-1</t>
    </r>
  </si>
  <si>
    <r>
      <t>(0 ± 1) · 10</t>
    </r>
    <r>
      <rPr>
        <vertAlign val="superscript"/>
        <sz val="11"/>
        <color theme="1"/>
        <rFont val="Arial"/>
        <family val="2"/>
      </rPr>
      <t>5</t>
    </r>
  </si>
  <si>
    <r>
      <t>(4.1 ± 0.1) · 10</t>
    </r>
    <r>
      <rPr>
        <vertAlign val="superscript"/>
        <sz val="11"/>
        <color theme="1"/>
        <rFont val="Arial"/>
        <family val="2"/>
      </rPr>
      <t>4</t>
    </r>
    <r>
      <rPr>
        <sz val="11"/>
        <color theme="1"/>
        <rFont val="Arial"/>
        <family val="2"/>
      </rPr>
      <t xml:space="preserve"> ppm</t>
    </r>
    <r>
      <rPr>
        <vertAlign val="superscript"/>
        <sz val="11"/>
        <color theme="1"/>
        <rFont val="Arial"/>
        <family val="2"/>
      </rPr>
      <t>-1</t>
    </r>
  </si>
  <si>
    <r>
      <t>(2 ± 5) · 10</t>
    </r>
    <r>
      <rPr>
        <vertAlign val="superscript"/>
        <sz val="11"/>
        <color theme="1"/>
        <rFont val="Arial"/>
        <family val="2"/>
      </rPr>
      <t>4</t>
    </r>
  </si>
  <si>
    <r>
      <t>(1.3 ± 0.4) · 10</t>
    </r>
    <r>
      <rPr>
        <b/>
        <vertAlign val="superscript"/>
        <sz val="11"/>
        <color theme="1"/>
        <rFont val="Arial"/>
        <family val="2"/>
      </rPr>
      <t>2</t>
    </r>
    <r>
      <rPr>
        <b/>
        <sz val="11"/>
        <color theme="1"/>
        <rFont val="Arial"/>
        <family val="2"/>
      </rPr>
      <t xml:space="preserve"> </t>
    </r>
  </si>
  <si>
    <t>NO APAREIX EL PIC SMRZ!!</t>
  </si>
  <si>
    <r>
      <t>(3.4 ± 0.2) · 10</t>
    </r>
    <r>
      <rPr>
        <vertAlign val="superscript"/>
        <sz val="11"/>
        <color theme="1"/>
        <rFont val="Arial"/>
        <family val="2"/>
      </rPr>
      <t>4</t>
    </r>
    <r>
      <rPr>
        <sz val="11"/>
        <color theme="1"/>
        <rFont val="Arial"/>
        <family val="2"/>
      </rPr>
      <t xml:space="preserve"> ppm</t>
    </r>
    <r>
      <rPr>
        <vertAlign val="superscript"/>
        <sz val="11"/>
        <color theme="1"/>
        <rFont val="Arial"/>
        <family val="2"/>
      </rPr>
      <t>-1</t>
    </r>
  </si>
  <si>
    <r>
      <t>(2.8 ± 0.6) · 10</t>
    </r>
    <r>
      <rPr>
        <vertAlign val="superscript"/>
        <sz val="11"/>
        <color theme="1"/>
        <rFont val="Arial"/>
        <family val="2"/>
      </rPr>
      <t>5</t>
    </r>
  </si>
  <si>
    <t>mg/mL</t>
  </si>
  <si>
    <t>Etiqueta:</t>
  </si>
  <si>
    <t>Per ordre d'elució a l'HPLC:</t>
  </si>
  <si>
    <r>
      <t>(7 ± 3 ) · 10</t>
    </r>
    <r>
      <rPr>
        <b/>
        <vertAlign val="superscript"/>
        <sz val="11"/>
        <color theme="1"/>
        <rFont val="Arial"/>
        <family val="2"/>
      </rPr>
      <t>1</t>
    </r>
  </si>
  <si>
    <r>
      <t>(6 ± 2) · 10</t>
    </r>
    <r>
      <rPr>
        <b/>
        <vertAlign val="superscript"/>
        <sz val="11"/>
        <color theme="1"/>
        <rFont val="Arial"/>
        <family val="2"/>
      </rPr>
      <t>1</t>
    </r>
  </si>
  <si>
    <t>✓ Valor teòric dins del interval de confiança.</t>
  </si>
  <si>
    <t>S'han equivocat!!! En tot cas, el valor teòric de 50 mg/mL està inclòs al valor experimental trobat.</t>
  </si>
  <si>
    <t>Calculem els valors de la regressió lineal (pendent, ordenada origen i valor R^2 de la recta de regressió)</t>
  </si>
  <si>
    <r>
      <t xml:space="preserve">Calculem el valor promig de les àrees obtingudes, la Sxx i la </t>
    </r>
    <r>
      <rPr>
        <i/>
        <sz val="11"/>
        <color theme="1"/>
        <rFont val="Calibri"/>
        <family val="2"/>
        <scheme val="minor"/>
      </rPr>
      <t>t</t>
    </r>
    <r>
      <rPr>
        <sz val="11"/>
        <color theme="1"/>
        <rFont val="Calibri"/>
        <family val="2"/>
        <scheme val="minor"/>
      </rPr>
      <t xml:space="preserve"> de student en funció dels dof que tenim.</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</si>
</sst>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3" x14ac:knownFonts="1">
    <font>
      <sz val="11"/>
      <color theme="1"/>
      <name val="Calibri"/>
      <family val="2"/>
      <scheme val="minor"/>
    </font>
    <font>
      <sz val="11"/>
      <color theme="1"/>
      <name val="Arial"/>
      <family val="2"/>
    </font>
    <font>
      <b/>
      <sz val="11"/>
      <color theme="1"/>
      <name val="Arial"/>
      <family val="2"/>
    </font>
    <font>
      <b/>
      <sz val="12"/>
      <color theme="1"/>
      <name val="Arial"/>
      <family val="2"/>
    </font>
    <font>
      <b/>
      <sz val="11"/>
      <color theme="1"/>
      <name val="Calibri"/>
      <family val="2"/>
      <scheme val="minor"/>
    </font>
    <font>
      <b/>
      <sz val="7"/>
      <color theme="1"/>
      <name val="Times New Roman"/>
      <family val="1"/>
    </font>
    <font>
      <b/>
      <sz val="14"/>
      <color theme="1"/>
      <name val="Arial"/>
      <family val="2"/>
    </font>
    <font>
      <sz val="8"/>
      <color theme="1"/>
      <name val="Arial"/>
      <family val="2"/>
    </font>
    <font>
      <sz val="12"/>
      <color theme="1"/>
      <name val="Arial"/>
      <family val="2"/>
    </font>
    <font>
      <sz val="11"/>
      <color rgb="FFFF0000"/>
      <name val="Arial"/>
      <family val="2"/>
    </font>
    <font>
      <sz val="11"/>
      <color rgb="FF000000"/>
      <name val="Arial"/>
      <family val="2"/>
    </font>
    <font>
      <b/>
      <sz val="11"/>
      <color rgb="FFFF0000"/>
      <name val="Arial"/>
      <family val="2"/>
    </font>
    <font>
      <sz val="11"/>
      <name val="Calibri"/>
      <family val="2"/>
      <scheme val="minor"/>
    </font>
    <font>
      <b/>
      <sz val="11"/>
      <color rgb="FF000000"/>
      <name val="Arial"/>
      <family val="2"/>
    </font>
    <font>
      <b/>
      <sz val="11"/>
      <color rgb="FF000000"/>
      <name val="Calibri"/>
      <family val="2"/>
      <scheme val="minor"/>
    </font>
    <font>
      <sz val="11"/>
      <color rgb="FF000000"/>
      <name val="Calibri"/>
      <family val="2"/>
      <scheme val="minor"/>
    </font>
    <font>
      <sz val="11"/>
      <color theme="0" tint="-0.249977111117893"/>
      <name val="Arial"/>
      <family val="2"/>
    </font>
    <font>
      <b/>
      <sz val="11"/>
      <color theme="0" tint="-0.249977111117893"/>
      <name val="Arial"/>
      <family val="2"/>
    </font>
    <font>
      <b/>
      <sz val="11"/>
      <color theme="0" tint="-0.249977111117893"/>
      <name val="Calibri"/>
      <family val="2"/>
      <scheme val="minor"/>
    </font>
    <font>
      <sz val="11"/>
      <color theme="0" tint="-0.249977111117893"/>
      <name val="Calibri"/>
      <family val="2"/>
      <scheme val="minor"/>
    </font>
    <font>
      <vertAlign val="superscript"/>
      <sz val="11"/>
      <color theme="1"/>
      <name val="Arial"/>
      <family val="2"/>
    </font>
    <font>
      <b/>
      <vertAlign val="superscript"/>
      <sz val="11"/>
      <color theme="1"/>
      <name val="Arial"/>
      <family val="2"/>
    </font>
    <font>
      <i/>
      <sz val="11"/>
      <color theme="1"/>
      <name val="Calibri"/>
      <family val="2"/>
      <scheme val="minor"/>
    </font>
  </fonts>
  <fills count="9">
    <fill>
      <patternFill patternType="none"/>
    </fill>
    <fill>
      <patternFill patternType="gray125"/>
    </fill>
    <fill>
      <patternFill patternType="solid">
        <fgColor theme="2" tint="-9.9978637043366805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rgb="FF92D050"/>
        <bgColor indexed="64"/>
      </patternFill>
    </fill>
    <fill>
      <patternFill patternType="solid">
        <fgColor theme="5" tint="0.79998168889431442"/>
        <bgColor indexed="64"/>
      </patternFill>
    </fill>
    <fill>
      <patternFill patternType="solid">
        <fgColor theme="8" tint="0.7999816888943144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101">
    <xf numFmtId="0" fontId="0" fillId="0" borderId="0" xfId="0"/>
    <xf numFmtId="0" fontId="1" fillId="0" borderId="0" xfId="0" applyFont="1"/>
    <xf numFmtId="0" fontId="1" fillId="0" borderId="1" xfId="0" applyFont="1" applyBorder="1"/>
    <xf numFmtId="0" fontId="3" fillId="0" borderId="0" xfId="0" applyFont="1"/>
    <xf numFmtId="0" fontId="1" fillId="0" borderId="1" xfId="0" applyFont="1" applyBorder="1" applyAlignment="1">
      <alignment horizontal="center"/>
    </xf>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3" xfId="0" applyFont="1" applyBorder="1"/>
    <xf numFmtId="0" fontId="1" fillId="0" borderId="0" xfId="0" applyFont="1" applyAlignment="1">
      <alignment horizontal="center" vertical="center"/>
    </xf>
    <xf numFmtId="0" fontId="2" fillId="0" borderId="0" xfId="0" applyFont="1"/>
    <xf numFmtId="0" fontId="4" fillId="0" borderId="0" xfId="0" applyFont="1"/>
    <xf numFmtId="0" fontId="4" fillId="0" borderId="0" xfId="0" applyFont="1" applyAlignment="1">
      <alignment horizontal="left" vertical="center"/>
    </xf>
    <xf numFmtId="0" fontId="0" fillId="0" borderId="1" xfId="0" applyBorder="1"/>
    <xf numFmtId="0" fontId="4" fillId="0" borderId="1" xfId="0" applyFont="1" applyBorder="1" applyAlignment="1">
      <alignment horizontal="center" vertical="center"/>
    </xf>
    <xf numFmtId="0" fontId="2" fillId="0" borderId="1" xfId="0" applyFont="1" applyBorder="1"/>
    <xf numFmtId="0" fontId="2" fillId="2" borderId="1" xfId="0" applyFont="1" applyFill="1" applyBorder="1"/>
    <xf numFmtId="0" fontId="2" fillId="2" borderId="1" xfId="0" applyFont="1" applyFill="1" applyBorder="1" applyAlignment="1">
      <alignment horizontal="center"/>
    </xf>
    <xf numFmtId="0" fontId="2" fillId="0" borderId="2" xfId="0" applyFont="1" applyBorder="1"/>
    <xf numFmtId="0" fontId="6" fillId="0" borderId="0" xfId="0" applyFont="1"/>
    <xf numFmtId="0" fontId="8" fillId="0" borderId="0" xfId="0" applyFont="1"/>
    <xf numFmtId="14" fontId="8" fillId="0" borderId="0" xfId="0" applyNumberFormat="1" applyFont="1" applyAlignment="1">
      <alignment horizontal="left"/>
    </xf>
    <xf numFmtId="0" fontId="0" fillId="0" borderId="1" xfId="0" applyBorder="1" applyAlignment="1">
      <alignment horizontal="center" vertical="center"/>
    </xf>
    <xf numFmtId="2" fontId="1" fillId="0" borderId="0" xfId="0" applyNumberFormat="1" applyFont="1"/>
    <xf numFmtId="2" fontId="1" fillId="0" borderId="1" xfId="0" applyNumberFormat="1" applyFont="1" applyBorder="1" applyAlignment="1">
      <alignment horizontal="center"/>
    </xf>
    <xf numFmtId="164" fontId="1" fillId="0" borderId="1" xfId="0" applyNumberFormat="1" applyFont="1" applyBorder="1" applyAlignment="1">
      <alignment horizontal="center"/>
    </xf>
    <xf numFmtId="165" fontId="1" fillId="0" borderId="1" xfId="0" applyNumberFormat="1" applyFont="1" applyBorder="1" applyAlignment="1">
      <alignment horizontal="center"/>
    </xf>
    <xf numFmtId="0" fontId="1" fillId="0" borderId="0" xfId="0" applyFont="1" applyAlignment="1">
      <alignment vertical="center" wrapText="1"/>
    </xf>
    <xf numFmtId="165" fontId="1" fillId="0" borderId="1" xfId="0" applyNumberFormat="1" applyFont="1" applyBorder="1"/>
    <xf numFmtId="164" fontId="2" fillId="0" borderId="0" xfId="0" applyNumberFormat="1" applyFont="1"/>
    <xf numFmtId="0" fontId="1" fillId="0" borderId="1" xfId="0" applyFont="1" applyBorder="1" applyAlignment="1">
      <alignment horizontal="center" vertical="center"/>
    </xf>
    <xf numFmtId="0" fontId="11" fillId="0" borderId="0" xfId="0" applyFont="1"/>
    <xf numFmtId="164"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164" fontId="0" fillId="0" borderId="0" xfId="0" applyNumberFormat="1"/>
    <xf numFmtId="0" fontId="10" fillId="0" borderId="0" xfId="0" applyFont="1"/>
    <xf numFmtId="164" fontId="13" fillId="0" borderId="0" xfId="0" applyNumberFormat="1" applyFont="1"/>
    <xf numFmtId="0" fontId="10" fillId="0" borderId="1" xfId="0" applyFont="1" applyBorder="1" applyAlignment="1">
      <alignment horizontal="center"/>
    </xf>
    <xf numFmtId="0" fontId="14" fillId="0" borderId="0" xfId="0" applyFont="1"/>
    <xf numFmtId="164" fontId="15" fillId="0" borderId="0" xfId="0" applyNumberFormat="1" applyFont="1"/>
    <xf numFmtId="0" fontId="16" fillId="0" borderId="0" xfId="0" applyFont="1"/>
    <xf numFmtId="2" fontId="16" fillId="0" borderId="1" xfId="0" applyNumberFormat="1" applyFont="1" applyBorder="1" applyAlignment="1">
      <alignment horizontal="center"/>
    </xf>
    <xf numFmtId="0" fontId="16" fillId="0" borderId="9" xfId="0" applyFont="1" applyBorder="1" applyAlignment="1">
      <alignment horizontal="center"/>
    </xf>
    <xf numFmtId="2" fontId="16" fillId="0" borderId="10" xfId="0" applyNumberFormat="1" applyFont="1" applyBorder="1" applyAlignment="1">
      <alignment horizontal="center"/>
    </xf>
    <xf numFmtId="0" fontId="16" fillId="0" borderId="6" xfId="0" applyFont="1" applyBorder="1" applyAlignment="1">
      <alignment horizontal="center"/>
    </xf>
    <xf numFmtId="164" fontId="17" fillId="0" borderId="0" xfId="0" applyNumberFormat="1" applyFont="1"/>
    <xf numFmtId="0" fontId="16" fillId="0" borderId="1" xfId="0" applyFont="1" applyBorder="1" applyAlignment="1">
      <alignment horizontal="center"/>
    </xf>
    <xf numFmtId="0" fontId="18" fillId="0" borderId="0" xfId="0" applyFont="1"/>
    <xf numFmtId="164" fontId="19" fillId="0" borderId="0" xfId="0" applyNumberFormat="1" applyFont="1"/>
    <xf numFmtId="0" fontId="10" fillId="0" borderId="0" xfId="0" applyFont="1" applyAlignment="1">
      <alignment horizontal="right"/>
    </xf>
    <xf numFmtId="0" fontId="1" fillId="0" borderId="0" xfId="0" applyFont="1" applyAlignment="1">
      <alignment horizontal="center" vertical="center" wrapText="1"/>
    </xf>
    <xf numFmtId="0" fontId="4" fillId="2" borderId="1" xfId="0" applyFont="1" applyFill="1" applyBorder="1" applyAlignment="1">
      <alignment horizontal="center"/>
    </xf>
    <xf numFmtId="0" fontId="2" fillId="0" borderId="1" xfId="0" applyFont="1" applyBorder="1" applyAlignment="1">
      <alignment wrapText="1"/>
    </xf>
    <xf numFmtId="0" fontId="1" fillId="4" borderId="0" xfId="0" applyFont="1" applyFill="1"/>
    <xf numFmtId="0" fontId="2" fillId="4" borderId="0" xfId="0" applyFont="1" applyFill="1"/>
    <xf numFmtId="0" fontId="4" fillId="0" borderId="1" xfId="0" applyFont="1" applyBorder="1" applyAlignment="1">
      <alignment vertical="center"/>
    </xf>
    <xf numFmtId="0" fontId="4" fillId="5" borderId="1" xfId="0" applyFont="1" applyFill="1" applyBorder="1" applyAlignment="1">
      <alignment horizontal="center" vertical="center"/>
    </xf>
    <xf numFmtId="0" fontId="1" fillId="5" borderId="0" xfId="0" applyFont="1" applyFill="1"/>
    <xf numFmtId="0" fontId="0" fillId="5" borderId="1" xfId="0" applyFill="1" applyBorder="1" applyAlignment="1">
      <alignment horizontal="center" vertical="center"/>
    </xf>
    <xf numFmtId="0" fontId="1" fillId="5" borderId="7" xfId="0" applyFont="1" applyFill="1" applyBorder="1" applyAlignment="1">
      <alignment horizontal="center" vertical="center" wrapText="1"/>
    </xf>
    <xf numFmtId="0" fontId="1" fillId="5" borderId="0" xfId="0" applyFont="1" applyFill="1" applyAlignment="1">
      <alignment horizontal="center" vertical="center" wrapText="1"/>
    </xf>
    <xf numFmtId="1" fontId="1" fillId="0" borderId="0" xfId="0" applyNumberFormat="1" applyFont="1"/>
    <xf numFmtId="0" fontId="2" fillId="3" borderId="0" xfId="0" applyFont="1" applyFill="1" applyAlignment="1">
      <alignment horizontal="center" vertical="center"/>
    </xf>
    <xf numFmtId="0" fontId="1" fillId="4" borderId="0" xfId="0" applyFont="1" applyFill="1" applyAlignment="1">
      <alignment horizontal="center" vertical="center" wrapText="1"/>
    </xf>
    <xf numFmtId="165" fontId="1" fillId="4" borderId="0" xfId="0" applyNumberFormat="1" applyFont="1" applyFill="1" applyAlignment="1">
      <alignment horizontal="center" vertical="center" wrapText="1"/>
    </xf>
    <xf numFmtId="0" fontId="1" fillId="6" borderId="0" xfId="0" applyFont="1" applyFill="1" applyAlignment="1">
      <alignment horizontal="center" vertical="center" wrapText="1"/>
    </xf>
    <xf numFmtId="165" fontId="0" fillId="0" borderId="1" xfId="0" applyNumberFormat="1" applyBorder="1" applyAlignment="1">
      <alignment horizontal="center" vertical="center"/>
    </xf>
    <xf numFmtId="165" fontId="12" fillId="0" borderId="1" xfId="0" applyNumberFormat="1" applyFont="1" applyBorder="1" applyAlignment="1">
      <alignment horizontal="center" vertical="center"/>
    </xf>
    <xf numFmtId="0" fontId="1" fillId="0" borderId="0" xfId="0" applyFont="1" applyAlignment="1">
      <alignment horizontal="right" vertical="center"/>
    </xf>
    <xf numFmtId="0" fontId="2" fillId="0" borderId="0" xfId="0" applyFont="1" applyAlignment="1">
      <alignment horizontal="right" vertical="center"/>
    </xf>
    <xf numFmtId="0" fontId="2" fillId="7" borderId="0" xfId="0" applyFont="1" applyFill="1" applyAlignment="1">
      <alignment horizontal="center"/>
    </xf>
    <xf numFmtId="0" fontId="1" fillId="0" borderId="0" xfId="0" applyFont="1" applyAlignment="1">
      <alignment vertical="center"/>
    </xf>
    <xf numFmtId="1" fontId="16" fillId="0" borderId="0" xfId="0" applyNumberFormat="1" applyFont="1"/>
    <xf numFmtId="0" fontId="1" fillId="0" borderId="2" xfId="0" applyFont="1" applyBorder="1" applyAlignment="1">
      <alignment horizontal="center" vertical="center"/>
    </xf>
    <xf numFmtId="0" fontId="1" fillId="0" borderId="9" xfId="0" applyFont="1" applyBorder="1" applyAlignment="1">
      <alignment horizontal="center" vertical="center"/>
    </xf>
    <xf numFmtId="2" fontId="1" fillId="3" borderId="1" xfId="0" applyNumberFormat="1" applyFont="1" applyFill="1" applyBorder="1" applyAlignment="1">
      <alignment horizontal="center" vertical="center"/>
    </xf>
    <xf numFmtId="1" fontId="1" fillId="0" borderId="1" xfId="0" applyNumberFormat="1" applyFont="1" applyBorder="1" applyAlignment="1">
      <alignment horizontal="center" vertical="center"/>
    </xf>
    <xf numFmtId="0" fontId="16" fillId="0" borderId="0" xfId="0" applyFont="1" applyBorder="1" applyAlignment="1">
      <alignment horizontal="center"/>
    </xf>
    <xf numFmtId="0" fontId="2" fillId="4" borderId="0" xfId="0" applyFont="1" applyFill="1" applyAlignment="1">
      <alignment horizontal="center" vertical="center"/>
    </xf>
    <xf numFmtId="0" fontId="1" fillId="0" borderId="1" xfId="0" quotePrefix="1" applyFont="1" applyBorder="1" applyAlignment="1">
      <alignment horizontal="center" vertical="center"/>
    </xf>
    <xf numFmtId="0" fontId="1" fillId="0" borderId="0" xfId="0" applyFont="1" applyBorder="1"/>
    <xf numFmtId="0" fontId="2" fillId="4" borderId="0" xfId="0" applyFont="1" applyFill="1" applyBorder="1" applyAlignment="1">
      <alignment horizontal="center" vertical="center"/>
    </xf>
    <xf numFmtId="0" fontId="2" fillId="4" borderId="0" xfId="0" applyFont="1" applyFill="1" applyBorder="1" applyAlignment="1">
      <alignment horizontal="center"/>
    </xf>
    <xf numFmtId="0" fontId="2" fillId="8" borderId="0" xfId="0" applyFont="1" applyFill="1" applyBorder="1" applyAlignment="1">
      <alignment horizontal="center" vertical="center"/>
    </xf>
    <xf numFmtId="0" fontId="2" fillId="8" borderId="0" xfId="0" applyFont="1" applyFill="1" applyBorder="1" applyAlignment="1">
      <alignment horizontal="center"/>
    </xf>
    <xf numFmtId="0" fontId="2" fillId="4" borderId="0" xfId="0" applyFont="1" applyFill="1" applyBorder="1"/>
    <xf numFmtId="0" fontId="9" fillId="0" borderId="0" xfId="0" applyFont="1" applyBorder="1" applyAlignment="1">
      <alignment horizontal="center" wrapText="1"/>
    </xf>
    <xf numFmtId="0" fontId="1" fillId="0" borderId="3" xfId="0" applyFont="1" applyBorder="1"/>
    <xf numFmtId="0" fontId="1" fillId="0" borderId="11" xfId="0" applyFont="1" applyBorder="1"/>
    <xf numFmtId="0" fontId="1" fillId="0" borderId="12" xfId="0" applyFont="1" applyBorder="1"/>
    <xf numFmtId="0" fontId="9" fillId="0" borderId="8" xfId="0" applyFont="1" applyBorder="1" applyAlignment="1">
      <alignment horizontal="center" wrapText="1"/>
    </xf>
    <xf numFmtId="0" fontId="2" fillId="4" borderId="5" xfId="0" applyFont="1" applyFill="1" applyBorder="1" applyAlignment="1">
      <alignment horizontal="center" vertical="center"/>
    </xf>
    <xf numFmtId="0" fontId="2" fillId="4" borderId="5" xfId="0" applyFont="1" applyFill="1" applyBorder="1" applyAlignment="1">
      <alignment horizontal="center"/>
    </xf>
    <xf numFmtId="0" fontId="2" fillId="8" borderId="5" xfId="0" applyFont="1" applyFill="1" applyBorder="1" applyAlignment="1">
      <alignment horizontal="center" vertical="center"/>
    </xf>
    <xf numFmtId="0" fontId="2" fillId="8" borderId="5" xfId="0" applyFont="1" applyFill="1" applyBorder="1" applyAlignment="1">
      <alignment horizontal="center"/>
    </xf>
    <xf numFmtId="0" fontId="9" fillId="0" borderId="5" xfId="0" applyFont="1" applyBorder="1" applyAlignment="1">
      <alignment horizontal="center" wrapText="1"/>
    </xf>
    <xf numFmtId="0" fontId="9" fillId="0" borderId="6" xfId="0" applyFont="1" applyBorder="1" applyAlignment="1">
      <alignment horizontal="center" wrapText="1"/>
    </xf>
    <xf numFmtId="0" fontId="2" fillId="0" borderId="7" xfId="0" applyFont="1" applyBorder="1"/>
    <xf numFmtId="0" fontId="2" fillId="0" borderId="4"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_tradnl" b="1"/>
              <a:t>Patró SFT</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rgbClr val="7030A0"/>
              </a:solidFill>
              <a:ln w="9525">
                <a:solidFill>
                  <a:srgbClr val="7030A0"/>
                </a:solidFill>
              </a:ln>
              <a:effectLst/>
            </c:spPr>
          </c:marker>
          <c:trendline>
            <c:spPr>
              <a:ln w="19050" cap="rnd">
                <a:solidFill>
                  <a:srgbClr val="7030A0"/>
                </a:solidFill>
                <a:prstDash val="sysDot"/>
              </a:ln>
              <a:effectLst/>
            </c:spPr>
            <c:trendlineType val="linear"/>
            <c:dispRSqr val="1"/>
            <c:dispEq val="0"/>
            <c:trendlineLbl>
              <c:layout>
                <c:manualLayout>
                  <c:x val="0.14057567981441824"/>
                  <c:y val="-4.696515868907269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'Pràctica I'!$A$101:$A$105</c:f>
              <c:numCache>
                <c:formatCode>0.0</c:formatCode>
                <c:ptCount val="5"/>
                <c:pt idx="0">
                  <c:v>20</c:v>
                </c:pt>
                <c:pt idx="1">
                  <c:v>40</c:v>
                </c:pt>
                <c:pt idx="2">
                  <c:v>60</c:v>
                </c:pt>
                <c:pt idx="3">
                  <c:v>80</c:v>
                </c:pt>
                <c:pt idx="4">
                  <c:v>100</c:v>
                </c:pt>
              </c:numCache>
            </c:numRef>
          </c:xVal>
          <c:yVal>
            <c:numRef>
              <c:f>'Pràctica I'!$D$101:$D$105</c:f>
              <c:numCache>
                <c:formatCode>General</c:formatCode>
                <c:ptCount val="5"/>
                <c:pt idx="0">
                  <c:v>836770</c:v>
                </c:pt>
                <c:pt idx="1">
                  <c:v>1625773</c:v>
                </c:pt>
                <c:pt idx="2">
                  <c:v>2178146</c:v>
                </c:pt>
                <c:pt idx="3">
                  <c:v>2839428</c:v>
                </c:pt>
                <c:pt idx="4">
                  <c:v>3883095</c:v>
                </c:pt>
              </c:numCache>
            </c:numRef>
          </c:yVal>
          <c:smooth val="0"/>
          <c:extLst>
            <c:ext xmlns:c16="http://schemas.microsoft.com/office/drawing/2014/chart" uri="{C3380CC4-5D6E-409C-BE32-E72D297353CC}">
              <c16:uniqueId val="{00000000-D6CB-9849-9FF0-44280F7D57F9}"/>
            </c:ext>
          </c:extLst>
        </c:ser>
        <c:dLbls>
          <c:showLegendKey val="0"/>
          <c:showVal val="0"/>
          <c:showCatName val="0"/>
          <c:showSerName val="0"/>
          <c:showPercent val="0"/>
          <c:showBubbleSize val="0"/>
        </c:dLbls>
        <c:axId val="404995951"/>
        <c:axId val="1900296128"/>
      </c:scatterChart>
      <c:valAx>
        <c:axId val="40499595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[SFT] (ppm)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00296128"/>
        <c:crosses val="autoZero"/>
        <c:crossBetween val="midCat"/>
      </c:valAx>
      <c:valAx>
        <c:axId val="19002961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Peak area (arb. unit)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4995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_tradnl" b="1"/>
              <a:t>Patró SMTZ</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rgbClr val="7030A0"/>
              </a:solidFill>
              <a:ln w="9525">
                <a:solidFill>
                  <a:srgbClr val="7030A0"/>
                </a:solidFill>
              </a:ln>
              <a:effectLst/>
            </c:spPr>
          </c:marker>
          <c:trendline>
            <c:spPr>
              <a:ln w="19050" cap="rnd">
                <a:solidFill>
                  <a:srgbClr val="7030A0"/>
                </a:solidFill>
                <a:prstDash val="sysDot"/>
              </a:ln>
              <a:effectLst/>
            </c:spPr>
            <c:trendlineType val="linear"/>
            <c:dispRSqr val="1"/>
            <c:dispEq val="0"/>
            <c:trendlineLbl>
              <c:layout>
                <c:manualLayout>
                  <c:x val="0.14786831179533774"/>
                  <c:y val="-7.338073771934743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'Pràctica I'!$A$127:$A$131</c:f>
              <c:numCache>
                <c:formatCode>0.0</c:formatCode>
                <c:ptCount val="5"/>
                <c:pt idx="0">
                  <c:v>20.04</c:v>
                </c:pt>
                <c:pt idx="1">
                  <c:v>40.08</c:v>
                </c:pt>
                <c:pt idx="2">
                  <c:v>60.12</c:v>
                </c:pt>
                <c:pt idx="3">
                  <c:v>80.16</c:v>
                </c:pt>
                <c:pt idx="4">
                  <c:v>100.2</c:v>
                </c:pt>
              </c:numCache>
            </c:numRef>
          </c:xVal>
          <c:yVal>
            <c:numRef>
              <c:f>'Pràctica I'!$D$127:$D$131</c:f>
              <c:numCache>
                <c:formatCode>General</c:formatCode>
                <c:ptCount val="5"/>
                <c:pt idx="0">
                  <c:v>852022</c:v>
                </c:pt>
                <c:pt idx="1">
                  <c:v>1573188</c:v>
                </c:pt>
                <c:pt idx="2">
                  <c:v>2298257</c:v>
                </c:pt>
                <c:pt idx="3">
                  <c:v>2986729</c:v>
                </c:pt>
                <c:pt idx="4">
                  <c:v>4060155</c:v>
                </c:pt>
              </c:numCache>
            </c:numRef>
          </c:yVal>
          <c:smooth val="0"/>
          <c:extLst>
            <c:ext xmlns:c16="http://schemas.microsoft.com/office/drawing/2014/chart" uri="{C3380CC4-5D6E-409C-BE32-E72D297353CC}">
              <c16:uniqueId val="{00000000-3090-8B4A-9FC6-8E2E39D6694C}"/>
            </c:ext>
          </c:extLst>
        </c:ser>
        <c:dLbls>
          <c:showLegendKey val="0"/>
          <c:showVal val="0"/>
          <c:showCatName val="0"/>
          <c:showSerName val="0"/>
          <c:showPercent val="0"/>
          <c:showBubbleSize val="0"/>
        </c:dLbls>
        <c:axId val="404995951"/>
        <c:axId val="1900296128"/>
      </c:scatterChart>
      <c:valAx>
        <c:axId val="40499595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[SMTZ] (ppm)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00296128"/>
        <c:crosses val="autoZero"/>
        <c:crossBetween val="midCat"/>
      </c:valAx>
      <c:valAx>
        <c:axId val="19002961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Peak area (arb. unit)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4995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_tradnl" b="1"/>
              <a:t>Patró SMRZ</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rgbClr val="7030A0"/>
              </a:solidFill>
              <a:ln w="9525">
                <a:solidFill>
                  <a:srgbClr val="7030A0"/>
                </a:solidFill>
              </a:ln>
              <a:effectLst/>
            </c:spPr>
          </c:marker>
          <c:trendline>
            <c:spPr>
              <a:ln w="19050" cap="rnd">
                <a:solidFill>
                  <a:srgbClr val="7030A0"/>
                </a:solidFill>
                <a:prstDash val="sysDot"/>
              </a:ln>
              <a:effectLst/>
            </c:spPr>
            <c:trendlineType val="linear"/>
            <c:dispRSqr val="1"/>
            <c:dispEq val="0"/>
            <c:trendlineLbl>
              <c:layout>
                <c:manualLayout>
                  <c:x val="0.14010190426496755"/>
                  <c:y val="-9.6860383086205482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'Pràctica I'!$A$153:$A$157</c:f>
              <c:numCache>
                <c:formatCode>0.0</c:formatCode>
                <c:ptCount val="5"/>
                <c:pt idx="0">
                  <c:v>10.029999999999999</c:v>
                </c:pt>
                <c:pt idx="1">
                  <c:v>20.059999999999999</c:v>
                </c:pt>
                <c:pt idx="2">
                  <c:v>30.089999999999996</c:v>
                </c:pt>
                <c:pt idx="3">
                  <c:v>40.119999999999997</c:v>
                </c:pt>
                <c:pt idx="4">
                  <c:v>50.149999999999991</c:v>
                </c:pt>
              </c:numCache>
            </c:numRef>
          </c:xVal>
          <c:yVal>
            <c:numRef>
              <c:f>'Pràctica I'!$D$153:$D$157</c:f>
              <c:numCache>
                <c:formatCode>General</c:formatCode>
                <c:ptCount val="5"/>
                <c:pt idx="0">
                  <c:v>440108</c:v>
                </c:pt>
                <c:pt idx="1">
                  <c:v>868807</c:v>
                </c:pt>
                <c:pt idx="2">
                  <c:v>1290326</c:v>
                </c:pt>
                <c:pt idx="3">
                  <c:v>1620128</c:v>
                </c:pt>
                <c:pt idx="4">
                  <c:v>2144555</c:v>
                </c:pt>
              </c:numCache>
            </c:numRef>
          </c:yVal>
          <c:smooth val="0"/>
          <c:extLst>
            <c:ext xmlns:c16="http://schemas.microsoft.com/office/drawing/2014/chart" uri="{C3380CC4-5D6E-409C-BE32-E72D297353CC}">
              <c16:uniqueId val="{00000001-4CA5-7347-97A3-02F351E6463B}"/>
            </c:ext>
          </c:extLst>
        </c:ser>
        <c:dLbls>
          <c:showLegendKey val="0"/>
          <c:showVal val="0"/>
          <c:showCatName val="0"/>
          <c:showSerName val="0"/>
          <c:showPercent val="0"/>
          <c:showBubbleSize val="0"/>
        </c:dLbls>
        <c:axId val="404995951"/>
        <c:axId val="1900296128"/>
      </c:scatterChart>
      <c:valAx>
        <c:axId val="40499595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[SMRZ] (ppm)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00296128"/>
        <c:crosses val="autoZero"/>
        <c:crossBetween val="midCat"/>
      </c:valAx>
      <c:valAx>
        <c:axId val="19002961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Peak area (arb. unit)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4995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s-ES_tradnl" b="1"/>
              <a:t>Patró SDZ</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scatterChart>
        <c:scatterStyle val="lineMarker"/>
        <c:varyColors val="0"/>
        <c:ser>
          <c:idx val="0"/>
          <c:order val="0"/>
          <c:spPr>
            <a:ln w="25400" cap="rnd">
              <a:noFill/>
              <a:round/>
            </a:ln>
            <a:effectLst/>
          </c:spPr>
          <c:marker>
            <c:symbol val="circle"/>
            <c:size val="5"/>
            <c:spPr>
              <a:solidFill>
                <a:srgbClr val="7030A0"/>
              </a:solidFill>
              <a:ln w="9525">
                <a:solidFill>
                  <a:srgbClr val="7030A0"/>
                </a:solidFill>
              </a:ln>
              <a:effectLst/>
            </c:spPr>
          </c:marker>
          <c:trendline>
            <c:spPr>
              <a:ln w="19050" cap="rnd">
                <a:solidFill>
                  <a:srgbClr val="7030A0"/>
                </a:solidFill>
                <a:prstDash val="sysDot"/>
              </a:ln>
              <a:effectLst/>
            </c:spPr>
            <c:trendlineType val="linear"/>
            <c:dispRSqr val="1"/>
            <c:dispEq val="0"/>
            <c:trendlineLbl>
              <c:layout>
                <c:manualLayout>
                  <c:x val="0.14114410073998968"/>
                  <c:y val="-0.11654871529225524"/>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trendlineLbl>
          </c:trendline>
          <c:xVal>
            <c:numRef>
              <c:f>'Pràctica I'!$A$179:$A$183</c:f>
              <c:numCache>
                <c:formatCode>0.0</c:formatCode>
                <c:ptCount val="5"/>
                <c:pt idx="0">
                  <c:v>9.9700000000000006</c:v>
                </c:pt>
                <c:pt idx="1">
                  <c:v>19.940000000000001</c:v>
                </c:pt>
                <c:pt idx="2">
                  <c:v>29.91</c:v>
                </c:pt>
                <c:pt idx="3">
                  <c:v>39.880000000000003</c:v>
                </c:pt>
                <c:pt idx="4">
                  <c:v>49.85</c:v>
                </c:pt>
              </c:numCache>
            </c:numRef>
          </c:xVal>
          <c:yVal>
            <c:numRef>
              <c:f>'Pràctica I'!$D$179:$D$183</c:f>
              <c:numCache>
                <c:formatCode>General</c:formatCode>
                <c:ptCount val="5"/>
                <c:pt idx="0">
                  <c:v>649114</c:v>
                </c:pt>
                <c:pt idx="1">
                  <c:v>965333</c:v>
                </c:pt>
                <c:pt idx="2">
                  <c:v>1263738</c:v>
                </c:pt>
                <c:pt idx="3">
                  <c:v>1580074</c:v>
                </c:pt>
                <c:pt idx="4">
                  <c:v>2047021</c:v>
                </c:pt>
              </c:numCache>
            </c:numRef>
          </c:yVal>
          <c:smooth val="0"/>
          <c:extLst>
            <c:ext xmlns:c16="http://schemas.microsoft.com/office/drawing/2014/chart" uri="{C3380CC4-5D6E-409C-BE32-E72D297353CC}">
              <c16:uniqueId val="{00000001-DA55-DA46-8215-AE0057ADB04A}"/>
            </c:ext>
          </c:extLst>
        </c:ser>
        <c:dLbls>
          <c:showLegendKey val="0"/>
          <c:showVal val="0"/>
          <c:showCatName val="0"/>
          <c:showSerName val="0"/>
          <c:showPercent val="0"/>
          <c:showBubbleSize val="0"/>
        </c:dLbls>
        <c:axId val="404995951"/>
        <c:axId val="1900296128"/>
      </c:scatterChart>
      <c:valAx>
        <c:axId val="404995951"/>
        <c:scaling>
          <c:orientation val="minMax"/>
        </c:scaling>
        <c:delete val="0"/>
        <c:axPos val="b"/>
        <c:majorGridlines>
          <c:spPr>
            <a:ln w="9525" cap="flat" cmpd="sng" algn="ctr">
              <a:noFill/>
              <a:round/>
            </a:ln>
            <a:effectLst/>
          </c:spPr>
        </c:majorGridlines>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[SDZ] (ppm)</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900296128"/>
        <c:crosses val="autoZero"/>
        <c:crossBetween val="midCat"/>
      </c:valAx>
      <c:valAx>
        <c:axId val="1900296128"/>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Peak area (arb. unit)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s-E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40499595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png"/><Relationship Id="rId18" Type="http://schemas.openxmlformats.org/officeDocument/2006/relationships/image" Target="../media/image14.png"/><Relationship Id="rId3" Type="http://schemas.openxmlformats.org/officeDocument/2006/relationships/image" Target="../media/image3.png"/><Relationship Id="rId7" Type="http://schemas.openxmlformats.org/officeDocument/2006/relationships/chart" Target="../charts/chart4.xml"/><Relationship Id="rId12" Type="http://schemas.openxmlformats.org/officeDocument/2006/relationships/image" Target="../media/image8.png"/><Relationship Id="rId17" Type="http://schemas.openxmlformats.org/officeDocument/2006/relationships/image" Target="../media/image13.png"/><Relationship Id="rId2" Type="http://schemas.openxmlformats.org/officeDocument/2006/relationships/image" Target="../media/image2.png"/><Relationship Id="rId16" Type="http://schemas.openxmlformats.org/officeDocument/2006/relationships/image" Target="../media/image12.png"/><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image" Target="../media/image7.png"/><Relationship Id="rId5" Type="http://schemas.openxmlformats.org/officeDocument/2006/relationships/chart" Target="../charts/chart2.xml"/><Relationship Id="rId15" Type="http://schemas.openxmlformats.org/officeDocument/2006/relationships/image" Target="../media/image11.png"/><Relationship Id="rId10" Type="http://schemas.openxmlformats.org/officeDocument/2006/relationships/image" Target="../media/image6.png"/><Relationship Id="rId4" Type="http://schemas.openxmlformats.org/officeDocument/2006/relationships/chart" Target="../charts/chart1.xml"/><Relationship Id="rId9" Type="http://schemas.openxmlformats.org/officeDocument/2006/relationships/image" Target="../media/image5.png"/><Relationship Id="rId14"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dr:twoCellAnchor>
    <xdr:from>
      <xdr:col>0</xdr:col>
      <xdr:colOff>0</xdr:colOff>
      <xdr:row>5</xdr:row>
      <xdr:rowOff>13607</xdr:rowOff>
    </xdr:from>
    <xdr:to>
      <xdr:col>4</xdr:col>
      <xdr:colOff>654326</xdr:colOff>
      <xdr:row>13</xdr:row>
      <xdr:rowOff>81643</xdr:rowOff>
    </xdr:to>
    <xdr:sp macro="" textlink="">
      <xdr:nvSpPr>
        <xdr:cNvPr id="2" name="CuadroTexto 1">
          <a:extLst>
            <a:ext uri="{FF2B5EF4-FFF2-40B4-BE49-F238E27FC236}">
              <a16:creationId xmlns:a16="http://schemas.microsoft.com/office/drawing/2014/main" id="{8498014E-A538-442F-84AE-614D0E5D844D}"/>
            </a:ext>
          </a:extLst>
        </xdr:cNvPr>
        <xdr:cNvSpPr txBox="1"/>
      </xdr:nvSpPr>
      <xdr:spPr>
        <a:xfrm>
          <a:off x="748393" y="311781"/>
          <a:ext cx="4776107" cy="24534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Medicament veterinari anomenat</a:t>
          </a:r>
          <a:r>
            <a:rPr lang="es-ES" sz="1100" baseline="0"/>
            <a:t> </a:t>
          </a:r>
          <a:r>
            <a:rPr lang="es-ES" sz="1100" b="1" baseline="0"/>
            <a:t>Granadilsulfa</a:t>
          </a:r>
          <a:r>
            <a:rPr lang="es-ES" sz="1100" baseline="0"/>
            <a:t> (1 L, solució oral) produït per Industrial Veterinària S.A. Conté quatre tipus de sulfonamides, que s'utilitzen en el tractament d'infeccions urinàries en animals. Atesa la poca solubilitat d'aquests compostos, introduint-ne quatre de diferents s'aconsegueix que hi hagi més quantitat de sulfonamida dissolta, ja que les constants de solubilitat termodinàmiques són independents.</a:t>
          </a:r>
        </a:p>
        <a:p>
          <a:endParaRPr lang="es-ES" sz="1100" baseline="0"/>
        </a:p>
        <a:p>
          <a:r>
            <a:rPr lang="es-ES" sz="1100" baseline="0"/>
            <a:t>L'objectiu de la pràctica és quantificar aquestes sulfonamides per separat fent servir un equip HPLC, així com diferir quina és la millor proporció d'acetonitril i àcid acètic a l'1% per separar quantitativament els pics.</a:t>
          </a:r>
        </a:p>
        <a:p>
          <a:endParaRPr lang="es-ES" sz="1100" baseline="0"/>
        </a:p>
        <a:p>
          <a:r>
            <a:rPr lang="es-ES" sz="1100" baseline="0"/>
            <a:t>L'etiqueta del producte indica que és una mescla ternària de:</a:t>
          </a:r>
        </a:p>
        <a:p>
          <a:r>
            <a:rPr lang="es-ES" sz="1100" baseline="0"/>
            <a:t>- Sulfataziol (</a:t>
          </a:r>
          <a:r>
            <a:rPr lang="es-ES" sz="1100" b="1" baseline="0"/>
            <a:t>SFT</a:t>
          </a:r>
          <a:r>
            <a:rPr lang="es-ES" sz="1100" baseline="0"/>
            <a:t>) </a:t>
          </a:r>
          <a:r>
            <a:rPr lang="es-ES" sz="1100" b="1" baseline="0"/>
            <a:t>100 mg/mL</a:t>
          </a:r>
        </a:p>
        <a:p>
          <a:pPr marL="0" marR="0" lvl="0" indent="0" defTabSz="914400" eaLnBrk="1" fontAlgn="auto" latinLnBrk="0" hangingPunct="1">
            <a:lnSpc>
              <a:spcPct val="100000"/>
            </a:lnSpc>
            <a:spcBef>
              <a:spcPts val="0"/>
            </a:spcBef>
            <a:spcAft>
              <a:spcPts val="0"/>
            </a:spcAft>
            <a:buClrTx/>
            <a:buSzTx/>
            <a:buFontTx/>
            <a:buNone/>
            <a:tabLst/>
            <a:defRPr/>
          </a:pPr>
          <a:r>
            <a:rPr lang="es-ES" sz="1100" baseline="0">
              <a:solidFill>
                <a:schemeClr val="dk1"/>
              </a:solidFill>
              <a:effectLst/>
              <a:latin typeface="+mn-lt"/>
              <a:ea typeface="+mn-ea"/>
              <a:cs typeface="+mn-cs"/>
            </a:rPr>
            <a:t>- Sulfadiazina (</a:t>
          </a:r>
          <a:r>
            <a:rPr lang="es-ES" sz="1100" b="1" baseline="0">
              <a:solidFill>
                <a:schemeClr val="dk1"/>
              </a:solidFill>
              <a:effectLst/>
              <a:latin typeface="+mn-lt"/>
              <a:ea typeface="+mn-ea"/>
              <a:cs typeface="+mn-cs"/>
            </a:rPr>
            <a:t>SDZ</a:t>
          </a:r>
          <a:r>
            <a:rPr lang="es-ES" sz="1100" baseline="0">
              <a:solidFill>
                <a:schemeClr val="dk1"/>
              </a:solidFill>
              <a:effectLst/>
              <a:latin typeface="+mn-lt"/>
              <a:ea typeface="+mn-ea"/>
              <a:cs typeface="+mn-cs"/>
            </a:rPr>
            <a:t>) </a:t>
          </a:r>
          <a:r>
            <a:rPr lang="es-ES" sz="1100" b="1" baseline="0">
              <a:solidFill>
                <a:schemeClr val="dk1"/>
              </a:solidFill>
              <a:effectLst/>
              <a:latin typeface="+mn-lt"/>
              <a:ea typeface="+mn-ea"/>
              <a:cs typeface="+mn-cs"/>
            </a:rPr>
            <a:t>50 mg/mL</a:t>
          </a:r>
          <a:endParaRPr lang="es-ES" sz="1100" b="1" baseline="0"/>
        </a:p>
        <a:p>
          <a:r>
            <a:rPr lang="es-ES" sz="1100" baseline="0"/>
            <a:t>- Sulfameracina </a:t>
          </a:r>
          <a:r>
            <a:rPr lang="es-ES" sz="1100" b="1" baseline="0"/>
            <a:t>(SMRZ</a:t>
          </a:r>
          <a:r>
            <a:rPr lang="es-ES" sz="1100" baseline="0"/>
            <a:t>)</a:t>
          </a:r>
          <a:r>
            <a:rPr lang="es-ES" sz="1100" b="1" baseline="0"/>
            <a:t> 50 mg/mL</a:t>
          </a:r>
        </a:p>
        <a:p>
          <a:endParaRPr lang="es-ES" sz="1100" b="1" baseline="0"/>
        </a:p>
        <a:p>
          <a:r>
            <a:rPr lang="es-ES" sz="1100" b="0" baseline="0"/>
            <a:t>Per tant, no esperem trobar sulfametazina (SMTZ) a la mostra.</a:t>
          </a:r>
        </a:p>
        <a:p>
          <a:endParaRPr lang="es-ES" sz="1100" b="0" baseline="0"/>
        </a:p>
        <a:p>
          <a:r>
            <a:rPr lang="es-ES" sz="1100" b="0" u="sng" baseline="0"/>
            <a:t>Número de lot</a:t>
          </a:r>
          <a:r>
            <a:rPr lang="es-ES" sz="1100" b="0" baseline="0"/>
            <a:t>: A-002</a:t>
          </a:r>
        </a:p>
        <a:p>
          <a:r>
            <a:rPr lang="es-ES" sz="1100" b="0" u="sng" baseline="0"/>
            <a:t>Data fabricació</a:t>
          </a:r>
          <a:r>
            <a:rPr lang="es-ES" sz="1100" b="0" baseline="0"/>
            <a:t>: 11-2008</a:t>
          </a:r>
        </a:p>
        <a:p>
          <a:r>
            <a:rPr lang="es-ES" sz="1100" b="0" u="sng" baseline="0"/>
            <a:t>Data caducitat</a:t>
          </a:r>
          <a:r>
            <a:rPr lang="es-ES" sz="1100" b="0" baseline="0"/>
            <a:t>: 11-2013</a:t>
          </a:r>
        </a:p>
      </xdr:txBody>
    </xdr:sp>
    <xdr:clientData/>
  </xdr:twoCellAnchor>
  <xdr:twoCellAnchor>
    <xdr:from>
      <xdr:col>0</xdr:col>
      <xdr:colOff>0</xdr:colOff>
      <xdr:row>14</xdr:row>
      <xdr:rowOff>23547</xdr:rowOff>
    </xdr:from>
    <xdr:to>
      <xdr:col>8</xdr:col>
      <xdr:colOff>480060</xdr:colOff>
      <xdr:row>22</xdr:row>
      <xdr:rowOff>82969</xdr:rowOff>
    </xdr:to>
    <xdr:sp macro="" textlink="">
      <xdr:nvSpPr>
        <xdr:cNvPr id="3" name="CuadroTexto 2">
          <a:extLst>
            <a:ext uri="{FF2B5EF4-FFF2-40B4-BE49-F238E27FC236}">
              <a16:creationId xmlns:a16="http://schemas.microsoft.com/office/drawing/2014/main" id="{0828952E-FB54-44A7-9712-716BB582A675}"/>
            </a:ext>
          </a:extLst>
        </xdr:cNvPr>
        <xdr:cNvSpPr txBox="1"/>
      </xdr:nvSpPr>
      <xdr:spPr>
        <a:xfrm>
          <a:off x="0" y="4069767"/>
          <a:ext cx="8945880" cy="2375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Fem servir un HPLC amb sistema d'injecció de 6 vies amb posició load o inject de la marca Shimadzu. La columna és una C18 (apolar) 200x4.6 mm de la marca Kromasil. El sistema compta amb un desgasificador, un cromatògraf líquid (HPLC) i un detector UV-Vis. Es detecta a </a:t>
          </a:r>
          <a:r>
            <a:rPr lang="es-ES" sz="1100" b="1"/>
            <a:t>254 nm</a:t>
          </a:r>
          <a:r>
            <a:rPr lang="es-ES" sz="1100"/>
            <a:t>, que coincideix amb un pic ampli d’absorbància de les</a:t>
          </a:r>
          <a:r>
            <a:rPr lang="es-ES" sz="1100" baseline="0"/>
            <a:t> sulfonamides</a:t>
          </a:r>
          <a:r>
            <a:rPr lang="es-ES" sz="1100"/>
            <a:t>, degut al sistema </a:t>
          </a:r>
          <a:r>
            <a:rPr lang="el-GR" sz="1100"/>
            <a:t>π </a:t>
          </a:r>
          <a:r>
            <a:rPr lang="es-ES" sz="1100"/>
            <a:t>de la seva estructura molecular. Tant el desgasificador de l'equip, el filtre de les fases mòbils i el filtre de la xeringa (en introduir la mostra) són mesures de seguretat addicional que garantitzen que l'equip, que és el realment car, tingui la menor probabilitat de trencar-se per causes externes.Es connecta via software de LabSolutions i aquest permet el control i la definició de mètodes (percentatge de fase mòbil, cabal utilitzat, etc). L'equip en si també té una pantalla que indica l'estat de l'equip i la pressió instantània, que cal procurar que sempre estigui per sota del màxim (300 bar).</a:t>
          </a:r>
        </a:p>
        <a:p>
          <a:endParaRPr lang="es-ES" sz="1100"/>
        </a:p>
        <a:p>
          <a:r>
            <a:rPr lang="es-ES" sz="1100"/>
            <a:t>En iniciar l'equip, cal fer una purga. Això és perquè hem preparat una fase mòbil</a:t>
          </a:r>
          <a:r>
            <a:rPr lang="es-ES" sz="1100" baseline="0"/>
            <a:t> nova i hem omplert els dipòsits que teníem. Podria haver entrat alguna bombolla al circuit, així que la purga assegura el fet que els tubs que proporcionen dissolvent al HPLC estiguin plens de líquid i sense bombolles. </a:t>
          </a:r>
        </a:p>
        <a:p>
          <a:r>
            <a:rPr lang="es-ES" sz="1100" baseline="0"/>
            <a:t>Abans de fer la mesura, també és necessari fer una "purga" per la columna, és a dir, equilibrar i ambientar la columna amb les proporcions del dissolvent que utilitzarem. Especialment en aquesta pràctica, és molt important fer aquest procediment i deixar un temps d'ambientació i ajust de la columna. I per aquesta raó també, en introduir els patrons a la columna, anirem de menys a més (sense fer salts grans, per facilitar la ambientació de la columna).</a:t>
          </a:r>
          <a:endParaRPr lang="es-ES" sz="1100"/>
        </a:p>
      </xdr:txBody>
    </xdr:sp>
    <xdr:clientData/>
  </xdr:twoCellAnchor>
  <xdr:twoCellAnchor>
    <xdr:from>
      <xdr:col>3</xdr:col>
      <xdr:colOff>604</xdr:colOff>
      <xdr:row>40</xdr:row>
      <xdr:rowOff>204107</xdr:rowOff>
    </xdr:from>
    <xdr:to>
      <xdr:col>5</xdr:col>
      <xdr:colOff>206801</xdr:colOff>
      <xdr:row>49</xdr:row>
      <xdr:rowOff>121920</xdr:rowOff>
    </xdr:to>
    <xdr:sp macro="" textlink="">
      <xdr:nvSpPr>
        <xdr:cNvPr id="4" name="CuadroTexto 3">
          <a:extLst>
            <a:ext uri="{FF2B5EF4-FFF2-40B4-BE49-F238E27FC236}">
              <a16:creationId xmlns:a16="http://schemas.microsoft.com/office/drawing/2014/main" id="{E50B1861-A500-4480-B65C-245B0632F75C}"/>
            </a:ext>
          </a:extLst>
        </xdr:cNvPr>
        <xdr:cNvSpPr txBox="1"/>
      </xdr:nvSpPr>
      <xdr:spPr>
        <a:xfrm>
          <a:off x="4130644" y="12685667"/>
          <a:ext cx="3048457" cy="252385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S'incrementa fins</a:t>
          </a:r>
          <a:r>
            <a:rPr lang="es-ES" sz="1100" baseline="0"/>
            <a:t> a 85:15 de proporcions de fase mòbil. Amb aquest increment ja es poden visualitzar correctament els quatre pics però no es té prou bona resolució entre els dos primers com per a poder fer una quantificació del tot correcte. Com s'ha comentat abans, voldríem que entre els dos pics el vall arribés fins la línia base.</a:t>
          </a:r>
        </a:p>
        <a:p>
          <a:endParaRPr lang="es-ES" sz="1100" baseline="0"/>
        </a:p>
        <a:p>
          <a:r>
            <a:rPr lang="es-ES" sz="1100" baseline="0"/>
            <a:t>Per acabar de perfeccionar-ho, el que farem serà provar a incrementar novament la proporció de fase aquosa. Si bé pot ajudar-nos a millorar la resolució, pot incrementar massa els temps de retenció i fer el temps de l'anàlisi molt llarg. Per això provarem dues opcions més:</a:t>
          </a:r>
          <a:endParaRPr lang="es-ES" sz="1100"/>
        </a:p>
      </xdr:txBody>
    </xdr:sp>
    <xdr:clientData/>
  </xdr:twoCellAnchor>
  <xdr:twoCellAnchor>
    <xdr:from>
      <xdr:col>10</xdr:col>
      <xdr:colOff>596901</xdr:colOff>
      <xdr:row>38</xdr:row>
      <xdr:rowOff>228600</xdr:rowOff>
    </xdr:from>
    <xdr:to>
      <xdr:col>15</xdr:col>
      <xdr:colOff>520701</xdr:colOff>
      <xdr:row>48</xdr:row>
      <xdr:rowOff>114300</xdr:rowOff>
    </xdr:to>
    <xdr:sp macro="" textlink="">
      <xdr:nvSpPr>
        <xdr:cNvPr id="5" name="CuadroTexto 4">
          <a:extLst>
            <a:ext uri="{FF2B5EF4-FFF2-40B4-BE49-F238E27FC236}">
              <a16:creationId xmlns:a16="http://schemas.microsoft.com/office/drawing/2014/main" id="{3BE8A54F-BB4B-41F2-975B-13B55C8FFF7C}"/>
            </a:ext>
          </a:extLst>
        </xdr:cNvPr>
        <xdr:cNvSpPr txBox="1"/>
      </xdr:nvSpPr>
      <xdr:spPr>
        <a:xfrm>
          <a:off x="13754101" y="12204700"/>
          <a:ext cx="4495800" cy="280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Amb una </a:t>
          </a:r>
          <a:r>
            <a:rPr lang="es-ES" sz="1100" b="1"/>
            <a:t>proporció de 90:10</a:t>
          </a:r>
          <a:r>
            <a:rPr lang="es-ES" sz="1100"/>
            <a:t> hem incrementat significativament els temps de retenció, passats els 10 minuts establerts per l'experiment. A més, si bé tots els pics estan ben resolts, per</a:t>
          </a:r>
          <a:r>
            <a:rPr lang="es-ES" sz="1100" baseline="0"/>
            <a:t> tal d'estalviar temps es podria apurar una mica més i provar un punt intermig entre la prova de 85:15 i 90:10.</a:t>
          </a:r>
        </a:p>
        <a:p>
          <a:r>
            <a:rPr lang="es-ES" sz="1100" baseline="0"/>
            <a:t>Per això (mostrat abaix) es va fer una prova addicional de 87:13.</a:t>
          </a:r>
          <a:r>
            <a:rPr lang="es-ES" sz="1100"/>
            <a:t> </a:t>
          </a:r>
        </a:p>
        <a:p>
          <a:endParaRPr lang="es-ES" sz="1100"/>
        </a:p>
        <a:p>
          <a:r>
            <a:rPr lang="es-ES" sz="1100"/>
            <a:t>A més, amb</a:t>
          </a:r>
          <a:r>
            <a:rPr lang="es-ES" sz="1100" baseline="0"/>
            <a:t> temps de retenció tan llarg s'observa un gran increment de l'eixamplament dels pics / tailing. Aquest fenomen és molt clar si comparem el quart pic en aquestes condicions respecte les condicions originals de 75:25. Inicialment els pics eren alts i estrets i ara els pics són força més amples i amb tailing. (És important recordar que l'amplada visual dels pics depèn de l'escala en que s'observi el cromatograma, però estudiant-ho a mateixa escala s'observava aquest eixamplament i tailing).</a:t>
          </a:r>
          <a:endParaRPr lang="es-ES" sz="1100"/>
        </a:p>
      </xdr:txBody>
    </xdr:sp>
    <xdr:clientData/>
  </xdr:twoCellAnchor>
  <xdr:twoCellAnchor>
    <xdr:from>
      <xdr:col>0</xdr:col>
      <xdr:colOff>7620</xdr:colOff>
      <xdr:row>58</xdr:row>
      <xdr:rowOff>276639</xdr:rowOff>
    </xdr:from>
    <xdr:to>
      <xdr:col>5</xdr:col>
      <xdr:colOff>342900</xdr:colOff>
      <xdr:row>67</xdr:row>
      <xdr:rowOff>46501</xdr:rowOff>
    </xdr:to>
    <xdr:sp macro="" textlink="">
      <xdr:nvSpPr>
        <xdr:cNvPr id="7" name="CuadroTexto 6">
          <a:extLst>
            <a:ext uri="{FF2B5EF4-FFF2-40B4-BE49-F238E27FC236}">
              <a16:creationId xmlns:a16="http://schemas.microsoft.com/office/drawing/2014/main" id="{36C0AF74-09CA-4960-83FD-0B301EDF1ABC}"/>
            </a:ext>
          </a:extLst>
        </xdr:cNvPr>
        <xdr:cNvSpPr txBox="1"/>
      </xdr:nvSpPr>
      <xdr:spPr>
        <a:xfrm>
          <a:off x="7620" y="17970279"/>
          <a:ext cx="7307580" cy="44561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a:t>- En fer la primera prova amb una proporció de </a:t>
          </a:r>
          <a:r>
            <a:rPr lang="es-ES" sz="1200" b="1"/>
            <a:t>75%-25%</a:t>
          </a:r>
          <a:r>
            <a:rPr lang="es-ES" sz="1200" baseline="0"/>
            <a:t> (aquós:orgànic) hem observat que els temps de retenció estaven continguts entre 2,5 i 4 minuts. També hem observat que els dos primers pics apareixien gairebé solapats, mentre que els altres dos estaven ben resolts dins l'interval comentat (i com es pot veure a les imatges).</a:t>
          </a:r>
        </a:p>
        <a:p>
          <a:r>
            <a:rPr lang="es-ES" sz="1200" baseline="0"/>
            <a:t>- En fer el canvi a </a:t>
          </a:r>
          <a:r>
            <a:rPr lang="es-ES" sz="1200" b="1" baseline="0"/>
            <a:t>80%-20%</a:t>
          </a:r>
          <a:r>
            <a:rPr lang="es-ES" sz="1200" baseline="0"/>
            <a:t>, hem observat un increment dels temps de retenció. Això és bo perquè tenim més separació entre els dos pics que abans ja estaven ben resolts, però és dolent perquè els dos pics que abans ja estaven gaireé solapats ara ho estan totalment i no som capaços de distingir-los. Serà necessari seguir comprovant diferents proporcions per a validar que aquests dos pics es puguin tornara separar. El raonament químic que explica el increment dels temps de retenció és el fet que les nostres mostres han de ser més </a:t>
          </a:r>
          <a:r>
            <a:rPr lang="es-ES" sz="1200" u="sng" baseline="0"/>
            <a:t>apolars</a:t>
          </a:r>
          <a:r>
            <a:rPr lang="es-ES" sz="1200" baseline="0"/>
            <a:t>, i per tant, que tinguin més preferència per la columna (que és apolar) que no per la fase mòbil (que ara és més polar perquè té més percentatge de la fase aquosa, que és polar).</a:t>
          </a:r>
        </a:p>
        <a:p>
          <a:r>
            <a:rPr lang="es-ES" sz="1200" baseline="0"/>
            <a:t>- En fer el canvi a </a:t>
          </a:r>
          <a:r>
            <a:rPr lang="es-ES" sz="1200" b="1" baseline="0"/>
            <a:t>85%-15%</a:t>
          </a:r>
          <a:r>
            <a:rPr lang="es-ES" sz="1200" baseline="0"/>
            <a:t>, hem observat més increment encara en els temps de retenció i els dos pics que teníem solapats s'han separat, tot i encara no poder-los resoldre completament. Això és perquè la senyal entre ells no arribava exactament fins a la línia base, i per tant necessitaríem separar-los un poc més (agumentant polaritat de la fase mòbil).</a:t>
          </a:r>
        </a:p>
        <a:p>
          <a:r>
            <a:rPr lang="es-ES" sz="1200" baseline="0"/>
            <a:t>- En fer el canvi a </a:t>
          </a:r>
          <a:r>
            <a:rPr lang="es-ES" sz="1200" b="1" baseline="0"/>
            <a:t>90%-10%</a:t>
          </a:r>
          <a:r>
            <a:rPr lang="es-ES" sz="1200" baseline="0"/>
            <a:t>, hem observat un altre gran increment dels temps de retenció. Tant que inclús hem passat dels 10 minuts previstos per la resta de mesures. Comparant-ho amb els primers resultats, ara el rang on ens apareixen els pics va (aproximadament) des dels 5 min fins als 14 minuts. Un increment notable i que a més també permet observar tots els pics correctament resolts.</a:t>
          </a:r>
        </a:p>
        <a:p>
          <a:endParaRPr lang="es-ES" sz="1200" baseline="0"/>
        </a:p>
        <a:p>
          <a:r>
            <a:rPr lang="es-ES" sz="1200" baseline="0"/>
            <a:t>El problema és ara que, el 85%-15% no separa amb bona resolució per a quantificar però és una mesura ràpida, i que la mesura de 90%-10% separa bé però triga molt de temps. Provarem ara una opció intermitja per veure si podem ajuntar les dues coses positives de cadascun.  S'ha decidit provar una barreja de 87%-13%.</a:t>
          </a:r>
        </a:p>
        <a:p>
          <a:endParaRPr lang="es-ES" sz="1200"/>
        </a:p>
      </xdr:txBody>
    </xdr:sp>
    <xdr:clientData/>
  </xdr:twoCellAnchor>
  <xdr:twoCellAnchor>
    <xdr:from>
      <xdr:col>0</xdr:col>
      <xdr:colOff>6625</xdr:colOff>
      <xdr:row>67</xdr:row>
      <xdr:rowOff>288235</xdr:rowOff>
    </xdr:from>
    <xdr:to>
      <xdr:col>6</xdr:col>
      <xdr:colOff>480541</xdr:colOff>
      <xdr:row>76</xdr:row>
      <xdr:rowOff>58097</xdr:rowOff>
    </xdr:to>
    <xdr:sp macro="" textlink="">
      <xdr:nvSpPr>
        <xdr:cNvPr id="8" name="CuadroTexto 7">
          <a:extLst>
            <a:ext uri="{FF2B5EF4-FFF2-40B4-BE49-F238E27FC236}">
              <a16:creationId xmlns:a16="http://schemas.microsoft.com/office/drawing/2014/main" id="{55F39626-FDED-450C-B8CF-5E760A657B22}"/>
            </a:ext>
          </a:extLst>
        </xdr:cNvPr>
        <xdr:cNvSpPr txBox="1"/>
      </xdr:nvSpPr>
      <xdr:spPr>
        <a:xfrm>
          <a:off x="6625" y="22587604"/>
          <a:ext cx="8128240" cy="2447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200"/>
            <a:t>Per a determinar l'ordre d'elució o</a:t>
          </a:r>
          <a:r>
            <a:rPr lang="es-ES" sz="1200" baseline="0"/>
            <a:t>bservat en la fase mòbil que hem escollit finalment (un setting de </a:t>
          </a:r>
          <a:r>
            <a:rPr lang="es-ES" sz="1200" b="1" baseline="0"/>
            <a:t>87%-13%</a:t>
          </a:r>
          <a:r>
            <a:rPr lang="es-ES" sz="1200" baseline="0"/>
            <a:t>) ho hem fet de dues maneres diferents:</a:t>
          </a:r>
        </a:p>
        <a:p>
          <a:r>
            <a:rPr lang="es-ES" sz="1200" baseline="0"/>
            <a:t>- La més directe, basada en fer l'anàlisi de patrons purs individuals: Preparem unes solucions de idèntica concentració de cadascun dels patrons i observem, amb les mateixes condicions de la fase mòbil que ahir, quin pic individual apareix. En base a la </a:t>
          </a:r>
          <a:r>
            <a:rPr lang="es-ES" sz="1200" u="sng" baseline="0"/>
            <a:t>comparació dels temps de retenció de cada pic</a:t>
          </a:r>
          <a:r>
            <a:rPr lang="es-ES" sz="1200" baseline="0"/>
            <a:t> amb els obtinguts amb la barreja de les quatre sulfonamides podrem identificar quin pic era degut a quin compost.</a:t>
          </a:r>
        </a:p>
        <a:p>
          <a:r>
            <a:rPr lang="es-ES" sz="1200" baseline="0"/>
            <a:t>- La més ràpida, basada en la tècnica de "</a:t>
          </a:r>
          <a:r>
            <a:rPr lang="es-ES" sz="1200" u="sng" baseline="0"/>
            <a:t>spiking</a:t>
          </a:r>
          <a:r>
            <a:rPr lang="es-ES" sz="1200" baseline="0"/>
            <a:t>/doping": Sabem la forma química dels compostos, i podem estimar la seva polaritat relativa entre els uns i els altres. En base a aquesta estimació, i el fet que estem utilitzant una columna apolar i una fase mòbil un 87% aquosa (i per tant polar), podrem afirmar que </a:t>
          </a:r>
          <a:r>
            <a:rPr lang="es-ES" sz="1200" u="sng" baseline="0"/>
            <a:t>els compostos més retinguts són els més apolars</a:t>
          </a:r>
          <a:r>
            <a:rPr lang="es-ES" sz="1200" baseline="0"/>
            <a:t>. Estudiant l'estructura química, podem predir que els més apolars seran el SMTZ i el SMRZ (pels metils) i els més polars seran el SFT i SDZ ("polars" en el sentit que son menys apolars que la resta). Així doncs, sobre la barreja que vam analitzar dels 4 patrons alhora, afegirem una concentració addicional dels SMRZ i SFT, un de cada parella dels que ens pot generar més dubtes. Això va resultar en un increment de certs pics (segon i tercer) que ens van permetre identificar tots els pics.</a:t>
          </a:r>
        </a:p>
        <a:p>
          <a:r>
            <a:rPr lang="es-ES" sz="1200" baseline="0"/>
            <a:t>A la dreta adjuntarem els cromatogrames que ens han permès decidir el ordre d'elució.</a:t>
          </a:r>
          <a:endParaRPr lang="es-ES" sz="1200"/>
        </a:p>
      </xdr:txBody>
    </xdr:sp>
    <xdr:clientData/>
  </xdr:twoCellAnchor>
  <xdr:twoCellAnchor>
    <xdr:from>
      <xdr:col>0</xdr:col>
      <xdr:colOff>9525</xdr:colOff>
      <xdr:row>86</xdr:row>
      <xdr:rowOff>200025</xdr:rowOff>
    </xdr:from>
    <xdr:to>
      <xdr:col>6</xdr:col>
      <xdr:colOff>9525</xdr:colOff>
      <xdr:row>90</xdr:row>
      <xdr:rowOff>266700</xdr:rowOff>
    </xdr:to>
    <xdr:sp macro="" textlink="">
      <xdr:nvSpPr>
        <xdr:cNvPr id="426" name="CuadroTexto 8">
          <a:extLst>
            <a:ext uri="{FF2B5EF4-FFF2-40B4-BE49-F238E27FC236}">
              <a16:creationId xmlns:a16="http://schemas.microsoft.com/office/drawing/2014/main" id="{397C7D99-16A1-41C2-A883-1CDCAAF5B181}"/>
            </a:ext>
            <a:ext uri="{147F2762-F138-4A5C-976F-8EAC2B608ADB}">
              <a16:predDERef xmlns:a16="http://schemas.microsoft.com/office/drawing/2014/main" pred="{55F39626-FDED-450C-B8CF-5E760A657B22}"/>
            </a:ext>
          </a:extLst>
        </xdr:cNvPr>
        <xdr:cNvSpPr txBox="1"/>
      </xdr:nvSpPr>
      <xdr:spPr>
        <a:xfrm>
          <a:off x="9525" y="28765500"/>
          <a:ext cx="8201025" cy="12477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En el cromatograma de la mostra només s'observen tres sulfamides! I a més, comparant les dades que s'han obtingut de la nostra identificació dels pics i les dades que hi havia a la etiqueta del producte, detectem que-</a:t>
          </a:r>
          <a:r>
            <a:rPr lang="en-US" sz="1100" b="0" i="0" u="sng" strike="noStrike">
              <a:solidFill>
                <a:schemeClr val="dk1"/>
              </a:solidFill>
              <a:latin typeface="Calibri" panose="020F0502020204030204" pitchFamily="34" charset="0"/>
              <a:ea typeface="Calibri" panose="020F0502020204030204" pitchFamily="34" charset="0"/>
              <a:cs typeface="Calibri" panose="020F0502020204030204" pitchFamily="34" charset="0"/>
            </a:rPr>
            <a:t>hi ha una incoherència</a:t>
          </a:r>
          <a:r>
            <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 A l'etiqueta diu que hi ha una sulfamida que nosaltres no hem detectat, sinó que estem detectant una altra.</a:t>
          </a:r>
          <a:r>
            <a:rPr lang="en-US" sz="1100" b="1"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 Això ens permet dir que l'</a:t>
          </a:r>
          <a:r>
            <a:rPr lang="en-US" sz="1100" b="1" i="0" u="sng" strike="noStrike">
              <a:solidFill>
                <a:schemeClr val="dk1"/>
              </a:solidFill>
              <a:latin typeface="Calibri" panose="020F0502020204030204" pitchFamily="34" charset="0"/>
              <a:ea typeface="Calibri" panose="020F0502020204030204" pitchFamily="34" charset="0"/>
              <a:cs typeface="Calibri" panose="020F0502020204030204" pitchFamily="34" charset="0"/>
            </a:rPr>
            <a:t>etiqueta està mal feta</a:t>
          </a:r>
          <a:r>
            <a:rPr lang="en-US" sz="1100" b="1"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 i el compost que diu que hi ha "sulfameracina"(SMRZ) és realment "sulfametacina" (SMTZ)!</a:t>
          </a:r>
        </a:p>
        <a:p>
          <a:pPr marL="0" indent="0"/>
          <a:endPar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xdr:from>
      <xdr:col>0</xdr:col>
      <xdr:colOff>133625</xdr:colOff>
      <xdr:row>204</xdr:row>
      <xdr:rowOff>11144</xdr:rowOff>
    </xdr:from>
    <xdr:to>
      <xdr:col>5</xdr:col>
      <xdr:colOff>253999</xdr:colOff>
      <xdr:row>212</xdr:row>
      <xdr:rowOff>69643</xdr:rowOff>
    </xdr:to>
    <xdr:sp macro="" textlink="">
      <xdr:nvSpPr>
        <xdr:cNvPr id="433" name="CuadroTexto 9">
          <a:extLst>
            <a:ext uri="{FF2B5EF4-FFF2-40B4-BE49-F238E27FC236}">
              <a16:creationId xmlns:a16="http://schemas.microsoft.com/office/drawing/2014/main" id="{53D102DC-8E7B-421D-99CE-33BD2F7B1A60}"/>
            </a:ext>
            <a:ext uri="{147F2762-F138-4A5C-976F-8EAC2B608ADB}">
              <a16:predDERef xmlns:a16="http://schemas.microsoft.com/office/drawing/2014/main" pred="{397C7D99-16A1-41C2-A883-1CDCAAF5B181}"/>
            </a:ext>
          </a:extLst>
        </xdr:cNvPr>
        <xdr:cNvSpPr txBox="1"/>
      </xdr:nvSpPr>
      <xdr:spPr>
        <a:xfrm>
          <a:off x="133625" y="61571508"/>
          <a:ext cx="7890465" cy="236759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Les dades experimentals han permès detectar un error en la etiqueta de la mostra i validar els valors de concentració reals de la mostra. En general els valors que s'han obtingut de l'anàlisi són menors als de la etiqueta. L'etiqueta dona valors de 100 mg/mL i 50 mg/mL, i els obtinguts són (129 ± 37) mg/mL per a la SFT, compatible amb el valor de l'etiqueta de 100 mg/mL, i els obtinguts per SMTZ (68 ± 30) mg/mL i SDZ (56 ± 16) mg/mL, ambdós són compatibles també amb els valors de 50 mg/mL de l'etiqueta.</a:t>
          </a:r>
        </a:p>
        <a:p>
          <a:pPr marL="0" indent="0"/>
          <a:r>
            <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*A la taula de la dreta donem els valors amb una única xifra significativa,</a:t>
          </a:r>
          <a:r>
            <a:rPr lang="en-US" sz="1100" b="0" i="0" u="none" strike="noStrike" baseline="0">
              <a:solidFill>
                <a:schemeClr val="dk1"/>
              </a:solidFill>
              <a:latin typeface="Calibri" panose="020F0502020204030204" pitchFamily="34" charset="0"/>
              <a:ea typeface="Calibri" panose="020F0502020204030204" pitchFamily="34" charset="0"/>
              <a:cs typeface="Calibri" panose="020F0502020204030204" pitchFamily="34" charset="0"/>
            </a:rPr>
            <a:t> seguint el criteri de la comunitat química.</a:t>
          </a:r>
          <a:endPar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endParaRPr>
        </a:p>
        <a:p>
          <a:pPr marL="0" indent="0"/>
          <a:endPar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endParaRPr>
        </a:p>
        <a:p>
          <a:pPr marL="0" indent="0"/>
          <a:r>
            <a:rPr lang="en-US" sz="1100" b="0" i="0" u="none" strike="noStrike">
              <a:solidFill>
                <a:schemeClr val="dk1"/>
              </a:solidFill>
              <a:latin typeface="Calibri" panose="020F0502020204030204" pitchFamily="34" charset="0"/>
              <a:ea typeface="Calibri" panose="020F0502020204030204" pitchFamily="34" charset="0"/>
              <a:cs typeface="Calibri" panose="020F0502020204030204" pitchFamily="34" charset="0"/>
            </a:rPr>
            <a:t>Ha sigut molt interessant practicar i veure els efectes de la variació de fase mòbil així com de les diferents tècniques per a la identificació dels pics (dopatge i estudi dels patrons individuals). I més encara ha sigut descobrir el fet que l'etiqueta estava incorrecte i que anàlisis basats en patrons externs i HPLC han permès determinar la composició correcta de la mostra i les seves sulfamides.</a:t>
          </a:r>
        </a:p>
      </xdr:txBody>
    </xdr:sp>
    <xdr:clientData/>
  </xdr:twoCellAnchor>
  <xdr:twoCellAnchor>
    <xdr:from>
      <xdr:col>3</xdr:col>
      <xdr:colOff>7983</xdr:colOff>
      <xdr:row>32</xdr:row>
      <xdr:rowOff>0</xdr:rowOff>
    </xdr:from>
    <xdr:to>
      <xdr:col>5</xdr:col>
      <xdr:colOff>206863</xdr:colOff>
      <xdr:row>40</xdr:row>
      <xdr:rowOff>45720</xdr:rowOff>
    </xdr:to>
    <xdr:sp macro="" textlink="">
      <xdr:nvSpPr>
        <xdr:cNvPr id="11" name="CuadroTexto 10">
          <a:extLst>
            <a:ext uri="{FF2B5EF4-FFF2-40B4-BE49-F238E27FC236}">
              <a16:creationId xmlns:a16="http://schemas.microsoft.com/office/drawing/2014/main" id="{145F839E-B11F-4E0C-AC0C-25C009D64E23}"/>
            </a:ext>
          </a:extLst>
        </xdr:cNvPr>
        <xdr:cNvSpPr txBox="1"/>
      </xdr:nvSpPr>
      <xdr:spPr>
        <a:xfrm>
          <a:off x="4138023" y="10165080"/>
          <a:ext cx="3041140" cy="2362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En aquesta segona prova amb 80:20 (aquosa:orgànica) observem un increment</a:t>
          </a:r>
          <a:r>
            <a:rPr lang="es-ES" sz="1100" baseline="0"/>
            <a:t> en els temps de retenció, una millor separació entre els dos darrers pics però els dos primers ara s'han solapat completament!</a:t>
          </a:r>
        </a:p>
        <a:p>
          <a:endParaRPr lang="es-ES" sz="1100" baseline="0"/>
        </a:p>
        <a:p>
          <a:r>
            <a:rPr lang="es-ES" sz="1100" baseline="0"/>
            <a:t>D'aquest increment de temps de retenció podem deduir que els </a:t>
          </a:r>
          <a:r>
            <a:rPr lang="es-ES" sz="1100" u="sng" baseline="0"/>
            <a:t>compostos que estem tractant són apolars</a:t>
          </a:r>
          <a:r>
            <a:rPr lang="es-ES" sz="1100" baseline="0"/>
            <a:t>. Això és perquè, si hem incrementat la fase aquosa (polar) [de la fase mòbil] i ara els compostos es queden més retinguts, és que tenen més preferència per la columna (en el nostre cas, C18, apolar).</a:t>
          </a:r>
        </a:p>
        <a:p>
          <a:endParaRPr lang="es-ES" sz="1100" baseline="0"/>
        </a:p>
        <a:p>
          <a:r>
            <a:rPr lang="es-ES" sz="1100" baseline="0"/>
            <a:t>En base a això, seguirem augmentant la proporció de fase aquosa per tal d'aconseguir distingir i tenir una bona resolució entre els dos primers pics.</a:t>
          </a:r>
        </a:p>
        <a:p>
          <a:endParaRPr lang="es-ES" sz="1100" baseline="0"/>
        </a:p>
        <a:p>
          <a:endParaRPr lang="es-ES" sz="1100"/>
        </a:p>
      </xdr:txBody>
    </xdr:sp>
    <xdr:clientData/>
  </xdr:twoCellAnchor>
  <xdr:twoCellAnchor>
    <xdr:from>
      <xdr:col>2</xdr:col>
      <xdr:colOff>1847273</xdr:colOff>
      <xdr:row>23</xdr:row>
      <xdr:rowOff>61041</xdr:rowOff>
    </xdr:from>
    <xdr:to>
      <xdr:col>5</xdr:col>
      <xdr:colOff>186337</xdr:colOff>
      <xdr:row>31</xdr:row>
      <xdr:rowOff>129075</xdr:rowOff>
    </xdr:to>
    <xdr:sp macro="" textlink="">
      <xdr:nvSpPr>
        <xdr:cNvPr id="12" name="CuadroTexto 11">
          <a:extLst>
            <a:ext uri="{FF2B5EF4-FFF2-40B4-BE49-F238E27FC236}">
              <a16:creationId xmlns:a16="http://schemas.microsoft.com/office/drawing/2014/main" id="{2F60DF4D-28F0-4F10-BE82-84A4E750E4DB}"/>
            </a:ext>
          </a:extLst>
        </xdr:cNvPr>
        <xdr:cNvSpPr txBox="1"/>
      </xdr:nvSpPr>
      <xdr:spPr>
        <a:xfrm>
          <a:off x="4445000" y="7611768"/>
          <a:ext cx="3511428" cy="2377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Primera prova realitzada amb els 4 patrons barrejats i una proporció de fase mòbil de 75:25 (aquosa:orgànica).</a:t>
          </a:r>
        </a:p>
        <a:p>
          <a:endParaRPr lang="es-ES" sz="1100"/>
        </a:p>
        <a:p>
          <a:r>
            <a:rPr lang="es-ES" sz="1100"/>
            <a:t>S'observa que</a:t>
          </a:r>
          <a:r>
            <a:rPr lang="es-ES" sz="1100" baseline="0"/>
            <a:t> tenim uns temps d'elució baixos, que és positiu, però no tenim una bona resolució i separació dels pics. En els dos darrers pics la separació es podria considerar prou bona (la vall entre ambdós pics arriba a la línia base), però els dos primers apareixen gairebé solapats.</a:t>
          </a:r>
        </a:p>
        <a:p>
          <a:endParaRPr lang="es-ES" sz="1100" baseline="0"/>
        </a:p>
        <a:p>
          <a:r>
            <a:rPr lang="es-ES" sz="1100" baseline="0"/>
            <a:t>Es procedeix a provar una nova combinació de fases mòbils.</a:t>
          </a:r>
          <a:endParaRPr lang="es-ES" sz="1100"/>
        </a:p>
      </xdr:txBody>
    </xdr:sp>
    <xdr:clientData/>
  </xdr:twoCellAnchor>
  <xdr:twoCellAnchor editAs="oneCell">
    <xdr:from>
      <xdr:col>8</xdr:col>
      <xdr:colOff>609600</xdr:colOff>
      <xdr:row>14</xdr:row>
      <xdr:rowOff>53340</xdr:rowOff>
    </xdr:from>
    <xdr:to>
      <xdr:col>11</xdr:col>
      <xdr:colOff>472208</xdr:colOff>
      <xdr:row>20</xdr:row>
      <xdr:rowOff>228600</xdr:rowOff>
    </xdr:to>
    <xdr:pic>
      <xdr:nvPicPr>
        <xdr:cNvPr id="14" name="Picture 13" descr="UV-Vis Spectrum of Sulfamethazine | SIELC Technologies">
          <a:extLst>
            <a:ext uri="{FF2B5EF4-FFF2-40B4-BE49-F238E27FC236}">
              <a16:creationId xmlns:a16="http://schemas.microsoft.com/office/drawing/2014/main" id="{B9F8E9C3-6C31-659D-351C-553FA8DC4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075420" y="4099560"/>
          <a:ext cx="2392680" cy="1912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739140</xdr:colOff>
      <xdr:row>14</xdr:row>
      <xdr:rowOff>53340</xdr:rowOff>
    </xdr:from>
    <xdr:to>
      <xdr:col>14</xdr:col>
      <xdr:colOff>673331</xdr:colOff>
      <xdr:row>20</xdr:row>
      <xdr:rowOff>228600</xdr:rowOff>
    </xdr:to>
    <xdr:pic>
      <xdr:nvPicPr>
        <xdr:cNvPr id="15" name="Picture 14" descr="UV-Vis Spectrum of Sulfadiazine | SIELC Technologies">
          <a:extLst>
            <a:ext uri="{FF2B5EF4-FFF2-40B4-BE49-F238E27FC236}">
              <a16:creationId xmlns:a16="http://schemas.microsoft.com/office/drawing/2014/main" id="{CCF7C95E-80BE-A2EC-D9E9-77386BDD77A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559540" y="4099560"/>
          <a:ext cx="2392680" cy="19126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718179</xdr:colOff>
      <xdr:row>66</xdr:row>
      <xdr:rowOff>877700</xdr:rowOff>
    </xdr:from>
    <xdr:to>
      <xdr:col>11</xdr:col>
      <xdr:colOff>11940</xdr:colOff>
      <xdr:row>66</xdr:row>
      <xdr:rowOff>1851660</xdr:rowOff>
    </xdr:to>
    <xdr:pic>
      <xdr:nvPicPr>
        <xdr:cNvPr id="6" name="Imagen 5">
          <a:extLst>
            <a:ext uri="{FF2B5EF4-FFF2-40B4-BE49-F238E27FC236}">
              <a16:creationId xmlns:a16="http://schemas.microsoft.com/office/drawing/2014/main" id="{595D5403-18B4-7FF1-3098-039AB6A2C874}"/>
            </a:ext>
          </a:extLst>
        </xdr:cNvPr>
        <xdr:cNvPicPr>
          <a:picLocks noChangeAspect="1"/>
        </xdr:cNvPicPr>
      </xdr:nvPicPr>
      <xdr:blipFill rotWithShape="1">
        <a:blip xmlns:r="http://schemas.openxmlformats.org/officeDocument/2006/relationships" r:embed="rId3"/>
        <a:srcRect b="51353"/>
        <a:stretch/>
      </xdr:blipFill>
      <xdr:spPr>
        <a:xfrm>
          <a:off x="9161139" y="20887820"/>
          <a:ext cx="3857479" cy="973960"/>
        </a:xfrm>
        <a:prstGeom prst="rect">
          <a:avLst/>
        </a:prstGeom>
      </xdr:spPr>
    </xdr:pic>
    <xdr:clientData/>
  </xdr:twoCellAnchor>
  <xdr:twoCellAnchor>
    <xdr:from>
      <xdr:col>0</xdr:col>
      <xdr:colOff>540035</xdr:colOff>
      <xdr:row>109</xdr:row>
      <xdr:rowOff>213039</xdr:rowOff>
    </xdr:from>
    <xdr:to>
      <xdr:col>5</xdr:col>
      <xdr:colOff>858107</xdr:colOff>
      <xdr:row>120</xdr:row>
      <xdr:rowOff>137297</xdr:rowOff>
    </xdr:to>
    <xdr:graphicFrame macro="">
      <xdr:nvGraphicFramePr>
        <xdr:cNvPr id="72" name="Gráfico 12">
          <a:extLst>
            <a:ext uri="{FF2B5EF4-FFF2-40B4-BE49-F238E27FC236}">
              <a16:creationId xmlns:a16="http://schemas.microsoft.com/office/drawing/2014/main" id="{3DE5D0C9-E36F-8C90-806A-92C2BD9EB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423333</xdr:colOff>
      <xdr:row>135</xdr:row>
      <xdr:rowOff>251711</xdr:rowOff>
    </xdr:from>
    <xdr:to>
      <xdr:col>5</xdr:col>
      <xdr:colOff>741405</xdr:colOff>
      <xdr:row>146</xdr:row>
      <xdr:rowOff>175969</xdr:rowOff>
    </xdr:to>
    <xdr:graphicFrame macro="">
      <xdr:nvGraphicFramePr>
        <xdr:cNvPr id="67" name="Gráfico 15">
          <a:extLst>
            <a:ext uri="{FF2B5EF4-FFF2-40B4-BE49-F238E27FC236}">
              <a16:creationId xmlns:a16="http://schemas.microsoft.com/office/drawing/2014/main" id="{6BFA4524-5508-9B4D-9A0D-64518B6231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331801</xdr:colOff>
      <xdr:row>161</xdr:row>
      <xdr:rowOff>171621</xdr:rowOff>
    </xdr:from>
    <xdr:to>
      <xdr:col>5</xdr:col>
      <xdr:colOff>649873</xdr:colOff>
      <xdr:row>172</xdr:row>
      <xdr:rowOff>95879</xdr:rowOff>
    </xdr:to>
    <xdr:graphicFrame macro="">
      <xdr:nvGraphicFramePr>
        <xdr:cNvPr id="51" name="Gráfico 16">
          <a:extLst>
            <a:ext uri="{FF2B5EF4-FFF2-40B4-BE49-F238E27FC236}">
              <a16:creationId xmlns:a16="http://schemas.microsoft.com/office/drawing/2014/main" id="{FE48C7E1-99DD-334F-B3B0-4157BEF5D2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354685</xdr:colOff>
      <xdr:row>187</xdr:row>
      <xdr:rowOff>217388</xdr:rowOff>
    </xdr:from>
    <xdr:to>
      <xdr:col>5</xdr:col>
      <xdr:colOff>672757</xdr:colOff>
      <xdr:row>198</xdr:row>
      <xdr:rowOff>141645</xdr:rowOff>
    </xdr:to>
    <xdr:graphicFrame macro="">
      <xdr:nvGraphicFramePr>
        <xdr:cNvPr id="56" name="Gráfico 17">
          <a:extLst>
            <a:ext uri="{FF2B5EF4-FFF2-40B4-BE49-F238E27FC236}">
              <a16:creationId xmlns:a16="http://schemas.microsoft.com/office/drawing/2014/main" id="{338D4588-E49F-9840-A7EA-6E48D89648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46180</xdr:colOff>
      <xdr:row>23</xdr:row>
      <xdr:rowOff>80818</xdr:rowOff>
    </xdr:from>
    <xdr:to>
      <xdr:col>2</xdr:col>
      <xdr:colOff>1739537</xdr:colOff>
      <xdr:row>31</xdr:row>
      <xdr:rowOff>92364</xdr:rowOff>
    </xdr:to>
    <xdr:pic>
      <xdr:nvPicPr>
        <xdr:cNvPr id="16" name="Imatge 1">
          <a:extLst>
            <a:ext uri="{FF2B5EF4-FFF2-40B4-BE49-F238E27FC236}">
              <a16:creationId xmlns:a16="http://schemas.microsoft.com/office/drawing/2014/main" id="{52AC5DFA-D93A-30EB-95E1-F657B72E8E18}"/>
            </a:ext>
          </a:extLst>
        </xdr:cNvPr>
        <xdr:cNvPicPr>
          <a:picLocks noChangeAspect="1"/>
        </xdr:cNvPicPr>
      </xdr:nvPicPr>
      <xdr:blipFill rotWithShape="1">
        <a:blip xmlns:r="http://schemas.openxmlformats.org/officeDocument/2006/relationships" r:embed="rId8"/>
        <a:srcRect b="3867"/>
        <a:stretch/>
      </xdr:blipFill>
      <xdr:spPr bwMode="auto">
        <a:xfrm>
          <a:off x="46180" y="7631545"/>
          <a:ext cx="4291084" cy="2320637"/>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15119</xdr:colOff>
      <xdr:row>31</xdr:row>
      <xdr:rowOff>279704</xdr:rowOff>
    </xdr:from>
    <xdr:to>
      <xdr:col>2</xdr:col>
      <xdr:colOff>1731132</xdr:colOff>
      <xdr:row>39</xdr:row>
      <xdr:rowOff>233180</xdr:rowOff>
    </xdr:to>
    <xdr:pic>
      <xdr:nvPicPr>
        <xdr:cNvPr id="17" name="Imatge 2">
          <a:extLst>
            <a:ext uri="{FF2B5EF4-FFF2-40B4-BE49-F238E27FC236}">
              <a16:creationId xmlns:a16="http://schemas.microsoft.com/office/drawing/2014/main" id="{EAB81FAC-F19C-6A9D-68E4-17F6B963B316}"/>
            </a:ext>
          </a:extLst>
        </xdr:cNvPr>
        <xdr:cNvPicPr>
          <a:picLocks noChangeAspect="1"/>
        </xdr:cNvPicPr>
      </xdr:nvPicPr>
      <xdr:blipFill rotWithShape="1">
        <a:blip xmlns:r="http://schemas.openxmlformats.org/officeDocument/2006/relationships" r:embed="rId9"/>
        <a:srcRect b="4620"/>
        <a:stretch/>
      </xdr:blipFill>
      <xdr:spPr bwMode="auto">
        <a:xfrm>
          <a:off x="15119" y="10273394"/>
          <a:ext cx="4308930" cy="2312048"/>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0</xdr:col>
      <xdr:colOff>0</xdr:colOff>
      <xdr:row>40</xdr:row>
      <xdr:rowOff>173870</xdr:rowOff>
    </xdr:from>
    <xdr:to>
      <xdr:col>2</xdr:col>
      <xdr:colOff>1731131</xdr:colOff>
      <xdr:row>48</xdr:row>
      <xdr:rowOff>140033</xdr:rowOff>
    </xdr:to>
    <xdr:pic>
      <xdr:nvPicPr>
        <xdr:cNvPr id="18" name="Imatge 3">
          <a:extLst>
            <a:ext uri="{FF2B5EF4-FFF2-40B4-BE49-F238E27FC236}">
              <a16:creationId xmlns:a16="http://schemas.microsoft.com/office/drawing/2014/main" id="{82839696-7C49-FFBF-427E-CF1D7307A393}"/>
            </a:ext>
          </a:extLst>
        </xdr:cNvPr>
        <xdr:cNvPicPr>
          <a:picLocks noChangeAspect="1"/>
        </xdr:cNvPicPr>
      </xdr:nvPicPr>
      <xdr:blipFill rotWithShape="1">
        <a:blip xmlns:r="http://schemas.openxmlformats.org/officeDocument/2006/relationships" r:embed="rId10"/>
        <a:srcRect b="4431"/>
        <a:stretch/>
      </xdr:blipFill>
      <xdr:spPr bwMode="auto">
        <a:xfrm>
          <a:off x="0" y="12820953"/>
          <a:ext cx="4324048" cy="232473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698500</xdr:colOff>
      <xdr:row>38</xdr:row>
      <xdr:rowOff>241300</xdr:rowOff>
    </xdr:from>
    <xdr:to>
      <xdr:col>10</xdr:col>
      <xdr:colOff>52596</xdr:colOff>
      <xdr:row>48</xdr:row>
      <xdr:rowOff>79375</xdr:rowOff>
    </xdr:to>
    <xdr:pic>
      <xdr:nvPicPr>
        <xdr:cNvPr id="19" name="Imatge 4">
          <a:extLst>
            <a:ext uri="{FF2B5EF4-FFF2-40B4-BE49-F238E27FC236}">
              <a16:creationId xmlns:a16="http://schemas.microsoft.com/office/drawing/2014/main" id="{66860245-F1DC-2AB2-C333-B97040A10AB3}"/>
            </a:ext>
          </a:extLst>
        </xdr:cNvPr>
        <xdr:cNvPicPr>
          <a:picLocks noChangeAspect="1"/>
        </xdr:cNvPicPr>
      </xdr:nvPicPr>
      <xdr:blipFill rotWithShape="1">
        <a:blip xmlns:r="http://schemas.openxmlformats.org/officeDocument/2006/relationships" r:embed="rId11"/>
        <a:srcRect b="4996"/>
        <a:stretch/>
      </xdr:blipFill>
      <xdr:spPr bwMode="auto">
        <a:xfrm>
          <a:off x="7670800" y="12143740"/>
          <a:ext cx="4603614" cy="273367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5</xdr:col>
      <xdr:colOff>685799</xdr:colOff>
      <xdr:row>48</xdr:row>
      <xdr:rowOff>165100</xdr:rowOff>
    </xdr:from>
    <xdr:to>
      <xdr:col>10</xdr:col>
      <xdr:colOff>66170</xdr:colOff>
      <xdr:row>58</xdr:row>
      <xdr:rowOff>39183</xdr:rowOff>
    </xdr:to>
    <xdr:pic>
      <xdr:nvPicPr>
        <xdr:cNvPr id="20" name="Imatge 5">
          <a:extLst>
            <a:ext uri="{FF2B5EF4-FFF2-40B4-BE49-F238E27FC236}">
              <a16:creationId xmlns:a16="http://schemas.microsoft.com/office/drawing/2014/main" id="{645F91B2-B39B-4122-EC4E-5C26215A6AC2}"/>
            </a:ext>
          </a:extLst>
        </xdr:cNvPr>
        <xdr:cNvPicPr>
          <a:picLocks noChangeAspect="1"/>
        </xdr:cNvPicPr>
      </xdr:nvPicPr>
      <xdr:blipFill rotWithShape="1">
        <a:blip xmlns:r="http://schemas.openxmlformats.org/officeDocument/2006/relationships" r:embed="rId12"/>
        <a:srcRect b="4243"/>
        <a:stretch/>
      </xdr:blipFill>
      <xdr:spPr bwMode="auto">
        <a:xfrm>
          <a:off x="8445499" y="15062200"/>
          <a:ext cx="5188689" cy="2795083"/>
        </a:xfrm>
        <a:prstGeom prst="rect">
          <a:avLst/>
        </a:prstGeom>
        <a:ln>
          <a:noFill/>
        </a:ln>
        <a:extLst>
          <a:ext uri="{53640926-AAD7-44D8-BBD7-CCE9431645EC}">
            <a14:shadowObscured xmlns:a14="http://schemas.microsoft.com/office/drawing/2010/main"/>
          </a:ext>
        </a:extLst>
      </xdr:spPr>
    </xdr:pic>
    <xdr:clientData/>
  </xdr:twoCellAnchor>
  <xdr:twoCellAnchor>
    <xdr:from>
      <xdr:col>10</xdr:col>
      <xdr:colOff>594810</xdr:colOff>
      <xdr:row>48</xdr:row>
      <xdr:rowOff>192912</xdr:rowOff>
    </xdr:from>
    <xdr:to>
      <xdr:col>15</xdr:col>
      <xdr:colOff>518610</xdr:colOff>
      <xdr:row>58</xdr:row>
      <xdr:rowOff>78611</xdr:rowOff>
    </xdr:to>
    <xdr:sp macro="" textlink="">
      <xdr:nvSpPr>
        <xdr:cNvPr id="27" name="CuadroTexto 20">
          <a:extLst>
            <a:ext uri="{FF2B5EF4-FFF2-40B4-BE49-F238E27FC236}">
              <a16:creationId xmlns:a16="http://schemas.microsoft.com/office/drawing/2014/main" id="{93CB392C-ACB0-8041-B782-A8932159B5C3}"/>
            </a:ext>
          </a:extLst>
        </xdr:cNvPr>
        <xdr:cNvSpPr txBox="1"/>
      </xdr:nvSpPr>
      <xdr:spPr>
        <a:xfrm>
          <a:off x="13744937" y="15213207"/>
          <a:ext cx="4500087" cy="28329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a:t>La prova de </a:t>
          </a:r>
          <a:r>
            <a:rPr lang="es-ES" sz="1100" b="1"/>
            <a:t>87:13</a:t>
          </a:r>
          <a:r>
            <a:rPr lang="es-ES" sz="1100" baseline="0"/>
            <a:t> va combinar el punt positiu de tenir uns </a:t>
          </a:r>
          <a:r>
            <a:rPr lang="es-ES" sz="1100" u="sng" baseline="0"/>
            <a:t>temps de retenció inferiors a 10 minuts</a:t>
          </a:r>
          <a:r>
            <a:rPr lang="es-ES" sz="1100" baseline="0"/>
            <a:t> per a tot l'experiment amb el fet de tenir </a:t>
          </a:r>
          <a:r>
            <a:rPr lang="es-ES" sz="1100" u="sng" baseline="0"/>
            <a:t>tots els pics ben resolts</a:t>
          </a:r>
          <a:r>
            <a:rPr lang="es-ES" sz="1100" baseline="0"/>
            <a:t>.</a:t>
          </a:r>
        </a:p>
        <a:p>
          <a:endParaRPr lang="es-ES" sz="1100" baseline="0"/>
        </a:p>
        <a:p>
          <a:r>
            <a:rPr lang="es-ES" sz="1100" baseline="0"/>
            <a:t>Aquestes van ser les condicions escollides per a fer la quantificació (rectes de calibratge, proves per a determinar a quina sulfamida correspon cada pic i la mesura de la mostra).</a:t>
          </a:r>
        </a:p>
        <a:p>
          <a:endParaRPr lang="es-ES" sz="1100" baseline="0"/>
        </a:p>
        <a:p>
          <a:endParaRPr lang="es-ES" sz="1100"/>
        </a:p>
      </xdr:txBody>
    </xdr:sp>
    <xdr:clientData/>
  </xdr:twoCellAnchor>
  <xdr:twoCellAnchor>
    <xdr:from>
      <xdr:col>5</xdr:col>
      <xdr:colOff>254000</xdr:colOff>
      <xdr:row>38</xdr:row>
      <xdr:rowOff>266700</xdr:rowOff>
    </xdr:from>
    <xdr:to>
      <xdr:col>5</xdr:col>
      <xdr:colOff>520700</xdr:colOff>
      <xdr:row>57</xdr:row>
      <xdr:rowOff>165100</xdr:rowOff>
    </xdr:to>
    <xdr:sp macro="" textlink="">
      <xdr:nvSpPr>
        <xdr:cNvPr id="22" name="Abrir llave 21">
          <a:extLst>
            <a:ext uri="{FF2B5EF4-FFF2-40B4-BE49-F238E27FC236}">
              <a16:creationId xmlns:a16="http://schemas.microsoft.com/office/drawing/2014/main" id="{2E97B5FF-8CC2-4C41-9F3D-E644CF54ECDC}"/>
            </a:ext>
          </a:extLst>
        </xdr:cNvPr>
        <xdr:cNvSpPr/>
      </xdr:nvSpPr>
      <xdr:spPr>
        <a:xfrm>
          <a:off x="8013700" y="12242800"/>
          <a:ext cx="266700" cy="5448300"/>
        </a:xfrm>
        <a:prstGeom prst="leftBrace">
          <a:avLst/>
        </a:prstGeom>
        <a:ln w="31750">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p>
      </xdr:txBody>
    </xdr:sp>
    <xdr:clientData/>
  </xdr:twoCellAnchor>
  <xdr:twoCellAnchor>
    <xdr:from>
      <xdr:col>6</xdr:col>
      <xdr:colOff>546100</xdr:colOff>
      <xdr:row>66</xdr:row>
      <xdr:rowOff>736600</xdr:rowOff>
    </xdr:from>
    <xdr:to>
      <xdr:col>6</xdr:col>
      <xdr:colOff>812800</xdr:colOff>
      <xdr:row>82</xdr:row>
      <xdr:rowOff>0</xdr:rowOff>
    </xdr:to>
    <xdr:sp macro="" textlink="">
      <xdr:nvSpPr>
        <xdr:cNvPr id="23" name="Abrir llave 22">
          <a:extLst>
            <a:ext uri="{FF2B5EF4-FFF2-40B4-BE49-F238E27FC236}">
              <a16:creationId xmlns:a16="http://schemas.microsoft.com/office/drawing/2014/main" id="{8CFF4C25-E0A5-0A4D-AFF9-BA9CF243E8CC}"/>
            </a:ext>
          </a:extLst>
        </xdr:cNvPr>
        <xdr:cNvSpPr/>
      </xdr:nvSpPr>
      <xdr:spPr>
        <a:xfrm>
          <a:off x="9944100" y="20891500"/>
          <a:ext cx="266700" cy="5448300"/>
        </a:xfrm>
        <a:prstGeom prst="leftBrace">
          <a:avLst/>
        </a:prstGeom>
        <a:ln w="31750">
          <a:solidFill>
            <a:schemeClr val="tx1">
              <a:lumMod val="75000"/>
              <a:lumOff val="25000"/>
            </a:schemeClr>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s-ES_tradnl" sz="1100"/>
        </a:p>
      </xdr:txBody>
    </xdr:sp>
    <xdr:clientData/>
  </xdr:twoCellAnchor>
  <xdr:twoCellAnchor editAs="oneCell">
    <xdr:from>
      <xdr:col>11</xdr:col>
      <xdr:colOff>527679</xdr:colOff>
      <xdr:row>66</xdr:row>
      <xdr:rowOff>725300</xdr:rowOff>
    </xdr:from>
    <xdr:to>
      <xdr:col>16</xdr:col>
      <xdr:colOff>295759</xdr:colOff>
      <xdr:row>66</xdr:row>
      <xdr:rowOff>1689100</xdr:rowOff>
    </xdr:to>
    <xdr:pic>
      <xdr:nvPicPr>
        <xdr:cNvPr id="24" name="Imagen 23">
          <a:extLst>
            <a:ext uri="{FF2B5EF4-FFF2-40B4-BE49-F238E27FC236}">
              <a16:creationId xmlns:a16="http://schemas.microsoft.com/office/drawing/2014/main" id="{FEC30C32-CB38-9BFA-8C24-895CE1C107A7}"/>
            </a:ext>
          </a:extLst>
        </xdr:cNvPr>
        <xdr:cNvPicPr>
          <a:picLocks noChangeAspect="1"/>
        </xdr:cNvPicPr>
      </xdr:nvPicPr>
      <xdr:blipFill rotWithShape="1">
        <a:blip xmlns:r="http://schemas.openxmlformats.org/officeDocument/2006/relationships" r:embed="rId3"/>
        <a:srcRect l="293" t="49359" r="-293" b="1994"/>
        <a:stretch/>
      </xdr:blipFill>
      <xdr:spPr>
        <a:xfrm>
          <a:off x="14561179" y="20880200"/>
          <a:ext cx="4340079" cy="963800"/>
        </a:xfrm>
        <a:prstGeom prst="rect">
          <a:avLst/>
        </a:prstGeom>
      </xdr:spPr>
    </xdr:pic>
    <xdr:clientData/>
  </xdr:twoCellAnchor>
  <xdr:twoCellAnchor editAs="oneCell">
    <xdr:from>
      <xdr:col>7</xdr:col>
      <xdr:colOff>50800</xdr:colOff>
      <xdr:row>67</xdr:row>
      <xdr:rowOff>203200</xdr:rowOff>
    </xdr:from>
    <xdr:to>
      <xdr:col>12</xdr:col>
      <xdr:colOff>659016</xdr:colOff>
      <xdr:row>72</xdr:row>
      <xdr:rowOff>202565</xdr:rowOff>
    </xdr:to>
    <xdr:pic>
      <xdr:nvPicPr>
        <xdr:cNvPr id="25" name="Imatge 6">
          <a:extLst>
            <a:ext uri="{FF2B5EF4-FFF2-40B4-BE49-F238E27FC236}">
              <a16:creationId xmlns:a16="http://schemas.microsoft.com/office/drawing/2014/main" id="{266BE3BA-2BFD-A3CF-0515-B91A48986FFD}"/>
            </a:ext>
          </a:extLst>
        </xdr:cNvPr>
        <xdr:cNvPicPr>
          <a:picLocks noChangeAspect="1"/>
        </xdr:cNvPicPr>
      </xdr:nvPicPr>
      <xdr:blipFill rotWithShape="1">
        <a:blip xmlns:r="http://schemas.openxmlformats.org/officeDocument/2006/relationships" r:embed="rId13"/>
        <a:srcRect l="16192" t="12981" r="15758" b="54850"/>
        <a:stretch/>
      </xdr:blipFill>
      <xdr:spPr bwMode="auto">
        <a:xfrm>
          <a:off x="10452100" y="22161500"/>
          <a:ext cx="5489434" cy="1459865"/>
        </a:xfrm>
        <a:prstGeom prst="rect">
          <a:avLst/>
        </a:prstGeom>
        <a:ln>
          <a:noFill/>
        </a:ln>
        <a:extLst>
          <a:ext uri="{53640926-AAD7-44D8-BBD7-CCE9431645EC}">
            <a14:shadowObscured xmlns:a14="http://schemas.microsoft.com/office/drawing/2010/main"/>
          </a:ext>
        </a:extLst>
      </xdr:spPr>
    </xdr:pic>
    <xdr:clientData/>
  </xdr:twoCellAnchor>
  <xdr:twoCellAnchor>
    <xdr:from>
      <xdr:col>8</xdr:col>
      <xdr:colOff>373380</xdr:colOff>
      <xdr:row>66</xdr:row>
      <xdr:rowOff>1661160</xdr:rowOff>
    </xdr:from>
    <xdr:to>
      <xdr:col>10</xdr:col>
      <xdr:colOff>449580</xdr:colOff>
      <xdr:row>70</xdr:row>
      <xdr:rowOff>160020</xdr:rowOff>
    </xdr:to>
    <xdr:cxnSp macro="">
      <xdr:nvCxnSpPr>
        <xdr:cNvPr id="392" name="Straight Arrow Connector 391">
          <a:extLst>
            <a:ext uri="{FF2B5EF4-FFF2-40B4-BE49-F238E27FC236}">
              <a16:creationId xmlns:a16="http://schemas.microsoft.com/office/drawing/2014/main" id="{C482E35D-695B-5D71-CCD5-113396A21EE9}"/>
            </a:ext>
          </a:extLst>
        </xdr:cNvPr>
        <xdr:cNvCxnSpPr/>
      </xdr:nvCxnSpPr>
      <xdr:spPr>
        <a:xfrm flipH="1">
          <a:off x="10568940" y="21671280"/>
          <a:ext cx="1691640" cy="173736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175260</xdr:colOff>
      <xdr:row>66</xdr:row>
      <xdr:rowOff>1752600</xdr:rowOff>
    </xdr:from>
    <xdr:to>
      <xdr:col>8</xdr:col>
      <xdr:colOff>434340</xdr:colOff>
      <xdr:row>69</xdr:row>
      <xdr:rowOff>160020</xdr:rowOff>
    </xdr:to>
    <xdr:cxnSp macro="">
      <xdr:nvCxnSpPr>
        <xdr:cNvPr id="393" name="Straight Arrow Connector 392">
          <a:extLst>
            <a:ext uri="{FF2B5EF4-FFF2-40B4-BE49-F238E27FC236}">
              <a16:creationId xmlns:a16="http://schemas.microsoft.com/office/drawing/2014/main" id="{D1CDE67E-3A81-469F-9356-22AE9BA60B70}"/>
            </a:ext>
          </a:extLst>
        </xdr:cNvPr>
        <xdr:cNvCxnSpPr/>
      </xdr:nvCxnSpPr>
      <xdr:spPr>
        <a:xfrm>
          <a:off x="10370820" y="21762720"/>
          <a:ext cx="259080" cy="135636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7620</xdr:colOff>
      <xdr:row>66</xdr:row>
      <xdr:rowOff>1607820</xdr:rowOff>
    </xdr:from>
    <xdr:to>
      <xdr:col>13</xdr:col>
      <xdr:colOff>236220</xdr:colOff>
      <xdr:row>69</xdr:row>
      <xdr:rowOff>190500</xdr:rowOff>
    </xdr:to>
    <xdr:cxnSp macro="">
      <xdr:nvCxnSpPr>
        <xdr:cNvPr id="396" name="Straight Arrow Connector 395">
          <a:extLst>
            <a:ext uri="{FF2B5EF4-FFF2-40B4-BE49-F238E27FC236}">
              <a16:creationId xmlns:a16="http://schemas.microsoft.com/office/drawing/2014/main" id="{755F42C9-B3F8-47BD-8D6C-E3827E5673FF}"/>
            </a:ext>
          </a:extLst>
        </xdr:cNvPr>
        <xdr:cNvCxnSpPr/>
      </xdr:nvCxnSpPr>
      <xdr:spPr>
        <a:xfrm flipH="1">
          <a:off x="11010900" y="21617940"/>
          <a:ext cx="3390900" cy="153162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365760</xdr:colOff>
      <xdr:row>66</xdr:row>
      <xdr:rowOff>1539240</xdr:rowOff>
    </xdr:from>
    <xdr:to>
      <xdr:col>14</xdr:col>
      <xdr:colOff>2080260</xdr:colOff>
      <xdr:row>70</xdr:row>
      <xdr:rowOff>175260</xdr:rowOff>
    </xdr:to>
    <xdr:cxnSp macro="">
      <xdr:nvCxnSpPr>
        <xdr:cNvPr id="399" name="Straight Arrow Connector 398">
          <a:extLst>
            <a:ext uri="{FF2B5EF4-FFF2-40B4-BE49-F238E27FC236}">
              <a16:creationId xmlns:a16="http://schemas.microsoft.com/office/drawing/2014/main" id="{940D4912-894D-4DFC-A0C6-44C0EF0AD6E0}"/>
            </a:ext>
          </a:extLst>
        </xdr:cNvPr>
        <xdr:cNvCxnSpPr/>
      </xdr:nvCxnSpPr>
      <xdr:spPr>
        <a:xfrm flipH="1">
          <a:off x="11369040" y="21549360"/>
          <a:ext cx="5753100" cy="1874520"/>
        </a:xfrm>
        <a:prstGeom prst="straightConnector1">
          <a:avLst/>
        </a:prstGeom>
        <a:ln w="19050">
          <a:solidFill>
            <a:schemeClr val="accent6"/>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205740</xdr:colOff>
      <xdr:row>66</xdr:row>
      <xdr:rowOff>327660</xdr:rowOff>
    </xdr:from>
    <xdr:to>
      <xdr:col>11</xdr:col>
      <xdr:colOff>68580</xdr:colOff>
      <xdr:row>66</xdr:row>
      <xdr:rowOff>777240</xdr:rowOff>
    </xdr:to>
    <xdr:sp macro="" textlink="">
      <xdr:nvSpPr>
        <xdr:cNvPr id="402" name="Rectangle 401">
          <a:extLst>
            <a:ext uri="{FF2B5EF4-FFF2-40B4-BE49-F238E27FC236}">
              <a16:creationId xmlns:a16="http://schemas.microsoft.com/office/drawing/2014/main" id="{5C82A06F-AA28-E74E-9BED-088A45646702}"/>
            </a:ext>
          </a:extLst>
        </xdr:cNvPr>
        <xdr:cNvSpPr/>
      </xdr:nvSpPr>
      <xdr:spPr>
        <a:xfrm>
          <a:off x="12016740" y="20337780"/>
          <a:ext cx="647700" cy="449580"/>
        </a:xfrm>
        <a:prstGeom prst="rect">
          <a:avLst/>
        </a:prstGeom>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ca-ES" sz="2000">
              <a:solidFill>
                <a:schemeClr val="accent6"/>
              </a:solidFill>
            </a:rPr>
            <a:t>1</a:t>
          </a:r>
        </a:p>
      </xdr:txBody>
    </xdr:sp>
    <xdr:clientData/>
  </xdr:twoCellAnchor>
  <xdr:twoCellAnchor>
    <xdr:from>
      <xdr:col>7</xdr:col>
      <xdr:colOff>762000</xdr:colOff>
      <xdr:row>66</xdr:row>
      <xdr:rowOff>335280</xdr:rowOff>
    </xdr:from>
    <xdr:to>
      <xdr:col>8</xdr:col>
      <xdr:colOff>556260</xdr:colOff>
      <xdr:row>66</xdr:row>
      <xdr:rowOff>784860</xdr:rowOff>
    </xdr:to>
    <xdr:sp macro="" textlink="">
      <xdr:nvSpPr>
        <xdr:cNvPr id="403" name="Rectangle 402">
          <a:extLst>
            <a:ext uri="{FF2B5EF4-FFF2-40B4-BE49-F238E27FC236}">
              <a16:creationId xmlns:a16="http://schemas.microsoft.com/office/drawing/2014/main" id="{A651CD7F-E3FA-4242-B54E-888C16ACD590}"/>
            </a:ext>
          </a:extLst>
        </xdr:cNvPr>
        <xdr:cNvSpPr/>
      </xdr:nvSpPr>
      <xdr:spPr>
        <a:xfrm>
          <a:off x="10104120" y="20345400"/>
          <a:ext cx="647700" cy="449580"/>
        </a:xfrm>
        <a:prstGeom prst="rect">
          <a:avLst/>
        </a:prstGeom>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ca-ES" sz="2000">
              <a:solidFill>
                <a:schemeClr val="accent6"/>
              </a:solidFill>
            </a:rPr>
            <a:t>2</a:t>
          </a:r>
        </a:p>
      </xdr:txBody>
    </xdr:sp>
    <xdr:clientData/>
  </xdr:twoCellAnchor>
  <xdr:twoCellAnchor>
    <xdr:from>
      <xdr:col>13</xdr:col>
      <xdr:colOff>304800</xdr:colOff>
      <xdr:row>66</xdr:row>
      <xdr:rowOff>335280</xdr:rowOff>
    </xdr:from>
    <xdr:to>
      <xdr:col>14</xdr:col>
      <xdr:colOff>76200</xdr:colOff>
      <xdr:row>66</xdr:row>
      <xdr:rowOff>784860</xdr:rowOff>
    </xdr:to>
    <xdr:sp macro="" textlink="">
      <xdr:nvSpPr>
        <xdr:cNvPr id="404" name="Rectangle 403">
          <a:extLst>
            <a:ext uri="{FF2B5EF4-FFF2-40B4-BE49-F238E27FC236}">
              <a16:creationId xmlns:a16="http://schemas.microsoft.com/office/drawing/2014/main" id="{03054B9D-51C5-45AC-A750-A143500E6D29}"/>
            </a:ext>
          </a:extLst>
        </xdr:cNvPr>
        <xdr:cNvSpPr/>
      </xdr:nvSpPr>
      <xdr:spPr>
        <a:xfrm>
          <a:off x="14470380" y="20345400"/>
          <a:ext cx="647700" cy="449580"/>
        </a:xfrm>
        <a:prstGeom prst="rect">
          <a:avLst/>
        </a:prstGeom>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ca-ES" sz="2000">
              <a:solidFill>
                <a:schemeClr val="accent6"/>
              </a:solidFill>
            </a:rPr>
            <a:t>3</a:t>
          </a:r>
        </a:p>
      </xdr:txBody>
    </xdr:sp>
    <xdr:clientData/>
  </xdr:twoCellAnchor>
  <xdr:twoCellAnchor>
    <xdr:from>
      <xdr:col>14</xdr:col>
      <xdr:colOff>2118360</xdr:colOff>
      <xdr:row>66</xdr:row>
      <xdr:rowOff>373380</xdr:rowOff>
    </xdr:from>
    <xdr:to>
      <xdr:col>15</xdr:col>
      <xdr:colOff>259080</xdr:colOff>
      <xdr:row>66</xdr:row>
      <xdr:rowOff>822960</xdr:rowOff>
    </xdr:to>
    <xdr:sp macro="" textlink="">
      <xdr:nvSpPr>
        <xdr:cNvPr id="405" name="Rectangle 404">
          <a:extLst>
            <a:ext uri="{FF2B5EF4-FFF2-40B4-BE49-F238E27FC236}">
              <a16:creationId xmlns:a16="http://schemas.microsoft.com/office/drawing/2014/main" id="{2F3F26A8-929F-4661-BDE4-913AA02BD214}"/>
            </a:ext>
          </a:extLst>
        </xdr:cNvPr>
        <xdr:cNvSpPr/>
      </xdr:nvSpPr>
      <xdr:spPr>
        <a:xfrm>
          <a:off x="17160240" y="20383500"/>
          <a:ext cx="647700" cy="449580"/>
        </a:xfrm>
        <a:prstGeom prst="rect">
          <a:avLst/>
        </a:prstGeom>
        <a:ln>
          <a:solidFill>
            <a:schemeClr val="accent6"/>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ca-ES" sz="2000">
              <a:solidFill>
                <a:schemeClr val="accent6"/>
              </a:solidFill>
            </a:rPr>
            <a:t>4</a:t>
          </a:r>
        </a:p>
      </xdr:txBody>
    </xdr:sp>
    <xdr:clientData/>
  </xdr:twoCellAnchor>
  <xdr:twoCellAnchor editAs="oneCell">
    <xdr:from>
      <xdr:col>8</xdr:col>
      <xdr:colOff>57150</xdr:colOff>
      <xdr:row>74</xdr:row>
      <xdr:rowOff>114300</xdr:rowOff>
    </xdr:from>
    <xdr:to>
      <xdr:col>11</xdr:col>
      <xdr:colOff>447674</xdr:colOff>
      <xdr:row>76</xdr:row>
      <xdr:rowOff>15240</xdr:rowOff>
    </xdr:to>
    <xdr:pic>
      <xdr:nvPicPr>
        <xdr:cNvPr id="408" name="Imagen 387">
          <a:extLst>
            <a:ext uri="{FF2B5EF4-FFF2-40B4-BE49-F238E27FC236}">
              <a16:creationId xmlns:a16="http://schemas.microsoft.com/office/drawing/2014/main" id="{733F43A4-6744-7DF7-70ED-6C3BCE799E3C}"/>
            </a:ext>
            <a:ext uri="{147F2762-F138-4A5C-976F-8EAC2B608ADB}">
              <a16:predDERef xmlns:a16="http://schemas.microsoft.com/office/drawing/2014/main" pred="{2F3F26A8-929F-4661-BDE4-913AA02BD214}"/>
            </a:ext>
          </a:extLst>
        </xdr:cNvPr>
        <xdr:cNvPicPr>
          <a:picLocks noChangeAspect="1"/>
        </xdr:cNvPicPr>
      </xdr:nvPicPr>
      <xdr:blipFill>
        <a:blip xmlns:r="http://schemas.openxmlformats.org/officeDocument/2006/relationships" r:embed="rId14"/>
        <a:stretch>
          <a:fillRect/>
        </a:stretch>
      </xdr:blipFill>
      <xdr:spPr>
        <a:xfrm>
          <a:off x="9963150" y="24898350"/>
          <a:ext cx="2943225" cy="723900"/>
        </a:xfrm>
        <a:prstGeom prst="rect">
          <a:avLst/>
        </a:prstGeom>
      </xdr:spPr>
    </xdr:pic>
    <xdr:clientData/>
  </xdr:twoCellAnchor>
  <xdr:twoCellAnchor editAs="oneCell">
    <xdr:from>
      <xdr:col>8</xdr:col>
      <xdr:colOff>57150</xdr:colOff>
      <xdr:row>77</xdr:row>
      <xdr:rowOff>76200</xdr:rowOff>
    </xdr:from>
    <xdr:to>
      <xdr:col>11</xdr:col>
      <xdr:colOff>485774</xdr:colOff>
      <xdr:row>79</xdr:row>
      <xdr:rowOff>182880</xdr:rowOff>
    </xdr:to>
    <xdr:pic>
      <xdr:nvPicPr>
        <xdr:cNvPr id="411" name="Imagen 388">
          <a:extLst>
            <a:ext uri="{FF2B5EF4-FFF2-40B4-BE49-F238E27FC236}">
              <a16:creationId xmlns:a16="http://schemas.microsoft.com/office/drawing/2014/main" id="{E6F52A5D-64B2-F230-47DE-DE95C834CF3B}"/>
            </a:ext>
            <a:ext uri="{147F2762-F138-4A5C-976F-8EAC2B608ADB}">
              <a16:predDERef xmlns:a16="http://schemas.microsoft.com/office/drawing/2014/main" pred="{733F43A4-6744-7DF7-70ED-6C3BCE799E3C}"/>
            </a:ext>
          </a:extLst>
        </xdr:cNvPr>
        <xdr:cNvPicPr>
          <a:picLocks noChangeAspect="1"/>
        </xdr:cNvPicPr>
      </xdr:nvPicPr>
      <xdr:blipFill>
        <a:blip xmlns:r="http://schemas.openxmlformats.org/officeDocument/2006/relationships" r:embed="rId15"/>
        <a:stretch>
          <a:fillRect/>
        </a:stretch>
      </xdr:blipFill>
      <xdr:spPr>
        <a:xfrm>
          <a:off x="9963150" y="25984200"/>
          <a:ext cx="2981325" cy="685800"/>
        </a:xfrm>
        <a:prstGeom prst="rect">
          <a:avLst/>
        </a:prstGeom>
      </xdr:spPr>
    </xdr:pic>
    <xdr:clientData/>
  </xdr:twoCellAnchor>
  <xdr:twoCellAnchor editAs="oneCell">
    <xdr:from>
      <xdr:col>14</xdr:col>
      <xdr:colOff>47625</xdr:colOff>
      <xdr:row>73</xdr:row>
      <xdr:rowOff>276225</xdr:rowOff>
    </xdr:from>
    <xdr:to>
      <xdr:col>16</xdr:col>
      <xdr:colOff>622936</xdr:colOff>
      <xdr:row>76</xdr:row>
      <xdr:rowOff>30480</xdr:rowOff>
    </xdr:to>
    <xdr:pic>
      <xdr:nvPicPr>
        <xdr:cNvPr id="419" name="Imagen 389">
          <a:extLst>
            <a:ext uri="{FF2B5EF4-FFF2-40B4-BE49-F238E27FC236}">
              <a16:creationId xmlns:a16="http://schemas.microsoft.com/office/drawing/2014/main" id="{DBED761B-4CEE-0BD2-50B1-4AD75C3E808E}"/>
            </a:ext>
            <a:ext uri="{147F2762-F138-4A5C-976F-8EAC2B608ADB}">
              <a16:predDERef xmlns:a16="http://schemas.microsoft.com/office/drawing/2014/main" pred="{E6F52A5D-64B2-F230-47DE-DE95C834CF3B}"/>
            </a:ext>
          </a:extLst>
        </xdr:cNvPr>
        <xdr:cNvPicPr>
          <a:picLocks noChangeAspect="1"/>
        </xdr:cNvPicPr>
      </xdr:nvPicPr>
      <xdr:blipFill>
        <a:blip xmlns:r="http://schemas.openxmlformats.org/officeDocument/2006/relationships" r:embed="rId16"/>
        <a:stretch>
          <a:fillRect/>
        </a:stretch>
      </xdr:blipFill>
      <xdr:spPr>
        <a:xfrm>
          <a:off x="14649450" y="24765000"/>
          <a:ext cx="3867150" cy="866775"/>
        </a:xfrm>
        <a:prstGeom prst="rect">
          <a:avLst/>
        </a:prstGeom>
      </xdr:spPr>
    </xdr:pic>
    <xdr:clientData/>
  </xdr:twoCellAnchor>
  <xdr:twoCellAnchor editAs="oneCell">
    <xdr:from>
      <xdr:col>14</xdr:col>
      <xdr:colOff>38100</xdr:colOff>
      <xdr:row>76</xdr:row>
      <xdr:rowOff>219075</xdr:rowOff>
    </xdr:from>
    <xdr:to>
      <xdr:col>16</xdr:col>
      <xdr:colOff>708661</xdr:colOff>
      <xdr:row>79</xdr:row>
      <xdr:rowOff>226695</xdr:rowOff>
    </xdr:to>
    <xdr:pic>
      <xdr:nvPicPr>
        <xdr:cNvPr id="418" name="Imagen 390">
          <a:extLst>
            <a:ext uri="{FF2B5EF4-FFF2-40B4-BE49-F238E27FC236}">
              <a16:creationId xmlns:a16="http://schemas.microsoft.com/office/drawing/2014/main" id="{080821A0-CA77-55FF-09ED-A59720BADFA6}"/>
            </a:ext>
            <a:ext uri="{147F2762-F138-4A5C-976F-8EAC2B608ADB}">
              <a16:predDERef xmlns:a16="http://schemas.microsoft.com/office/drawing/2014/main" pred="{DBED761B-4CEE-0BD2-50B1-4AD75C3E808E}"/>
            </a:ext>
          </a:extLst>
        </xdr:cNvPr>
        <xdr:cNvPicPr>
          <a:picLocks noChangeAspect="1"/>
        </xdr:cNvPicPr>
      </xdr:nvPicPr>
      <xdr:blipFill>
        <a:blip xmlns:r="http://schemas.openxmlformats.org/officeDocument/2006/relationships" r:embed="rId17"/>
        <a:stretch>
          <a:fillRect/>
        </a:stretch>
      </xdr:blipFill>
      <xdr:spPr>
        <a:xfrm>
          <a:off x="14639925" y="25831800"/>
          <a:ext cx="3962400" cy="876300"/>
        </a:xfrm>
        <a:prstGeom prst="rect">
          <a:avLst/>
        </a:prstGeom>
      </xdr:spPr>
    </xdr:pic>
    <xdr:clientData/>
  </xdr:twoCellAnchor>
  <xdr:twoCellAnchor editAs="oneCell">
    <xdr:from>
      <xdr:col>0</xdr:col>
      <xdr:colOff>304800</xdr:colOff>
      <xdr:row>77</xdr:row>
      <xdr:rowOff>104775</xdr:rowOff>
    </xdr:from>
    <xdr:to>
      <xdr:col>5</xdr:col>
      <xdr:colOff>571500</xdr:colOff>
      <xdr:row>86</xdr:row>
      <xdr:rowOff>165735</xdr:rowOff>
    </xdr:to>
    <xdr:pic>
      <xdr:nvPicPr>
        <xdr:cNvPr id="423" name="Imagen 393">
          <a:extLst>
            <a:ext uri="{FF2B5EF4-FFF2-40B4-BE49-F238E27FC236}">
              <a16:creationId xmlns:a16="http://schemas.microsoft.com/office/drawing/2014/main" id="{447DA6E6-7E44-A2DC-7832-3F199CA948C0}"/>
            </a:ext>
            <a:ext uri="{147F2762-F138-4A5C-976F-8EAC2B608ADB}">
              <a16:predDERef xmlns:a16="http://schemas.microsoft.com/office/drawing/2014/main" pred="{080821A0-CA77-55FF-09ED-A59720BADFA6}"/>
            </a:ext>
          </a:extLst>
        </xdr:cNvPr>
        <xdr:cNvPicPr>
          <a:picLocks noChangeAspect="1"/>
        </xdr:cNvPicPr>
      </xdr:nvPicPr>
      <xdr:blipFill>
        <a:blip xmlns:r="http://schemas.openxmlformats.org/officeDocument/2006/relationships" r:embed="rId18"/>
        <a:stretch>
          <a:fillRect/>
        </a:stretch>
      </xdr:blipFill>
      <xdr:spPr>
        <a:xfrm>
          <a:off x="304800" y="26012775"/>
          <a:ext cx="7239000" cy="2667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228600</xdr:colOff>
      <xdr:row>11</xdr:row>
      <xdr:rowOff>12700</xdr:rowOff>
    </xdr:from>
    <xdr:to>
      <xdr:col>13</xdr:col>
      <xdr:colOff>157019</xdr:colOff>
      <xdr:row>20</xdr:row>
      <xdr:rowOff>104545</xdr:rowOff>
    </xdr:to>
    <xdr:pic>
      <xdr:nvPicPr>
        <xdr:cNvPr id="2" name="Imagen 1">
          <a:extLst>
            <a:ext uri="{FF2B5EF4-FFF2-40B4-BE49-F238E27FC236}">
              <a16:creationId xmlns:a16="http://schemas.microsoft.com/office/drawing/2014/main" id="{F3758D0F-DCBD-914C-9732-DBD28F447FF0}"/>
            </a:ext>
          </a:extLst>
        </xdr:cNvPr>
        <xdr:cNvPicPr>
          <a:picLocks noChangeAspect="1"/>
        </xdr:cNvPicPr>
      </xdr:nvPicPr>
      <xdr:blipFill>
        <a:blip xmlns:r="http://schemas.openxmlformats.org/officeDocument/2006/relationships" r:embed="rId1"/>
        <a:stretch>
          <a:fillRect/>
        </a:stretch>
      </xdr:blipFill>
      <xdr:spPr>
        <a:xfrm>
          <a:off x="6362700" y="2108200"/>
          <a:ext cx="5186219" cy="180634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A2A08-C8FC-453C-80F9-B1A1AF5D3A5F}">
  <dimension ref="A1:U209"/>
  <sheetViews>
    <sheetView showGridLines="0" tabSelected="1" zoomScale="85" zoomScaleNormal="85" workbookViewId="0"/>
  </sheetViews>
  <sheetFormatPr defaultColWidth="11.44140625" defaultRowHeight="23.25" customHeight="1" x14ac:dyDescent="0.25"/>
  <cols>
    <col min="1" max="1" width="19.77734375" style="1" customWidth="1"/>
    <col min="2" max="2" width="14.109375" style="1" customWidth="1"/>
    <col min="3" max="3" width="26.33203125" style="1" customWidth="1"/>
    <col min="4" max="4" width="14.77734375" style="1" customWidth="1"/>
    <col min="5" max="5" width="26.6640625" style="1" customWidth="1"/>
    <col min="6" max="6" width="21.44140625" style="1" customWidth="1"/>
    <col min="7" max="7" width="15.109375" style="1" customWidth="1"/>
    <col min="8" max="8" width="14.33203125" style="1" bestFit="1" customWidth="1"/>
    <col min="9" max="9" width="16.33203125" style="1" customWidth="1"/>
    <col min="10" max="10" width="11.77734375" style="1" bestFit="1" customWidth="1"/>
    <col min="11" max="13" width="11.44140625" style="1"/>
    <col min="14" max="14" width="12.77734375" style="1" bestFit="1" customWidth="1"/>
    <col min="15" max="15" width="36.5546875" style="1" bestFit="1" customWidth="1"/>
    <col min="16" max="17" width="11.44140625" style="1"/>
    <col min="18" max="18" width="11.6640625" style="1" bestFit="1" customWidth="1"/>
    <col min="19" max="19" width="11.44140625" style="1"/>
    <col min="20" max="20" width="15" style="1" bestFit="1" customWidth="1"/>
    <col min="21" max="16384" width="11.44140625" style="1"/>
  </cols>
  <sheetData>
    <row r="1" spans="1:10" ht="21" customHeight="1" x14ac:dyDescent="0.3">
      <c r="A1" s="21" t="s">
        <v>34</v>
      </c>
      <c r="E1" s="12" t="s">
        <v>30</v>
      </c>
      <c r="F1" s="23" t="s">
        <v>41</v>
      </c>
    </row>
    <row r="2" spans="1:10" ht="15" customHeight="1" x14ac:dyDescent="0.25">
      <c r="A2" s="12" t="s">
        <v>31</v>
      </c>
      <c r="B2" s="22" t="s">
        <v>37</v>
      </c>
      <c r="E2" s="12" t="s">
        <v>32</v>
      </c>
      <c r="F2" s="22" t="s">
        <v>40</v>
      </c>
    </row>
    <row r="3" spans="1:10" ht="15" customHeight="1" x14ac:dyDescent="0.25">
      <c r="A3" s="12" t="s">
        <v>33</v>
      </c>
      <c r="B3" s="22" t="s">
        <v>38</v>
      </c>
    </row>
    <row r="4" spans="1:10" ht="15" customHeight="1" x14ac:dyDescent="0.25">
      <c r="A4" s="12"/>
      <c r="B4" s="22" t="s">
        <v>39</v>
      </c>
    </row>
    <row r="5" spans="1:10" ht="23.25" customHeight="1" x14ac:dyDescent="0.3">
      <c r="A5" s="13" t="s">
        <v>13</v>
      </c>
    </row>
    <row r="6" spans="1:10" ht="23.25" customHeight="1" x14ac:dyDescent="0.3">
      <c r="A6" s="11"/>
      <c r="B6" s="11"/>
      <c r="C6" s="11"/>
      <c r="D6" s="11"/>
      <c r="E6" s="11"/>
      <c r="F6" s="11"/>
      <c r="G6"/>
      <c r="H6" s="11"/>
    </row>
    <row r="7" spans="1:10" ht="23.25" customHeight="1" x14ac:dyDescent="0.25">
      <c r="A7" s="11"/>
      <c r="B7" s="11"/>
      <c r="C7" s="11"/>
      <c r="D7" s="11"/>
      <c r="E7" s="11"/>
      <c r="F7" s="11"/>
      <c r="G7" s="11"/>
      <c r="H7" s="11"/>
    </row>
    <row r="8" spans="1:10" ht="23.25" customHeight="1" x14ac:dyDescent="0.25">
      <c r="A8" s="11"/>
      <c r="B8" s="11"/>
      <c r="C8" s="11"/>
      <c r="D8" s="11"/>
      <c r="E8" s="11"/>
      <c r="F8" s="11"/>
      <c r="G8" s="11"/>
      <c r="H8" s="11"/>
    </row>
    <row r="9" spans="1:10" ht="23.25" customHeight="1" x14ac:dyDescent="0.25">
      <c r="A9" s="11"/>
      <c r="B9" s="11"/>
      <c r="C9" s="11"/>
      <c r="D9" s="11"/>
      <c r="E9" s="11"/>
      <c r="F9" s="11"/>
      <c r="G9" s="11"/>
      <c r="H9" s="11"/>
    </row>
    <row r="10" spans="1:10" ht="23.25" customHeight="1" x14ac:dyDescent="0.25">
      <c r="A10" s="11"/>
      <c r="B10" s="11"/>
      <c r="C10" s="11"/>
      <c r="D10" s="11"/>
      <c r="E10" s="11"/>
      <c r="F10" s="11"/>
      <c r="G10" s="11"/>
      <c r="H10" s="11"/>
    </row>
    <row r="11" spans="1:10" ht="23.25" customHeight="1" x14ac:dyDescent="0.25">
      <c r="A11" s="11"/>
      <c r="B11" s="11"/>
      <c r="C11" s="11"/>
      <c r="D11" s="11"/>
      <c r="E11" s="11"/>
      <c r="F11" s="11"/>
      <c r="G11" s="11"/>
      <c r="H11" s="11"/>
    </row>
    <row r="12" spans="1:10" ht="23.25" customHeight="1" x14ac:dyDescent="0.25">
      <c r="A12" s="11"/>
      <c r="B12" s="11"/>
      <c r="C12" s="11"/>
      <c r="D12" s="11"/>
      <c r="E12" s="11"/>
      <c r="F12" s="11"/>
      <c r="G12" s="11"/>
      <c r="H12" s="11"/>
    </row>
    <row r="13" spans="1:10" ht="118.8" customHeight="1" x14ac:dyDescent="0.25">
      <c r="A13" s="11"/>
      <c r="B13" s="11"/>
      <c r="C13" s="11"/>
      <c r="D13" s="11"/>
      <c r="E13" s="11"/>
      <c r="F13" s="11"/>
      <c r="G13" s="11"/>
      <c r="H13" s="11"/>
    </row>
    <row r="14" spans="1:10" ht="23.25" customHeight="1" x14ac:dyDescent="0.3">
      <c r="A14" s="13" t="s">
        <v>14</v>
      </c>
      <c r="J14" s="1" t="s">
        <v>45</v>
      </c>
    </row>
    <row r="16" spans="1:10" ht="23.25" customHeight="1" x14ac:dyDescent="0.3">
      <c r="A16" s="3"/>
    </row>
    <row r="18" spans="1:15" ht="23.25" customHeight="1" x14ac:dyDescent="0.3">
      <c r="M18"/>
    </row>
    <row r="22" spans="1:15" ht="23.25" customHeight="1" x14ac:dyDescent="0.25">
      <c r="K22" s="12" t="s">
        <v>7</v>
      </c>
      <c r="N22" s="12" t="s">
        <v>9</v>
      </c>
    </row>
    <row r="23" spans="1:15" ht="23.25" customHeight="1" x14ac:dyDescent="0.3">
      <c r="A23" s="13" t="s">
        <v>35</v>
      </c>
      <c r="J23" s="52" t="s">
        <v>68</v>
      </c>
      <c r="K23" s="52"/>
      <c r="L23" s="52"/>
      <c r="M23" s="52"/>
      <c r="N23" s="52"/>
      <c r="O23" s="52"/>
    </row>
    <row r="24" spans="1:15" ht="23.25" customHeight="1" x14ac:dyDescent="0.3">
      <c r="A24" s="13"/>
      <c r="J24" s="52"/>
      <c r="K24" s="52"/>
      <c r="L24" s="52"/>
      <c r="M24" s="52"/>
      <c r="N24" s="52"/>
      <c r="O24" s="52"/>
    </row>
    <row r="25" spans="1:15" ht="23.25" customHeight="1" x14ac:dyDescent="0.3">
      <c r="A25" s="13"/>
      <c r="G25" s="64" t="s">
        <v>80</v>
      </c>
      <c r="H25" s="64"/>
      <c r="I25" s="64"/>
      <c r="J25" s="64"/>
      <c r="K25" s="64"/>
      <c r="L25" s="64"/>
      <c r="M25" s="64"/>
    </row>
    <row r="26" spans="1:15" ht="23.25" customHeight="1" x14ac:dyDescent="0.3">
      <c r="A26" s="13"/>
      <c r="G26" s="55" t="s">
        <v>81</v>
      </c>
      <c r="H26" s="55"/>
      <c r="I26" s="55"/>
      <c r="J26" s="55"/>
      <c r="K26" s="55"/>
      <c r="L26" s="55"/>
      <c r="M26" s="55"/>
    </row>
    <row r="27" spans="1:15" ht="23.25" customHeight="1" x14ac:dyDescent="0.3">
      <c r="A27" s="13"/>
      <c r="G27" s="55" t="s">
        <v>82</v>
      </c>
      <c r="H27" s="55"/>
      <c r="I27" s="55"/>
      <c r="J27" s="55"/>
      <c r="K27" s="55"/>
      <c r="L27" s="55" t="s">
        <v>46</v>
      </c>
      <c r="M27" s="55"/>
    </row>
    <row r="28" spans="1:15" ht="23.25" customHeight="1" x14ac:dyDescent="0.3">
      <c r="A28" s="13"/>
      <c r="G28" s="55" t="s">
        <v>83</v>
      </c>
      <c r="H28" s="55"/>
      <c r="I28" s="55"/>
      <c r="J28" s="55"/>
      <c r="K28" s="55"/>
      <c r="L28" s="55"/>
      <c r="M28" s="55"/>
    </row>
    <row r="29" spans="1:15" ht="23.25" customHeight="1" x14ac:dyDescent="0.3">
      <c r="A29" s="13"/>
      <c r="G29" s="55" t="s">
        <v>84</v>
      </c>
      <c r="H29" s="55"/>
      <c r="I29" s="55"/>
      <c r="J29" s="55"/>
      <c r="K29" s="55"/>
      <c r="L29" s="55"/>
      <c r="M29" s="55"/>
    </row>
    <row r="30" spans="1:15" ht="23.25" customHeight="1" x14ac:dyDescent="0.3">
      <c r="A30" s="13"/>
      <c r="G30" s="65" t="s">
        <v>79</v>
      </c>
      <c r="H30" s="65"/>
      <c r="I30" s="65"/>
      <c r="J30" s="65"/>
      <c r="K30" s="65"/>
      <c r="L30" s="66">
        <f>1*2000/33</f>
        <v>60.606060606060609</v>
      </c>
      <c r="M30" s="66" t="s">
        <v>47</v>
      </c>
    </row>
    <row r="31" spans="1:15" ht="23.25" customHeight="1" x14ac:dyDescent="0.3">
      <c r="A31" s="13"/>
      <c r="G31" s="65"/>
      <c r="H31" s="65"/>
      <c r="I31" s="65"/>
      <c r="J31" s="65"/>
      <c r="K31" s="65"/>
      <c r="L31" s="66"/>
      <c r="M31" s="66"/>
    </row>
    <row r="32" spans="1:15" ht="23.25" customHeight="1" x14ac:dyDescent="0.3">
      <c r="A32" s="13"/>
    </row>
    <row r="33" spans="1:1" ht="23.25" customHeight="1" x14ac:dyDescent="0.25">
      <c r="A33" s="12"/>
    </row>
    <row r="34" spans="1:1" ht="23.25" customHeight="1" x14ac:dyDescent="0.25">
      <c r="A34" s="12"/>
    </row>
    <row r="35" spans="1:1" ht="23.25" customHeight="1" x14ac:dyDescent="0.25">
      <c r="A35" s="12"/>
    </row>
    <row r="36" spans="1:1" ht="23.25" customHeight="1" x14ac:dyDescent="0.25">
      <c r="A36" s="12"/>
    </row>
    <row r="37" spans="1:1" ht="23.25" customHeight="1" x14ac:dyDescent="0.25">
      <c r="A37" s="12"/>
    </row>
    <row r="38" spans="1:1" ht="23.25" customHeight="1" x14ac:dyDescent="0.25">
      <c r="A38" s="12"/>
    </row>
    <row r="39" spans="1:1" ht="23.25" customHeight="1" x14ac:dyDescent="0.25">
      <c r="A39" s="12"/>
    </row>
    <row r="40" spans="1:1" ht="23.25" customHeight="1" x14ac:dyDescent="0.25">
      <c r="A40" s="12"/>
    </row>
    <row r="41" spans="1:1" ht="23.25" customHeight="1" x14ac:dyDescent="0.25">
      <c r="A41" s="12"/>
    </row>
    <row r="42" spans="1:1" ht="23.25" customHeight="1" x14ac:dyDescent="0.25">
      <c r="A42" s="12"/>
    </row>
    <row r="43" spans="1:1" ht="23.25" customHeight="1" x14ac:dyDescent="0.25">
      <c r="A43" s="12"/>
    </row>
    <row r="44" spans="1:1" ht="23.25" customHeight="1" x14ac:dyDescent="0.25">
      <c r="A44" s="12"/>
    </row>
    <row r="45" spans="1:1" ht="23.25" customHeight="1" x14ac:dyDescent="0.25">
      <c r="A45" s="12"/>
    </row>
    <row r="46" spans="1:1" ht="23.25" customHeight="1" x14ac:dyDescent="0.25">
      <c r="A46" s="12"/>
    </row>
    <row r="47" spans="1:1" ht="23.25" customHeight="1" x14ac:dyDescent="0.25">
      <c r="A47" s="12"/>
    </row>
    <row r="48" spans="1:1" ht="23.25" customHeight="1" x14ac:dyDescent="0.25">
      <c r="A48" s="12"/>
    </row>
    <row r="49" spans="1:13" ht="23.25" customHeight="1" x14ac:dyDescent="0.25">
      <c r="A49" s="12"/>
    </row>
    <row r="50" spans="1:13" ht="23.25" customHeight="1" x14ac:dyDescent="0.25">
      <c r="A50" s="12"/>
    </row>
    <row r="51" spans="1:13" ht="23.25" customHeight="1" x14ac:dyDescent="0.25">
      <c r="A51" s="12"/>
    </row>
    <row r="52" spans="1:13" ht="23.25" customHeight="1" x14ac:dyDescent="0.25">
      <c r="A52" s="12"/>
    </row>
    <row r="53" spans="1:13" ht="23.25" customHeight="1" x14ac:dyDescent="0.25">
      <c r="A53" s="12"/>
    </row>
    <row r="58" spans="1:13" ht="23.25" customHeight="1" x14ac:dyDescent="0.3">
      <c r="A58" s="3"/>
    </row>
    <row r="59" spans="1:13" ht="23.25" customHeight="1" x14ac:dyDescent="0.25">
      <c r="A59" s="14" t="s">
        <v>15</v>
      </c>
    </row>
    <row r="60" spans="1:13" ht="23.25" customHeight="1" x14ac:dyDescent="0.25">
      <c r="A60" s="12"/>
    </row>
    <row r="61" spans="1:13" ht="23.25" customHeight="1" x14ac:dyDescent="0.25">
      <c r="A61" s="12"/>
      <c r="G61" s="52" t="s">
        <v>85</v>
      </c>
      <c r="H61" s="52"/>
      <c r="I61" s="52"/>
      <c r="J61" s="52"/>
      <c r="K61" s="52"/>
      <c r="L61" s="52"/>
      <c r="M61" s="52"/>
    </row>
    <row r="62" spans="1:13" ht="23.25" customHeight="1" x14ac:dyDescent="0.25">
      <c r="A62" s="12"/>
      <c r="G62" s="52"/>
      <c r="H62" s="52"/>
      <c r="I62" s="52"/>
      <c r="J62" s="52"/>
      <c r="K62" s="52"/>
      <c r="L62" s="52"/>
      <c r="M62" s="52"/>
    </row>
    <row r="63" spans="1:13" ht="23.25" customHeight="1" x14ac:dyDescent="0.25">
      <c r="A63" s="12"/>
    </row>
    <row r="64" spans="1:13" ht="23.25" customHeight="1" x14ac:dyDescent="0.25">
      <c r="A64" s="12"/>
    </row>
    <row r="65" spans="1:18" ht="23.25" customHeight="1" x14ac:dyDescent="0.3">
      <c r="G65"/>
    </row>
    <row r="67" spans="1:18" ht="186.6" customHeight="1" x14ac:dyDescent="0.25"/>
    <row r="68" spans="1:18" ht="23.25" customHeight="1" x14ac:dyDescent="0.25">
      <c r="A68" s="14" t="s">
        <v>28</v>
      </c>
      <c r="O68" s="52" t="s">
        <v>76</v>
      </c>
      <c r="P68" s="52"/>
      <c r="Q68" s="52"/>
      <c r="R68" s="52"/>
    </row>
    <row r="69" spans="1:18" ht="23.25" customHeight="1" x14ac:dyDescent="0.25">
      <c r="O69" s="52"/>
      <c r="P69" s="52"/>
      <c r="Q69" s="52"/>
      <c r="R69" s="52"/>
    </row>
    <row r="70" spans="1:18" ht="23.25" customHeight="1" x14ac:dyDescent="0.25">
      <c r="O70" s="52"/>
      <c r="P70" s="52"/>
      <c r="Q70" s="52"/>
      <c r="R70" s="52"/>
    </row>
    <row r="71" spans="1:18" ht="23.25" customHeight="1" x14ac:dyDescent="0.25">
      <c r="O71" s="52"/>
      <c r="P71" s="52"/>
      <c r="Q71" s="52"/>
      <c r="R71" s="52"/>
    </row>
    <row r="72" spans="1:18" ht="23.25" customHeight="1" x14ac:dyDescent="0.25">
      <c r="O72" s="52"/>
      <c r="P72" s="52"/>
      <c r="Q72" s="52"/>
      <c r="R72" s="52"/>
    </row>
    <row r="73" spans="1:18" ht="23.25" customHeight="1" x14ac:dyDescent="0.25">
      <c r="O73" s="52"/>
      <c r="P73" s="52"/>
      <c r="Q73" s="52"/>
      <c r="R73" s="52"/>
    </row>
    <row r="76" spans="1:18" ht="42" customHeight="1" x14ac:dyDescent="0.25">
      <c r="H76" s="1" t="s">
        <v>69</v>
      </c>
      <c r="N76" s="1" t="s">
        <v>71</v>
      </c>
    </row>
    <row r="77" spans="1:18" ht="23.25" customHeight="1" x14ac:dyDescent="0.25">
      <c r="A77" s="14" t="s">
        <v>16</v>
      </c>
    </row>
    <row r="79" spans="1:18" ht="23.25" customHeight="1" x14ac:dyDescent="0.25">
      <c r="H79" s="1" t="s">
        <v>70</v>
      </c>
      <c r="N79" s="1" t="s">
        <v>72</v>
      </c>
    </row>
    <row r="91" spans="1:21" ht="23.25" customHeight="1" x14ac:dyDescent="0.25">
      <c r="A91" s="14"/>
    </row>
    <row r="92" spans="1:21" ht="23.25" customHeight="1" x14ac:dyDescent="0.25">
      <c r="A92" s="14" t="s">
        <v>18</v>
      </c>
    </row>
    <row r="93" spans="1:21" ht="23.25" customHeight="1" x14ac:dyDescent="0.3">
      <c r="A93" s="53" t="s">
        <v>10</v>
      </c>
      <c r="B93" s="53"/>
      <c r="C93" s="53"/>
      <c r="D93" s="1" t="s">
        <v>42</v>
      </c>
      <c r="T93" s="25">
        <f>2000*1/33</f>
        <v>60.606060606060609</v>
      </c>
      <c r="U93" s="1" t="s">
        <v>47</v>
      </c>
    </row>
    <row r="94" spans="1:21" ht="23.25" customHeight="1" x14ac:dyDescent="0.3">
      <c r="A94" s="15"/>
      <c r="B94" s="16" t="s">
        <v>43</v>
      </c>
      <c r="C94" s="16" t="s">
        <v>44</v>
      </c>
      <c r="D94" s="1" t="s">
        <v>77</v>
      </c>
    </row>
    <row r="95" spans="1:21" ht="23.25" customHeight="1" x14ac:dyDescent="0.25">
      <c r="A95" s="57" t="s">
        <v>6</v>
      </c>
      <c r="B95" s="68">
        <f>0.1*10^3</f>
        <v>100</v>
      </c>
      <c r="C95" s="24">
        <f>B95/(50*10^(-3))</f>
        <v>2000</v>
      </c>
    </row>
    <row r="96" spans="1:21" ht="23.25" customHeight="1" x14ac:dyDescent="0.25">
      <c r="A96" s="57" t="s">
        <v>7</v>
      </c>
      <c r="B96" s="68">
        <f>0.1002*10^3</f>
        <v>100.2</v>
      </c>
      <c r="C96" s="24">
        <f t="shared" ref="C96:C98" si="0">B96/(50*10^(-3))</f>
        <v>2004</v>
      </c>
      <c r="E96" s="58" t="s">
        <v>43</v>
      </c>
      <c r="F96" s="58" t="s">
        <v>44</v>
      </c>
      <c r="G96" s="59"/>
      <c r="H96" s="59"/>
      <c r="I96" s="59"/>
      <c r="J96" s="59"/>
      <c r="K96" s="59"/>
      <c r="L96" s="59"/>
      <c r="M96" s="59"/>
      <c r="N96" s="59"/>
    </row>
    <row r="97" spans="1:18" ht="43.8" customHeight="1" x14ac:dyDescent="0.25">
      <c r="A97" s="57" t="s">
        <v>8</v>
      </c>
      <c r="B97" s="69">
        <f>0.2006*10^3</f>
        <v>200.6</v>
      </c>
      <c r="C97" s="24">
        <f>B97/(100*10^(-3))</f>
        <v>2005.9999999999998</v>
      </c>
      <c r="D97" s="57" t="s">
        <v>8</v>
      </c>
      <c r="E97" s="60">
        <f>0.0198*10^3</f>
        <v>19.8</v>
      </c>
      <c r="F97" s="60">
        <f>E97/(100*10^(-3))</f>
        <v>198</v>
      </c>
      <c r="G97" s="61" t="s">
        <v>78</v>
      </c>
      <c r="H97" s="62"/>
      <c r="I97" s="62"/>
      <c r="J97" s="62"/>
      <c r="K97" s="62"/>
      <c r="L97" s="62"/>
      <c r="M97" s="62"/>
      <c r="N97" s="62"/>
      <c r="O97" s="29"/>
    </row>
    <row r="98" spans="1:18" ht="23.25" customHeight="1" x14ac:dyDescent="0.25">
      <c r="A98" s="57" t="s">
        <v>9</v>
      </c>
      <c r="B98" s="68">
        <f>0.0997*10^3</f>
        <v>99.7</v>
      </c>
      <c r="C98" s="24">
        <f t="shared" si="0"/>
        <v>1994</v>
      </c>
      <c r="G98" s="67" t="s">
        <v>86</v>
      </c>
      <c r="H98" s="67"/>
      <c r="I98" s="67"/>
      <c r="J98" s="67"/>
      <c r="K98" s="67"/>
      <c r="L98" s="67"/>
      <c r="M98" s="67"/>
      <c r="N98" s="67"/>
    </row>
    <row r="99" spans="1:18" ht="23.25" customHeight="1" x14ac:dyDescent="0.25">
      <c r="G99" s="67"/>
      <c r="H99" s="67"/>
      <c r="I99" s="67"/>
      <c r="J99" s="67"/>
      <c r="K99" s="67"/>
      <c r="L99" s="67"/>
      <c r="M99" s="67"/>
      <c r="N99" s="67"/>
    </row>
    <row r="100" spans="1:18" ht="23.25" customHeight="1" x14ac:dyDescent="0.25">
      <c r="A100" s="18" t="s">
        <v>11</v>
      </c>
      <c r="B100" s="19" t="s">
        <v>50</v>
      </c>
      <c r="C100" s="19" t="s">
        <v>49</v>
      </c>
      <c r="D100" s="19" t="s">
        <v>12</v>
      </c>
      <c r="E100" s="19" t="s">
        <v>48</v>
      </c>
      <c r="G100" s="67"/>
      <c r="H100" s="67"/>
      <c r="I100" s="67"/>
      <c r="J100" s="67"/>
      <c r="K100" s="67"/>
      <c r="L100" s="67"/>
      <c r="M100" s="67"/>
      <c r="N100" s="67"/>
    </row>
    <row r="101" spans="1:18" ht="23.25" customHeight="1" x14ac:dyDescent="0.25">
      <c r="A101" s="30">
        <f>$C$95*B101/C101</f>
        <v>20</v>
      </c>
      <c r="B101" s="28">
        <v>0.5</v>
      </c>
      <c r="C101" s="28">
        <v>50</v>
      </c>
      <c r="D101" s="4">
        <v>836770</v>
      </c>
      <c r="E101" s="4">
        <v>4.8529999999999998</v>
      </c>
      <c r="G101" s="67"/>
      <c r="H101" s="67"/>
      <c r="I101" s="67"/>
      <c r="J101" s="67"/>
      <c r="K101" s="67"/>
      <c r="L101" s="67"/>
      <c r="M101" s="67"/>
      <c r="N101" s="67"/>
    </row>
    <row r="102" spans="1:18" ht="23.25" customHeight="1" x14ac:dyDescent="0.25">
      <c r="A102" s="30">
        <f>$C$95*B102/C102</f>
        <v>40</v>
      </c>
      <c r="B102" s="28">
        <v>1</v>
      </c>
      <c r="C102" s="28">
        <v>50</v>
      </c>
      <c r="D102" s="4">
        <v>1625773</v>
      </c>
      <c r="E102" s="4">
        <v>4.8520000000000003</v>
      </c>
    </row>
    <row r="103" spans="1:18" ht="23.25" customHeight="1" x14ac:dyDescent="0.25">
      <c r="A103" s="30">
        <f>$C$95*B103/C103</f>
        <v>60</v>
      </c>
      <c r="B103" s="28">
        <v>1.5</v>
      </c>
      <c r="C103" s="28">
        <v>50</v>
      </c>
      <c r="D103" s="4">
        <v>2178146</v>
      </c>
      <c r="E103" s="4">
        <v>4.7439999999999998</v>
      </c>
    </row>
    <row r="104" spans="1:18" ht="23.25" customHeight="1" x14ac:dyDescent="0.25">
      <c r="A104" s="30">
        <f>$C$95*B104/C104</f>
        <v>80</v>
      </c>
      <c r="B104" s="28">
        <v>2</v>
      </c>
      <c r="C104" s="28">
        <v>50</v>
      </c>
      <c r="D104" s="4">
        <v>2839428</v>
      </c>
      <c r="E104" s="4">
        <v>4.6529999999999996</v>
      </c>
      <c r="H104" s="42"/>
      <c r="I104" s="42"/>
      <c r="J104" s="42"/>
      <c r="K104" s="42"/>
      <c r="L104" s="42"/>
      <c r="M104" s="42"/>
      <c r="N104" s="42"/>
      <c r="O104" s="42"/>
      <c r="P104" s="42"/>
      <c r="Q104" s="42"/>
      <c r="R104" s="42"/>
    </row>
    <row r="105" spans="1:18" ht="23.25" customHeight="1" x14ac:dyDescent="0.25">
      <c r="A105" s="30">
        <f>$C$95*B105/C105</f>
        <v>100</v>
      </c>
      <c r="B105" s="28">
        <v>2.5</v>
      </c>
      <c r="C105" s="28">
        <v>50</v>
      </c>
      <c r="D105" s="4">
        <v>3883095</v>
      </c>
      <c r="E105" s="4">
        <v>4.7329999999999997</v>
      </c>
      <c r="H105" s="42"/>
      <c r="I105" s="42"/>
      <c r="J105" s="42"/>
      <c r="K105" s="42"/>
      <c r="L105" s="42"/>
      <c r="M105" s="42"/>
      <c r="N105" s="42"/>
      <c r="O105" s="42"/>
      <c r="P105" s="42"/>
      <c r="Q105" s="42"/>
      <c r="R105" s="42"/>
    </row>
    <row r="106" spans="1:18" ht="23.25" customHeight="1" x14ac:dyDescent="0.25">
      <c r="A106" s="2"/>
      <c r="B106" s="4"/>
      <c r="C106" s="4"/>
      <c r="D106" s="4"/>
      <c r="E106" s="4"/>
      <c r="H106" s="42"/>
      <c r="I106" s="42"/>
      <c r="J106" s="42"/>
      <c r="K106" s="42"/>
      <c r="L106" s="42"/>
      <c r="M106" s="72" t="s">
        <v>91</v>
      </c>
      <c r="N106" s="72"/>
      <c r="O106" s="72"/>
      <c r="P106" s="72"/>
      <c r="Q106" s="42"/>
      <c r="R106" s="42"/>
    </row>
    <row r="107" spans="1:18" ht="23.25" customHeight="1" x14ac:dyDescent="0.25">
      <c r="H107" s="42"/>
      <c r="I107" s="42"/>
      <c r="J107" s="42"/>
      <c r="K107" s="42"/>
      <c r="L107" s="42"/>
      <c r="M107" s="70" t="s">
        <v>87</v>
      </c>
      <c r="N107" s="74" cm="1">
        <f t="array" ref="N107:O111">LINEST(D101:D105,A101:A105,1,1)</f>
        <v>36531.525000000001</v>
      </c>
      <c r="O107" s="74">
        <v>80750.899999999907</v>
      </c>
      <c r="P107" s="73" t="s">
        <v>92</v>
      </c>
      <c r="Q107" s="42" t="s">
        <v>53</v>
      </c>
      <c r="R107" s="42">
        <f>O107</f>
        <v>80750.899999999907</v>
      </c>
    </row>
    <row r="108" spans="1:18" ht="23.25" customHeight="1" x14ac:dyDescent="0.25">
      <c r="A108" s="10" t="s">
        <v>4</v>
      </c>
      <c r="B108" s="2" t="s">
        <v>2</v>
      </c>
      <c r="C108" s="75" t="s">
        <v>97</v>
      </c>
      <c r="D108" s="76"/>
      <c r="E108" s="2" t="s">
        <v>36</v>
      </c>
      <c r="F108" s="77">
        <f>O109/N107*SQRT(1+(1/F109)+((O107-R108)^2)/(N107^2*R113))</f>
        <v>5.8700519724427567</v>
      </c>
      <c r="H108" s="42"/>
      <c r="I108" s="43">
        <v>0.25</v>
      </c>
      <c r="J108" s="44">
        <v>50</v>
      </c>
      <c r="K108" s="42"/>
      <c r="L108" s="42"/>
      <c r="M108" s="70" t="s">
        <v>88</v>
      </c>
      <c r="N108" s="74">
        <v>2339.7534995290284</v>
      </c>
      <c r="O108" s="74">
        <v>155201.68919717552</v>
      </c>
      <c r="P108" s="73" t="s">
        <v>93</v>
      </c>
      <c r="Q108" s="42" t="s">
        <v>99</v>
      </c>
      <c r="R108" s="42">
        <f>AVERAGE(D101:D105)</f>
        <v>2272642.4</v>
      </c>
    </row>
    <row r="109" spans="1:18" ht="23.25" customHeight="1" x14ac:dyDescent="0.25">
      <c r="A109" s="5"/>
      <c r="B109" s="2" t="s">
        <v>3</v>
      </c>
      <c r="C109" s="75" t="s">
        <v>98</v>
      </c>
      <c r="D109" s="76"/>
      <c r="E109" s="2" t="s">
        <v>5</v>
      </c>
      <c r="F109" s="32">
        <f>COUNT(D101:D106)</f>
        <v>5</v>
      </c>
      <c r="H109" s="42"/>
      <c r="I109" s="45">
        <v>0.5</v>
      </c>
      <c r="J109" s="46">
        <v>50</v>
      </c>
      <c r="K109" s="42"/>
      <c r="L109" s="42"/>
      <c r="M109" s="71" t="s">
        <v>89</v>
      </c>
      <c r="N109" s="47">
        <v>0.98784334919974015</v>
      </c>
      <c r="O109" s="42">
        <v>147979.00443722866</v>
      </c>
      <c r="P109" s="73" t="s">
        <v>94</v>
      </c>
      <c r="Q109" s="42"/>
      <c r="R109" s="42"/>
    </row>
    <row r="110" spans="1:18" ht="23.25" customHeight="1" x14ac:dyDescent="0.25">
      <c r="A110" s="8"/>
      <c r="F110" s="9"/>
      <c r="H110" s="42"/>
      <c r="I110" s="45">
        <v>0.75</v>
      </c>
      <c r="J110" s="46">
        <v>50</v>
      </c>
      <c r="K110" s="42"/>
      <c r="L110" s="42"/>
      <c r="M110" s="70" t="s">
        <v>59</v>
      </c>
      <c r="N110" s="42">
        <v>243.77849592717385</v>
      </c>
      <c r="O110" s="42">
        <v>3</v>
      </c>
      <c r="P110" s="73" t="s">
        <v>95</v>
      </c>
      <c r="Q110" s="48"/>
      <c r="R110" s="42"/>
    </row>
    <row r="111" spans="1:18" ht="23.25" customHeight="1" x14ac:dyDescent="0.3">
      <c r="A111" s="8"/>
      <c r="F111" s="9"/>
      <c r="H111" s="42"/>
      <c r="I111" s="45">
        <v>1</v>
      </c>
      <c r="J111" s="46">
        <v>50</v>
      </c>
      <c r="K111" s="42"/>
      <c r="L111" s="42"/>
      <c r="M111" s="70" t="s">
        <v>90</v>
      </c>
      <c r="N111" s="42">
        <v>5338209275302.499</v>
      </c>
      <c r="O111" s="42">
        <v>65693357262.700035</v>
      </c>
      <c r="P111" s="73" t="s">
        <v>96</v>
      </c>
      <c r="Q111" s="49" t="s">
        <v>55</v>
      </c>
      <c r="R111" s="50">
        <f>_xlfn.T.INV.2T(0.05,O110)</f>
        <v>3.1824463052837091</v>
      </c>
    </row>
    <row r="112" spans="1:18" ht="23.25" customHeight="1" x14ac:dyDescent="0.25">
      <c r="A112" s="8"/>
      <c r="F112" s="9"/>
      <c r="H112" s="42"/>
      <c r="I112" s="45">
        <v>1.25</v>
      </c>
      <c r="J112" s="46">
        <v>50</v>
      </c>
      <c r="K112" s="42"/>
      <c r="L112" s="42"/>
      <c r="M112" s="42"/>
      <c r="N112" s="42"/>
      <c r="O112" s="42"/>
      <c r="P112" s="42"/>
      <c r="Q112" s="42"/>
      <c r="R112" s="42"/>
    </row>
    <row r="113" spans="1:18" ht="23.25" customHeight="1" x14ac:dyDescent="0.25">
      <c r="A113" s="8"/>
      <c r="F113" s="9"/>
      <c r="H113" s="42"/>
      <c r="I113" s="42"/>
      <c r="J113" s="42"/>
      <c r="K113" s="42"/>
      <c r="L113" s="42"/>
      <c r="M113" s="42"/>
      <c r="N113" s="42"/>
      <c r="O113" s="42"/>
      <c r="P113" s="42"/>
      <c r="Q113" s="42" t="s">
        <v>57</v>
      </c>
      <c r="R113" s="42">
        <f>F109*VARPA(A101:A105)</f>
        <v>4000</v>
      </c>
    </row>
    <row r="114" spans="1:18" ht="23.25" customHeight="1" x14ac:dyDescent="0.25">
      <c r="A114" s="8"/>
      <c r="F114" s="9"/>
      <c r="H114" s="42"/>
      <c r="I114" s="42"/>
      <c r="J114" s="42"/>
      <c r="K114" s="42"/>
      <c r="L114" s="42"/>
      <c r="M114" s="42"/>
      <c r="N114" s="42"/>
      <c r="O114" s="42"/>
      <c r="P114" s="42"/>
      <c r="Q114" s="42"/>
      <c r="R114" s="42"/>
    </row>
    <row r="115" spans="1:18" ht="23.25" customHeight="1" x14ac:dyDescent="0.25">
      <c r="A115" s="8"/>
      <c r="F115" s="9"/>
    </row>
    <row r="116" spans="1:18" ht="23.25" customHeight="1" x14ac:dyDescent="0.25">
      <c r="A116" s="8"/>
      <c r="F116" s="9"/>
    </row>
    <row r="117" spans="1:18" ht="23.25" customHeight="1" x14ac:dyDescent="0.25">
      <c r="A117" s="8"/>
      <c r="F117" s="9"/>
    </row>
    <row r="118" spans="1:18" ht="23.25" customHeight="1" x14ac:dyDescent="0.25">
      <c r="A118" s="8"/>
      <c r="F118" s="9"/>
    </row>
    <row r="119" spans="1:18" ht="23.25" customHeight="1" x14ac:dyDescent="0.25">
      <c r="A119" s="8"/>
      <c r="F119" s="9"/>
    </row>
    <row r="120" spans="1:18" ht="23.25" customHeight="1" x14ac:dyDescent="0.25">
      <c r="A120" s="8"/>
      <c r="F120" s="9"/>
    </row>
    <row r="121" spans="1:18" ht="23.25" customHeight="1" x14ac:dyDescent="0.25">
      <c r="A121" s="5"/>
      <c r="B121" s="6"/>
      <c r="C121" s="6"/>
      <c r="D121" s="6"/>
      <c r="E121" s="6"/>
      <c r="F121" s="7"/>
    </row>
    <row r="123" spans="1:18" ht="33.6" customHeight="1" x14ac:dyDescent="0.25">
      <c r="B123" s="17" t="s">
        <v>12</v>
      </c>
      <c r="C123" s="17" t="s">
        <v>100</v>
      </c>
      <c r="D123" s="17" t="s">
        <v>0</v>
      </c>
      <c r="E123" s="17" t="s">
        <v>48</v>
      </c>
      <c r="F123" s="54" t="s">
        <v>73</v>
      </c>
      <c r="G123" s="54" t="s">
        <v>74</v>
      </c>
      <c r="I123" s="56" t="s">
        <v>75</v>
      </c>
    </row>
    <row r="124" spans="1:18" ht="23.25" customHeight="1" x14ac:dyDescent="0.25">
      <c r="A124" s="20" t="s">
        <v>17</v>
      </c>
      <c r="B124" s="32">
        <v>2450652</v>
      </c>
      <c r="C124" s="35">
        <f>(B124-O107)/N107</f>
        <v>64.872766740507004</v>
      </c>
      <c r="D124" s="77">
        <f>R111*F108</f>
        <v>18.681125211523799</v>
      </c>
      <c r="E124" s="32">
        <v>4.6749999999999998</v>
      </c>
      <c r="F124" s="78">
        <f>C124*2000</f>
        <v>129745.533481014</v>
      </c>
      <c r="G124" s="78">
        <f>D124*2000</f>
        <v>37362.250423047597</v>
      </c>
      <c r="I124" s="56" t="s">
        <v>105</v>
      </c>
    </row>
    <row r="126" spans="1:18" ht="23.25" customHeight="1" x14ac:dyDescent="0.25">
      <c r="A126" s="18" t="s">
        <v>19</v>
      </c>
      <c r="B126" s="19" t="s">
        <v>20</v>
      </c>
      <c r="C126" s="19" t="s">
        <v>1</v>
      </c>
      <c r="D126" s="19" t="s">
        <v>12</v>
      </c>
      <c r="E126" s="19" t="s">
        <v>48</v>
      </c>
      <c r="F126" s="72" t="s">
        <v>91</v>
      </c>
      <c r="G126" s="72"/>
      <c r="H126" s="72"/>
      <c r="I126" s="72"/>
    </row>
    <row r="127" spans="1:18" ht="23.25" customHeight="1" x14ac:dyDescent="0.25">
      <c r="A127" s="28">
        <f>$C$96*B127/C127</f>
        <v>20.04</v>
      </c>
      <c r="B127" s="26">
        <v>0.5</v>
      </c>
      <c r="C127" s="28">
        <v>50</v>
      </c>
      <c r="D127" s="4">
        <v>852022</v>
      </c>
      <c r="E127" s="4">
        <v>7.5060000000000002</v>
      </c>
      <c r="F127" s="70" t="s">
        <v>87</v>
      </c>
      <c r="G127" s="74" cm="1">
        <f t="array" ref="G127:H131">LINEST(D127:D131,A127:A131,1,1)</f>
        <v>39070.893213572854</v>
      </c>
      <c r="H127" s="74">
        <v>5128.1000000005588</v>
      </c>
      <c r="I127" s="73" t="s">
        <v>92</v>
      </c>
      <c r="J127" s="42" t="s">
        <v>53</v>
      </c>
      <c r="K127" s="42">
        <f>H127</f>
        <v>5128.1000000005588</v>
      </c>
    </row>
    <row r="128" spans="1:18" ht="23.25" customHeight="1" x14ac:dyDescent="0.25">
      <c r="A128" s="28">
        <f>$C$96*B128/C128</f>
        <v>40.08</v>
      </c>
      <c r="B128" s="26">
        <v>1</v>
      </c>
      <c r="C128" s="28">
        <v>50</v>
      </c>
      <c r="D128" s="4">
        <v>1573188</v>
      </c>
      <c r="E128" s="4">
        <v>7.5030000000000001</v>
      </c>
      <c r="F128" s="70" t="s">
        <v>88</v>
      </c>
      <c r="G128" s="74">
        <v>2025.637842093457</v>
      </c>
      <c r="H128" s="74">
        <v>134634.34489471829</v>
      </c>
      <c r="I128" s="73" t="s">
        <v>93</v>
      </c>
      <c r="J128" s="42" t="s">
        <v>99</v>
      </c>
      <c r="K128" s="42">
        <f>AVERAGE(D127:D131)</f>
        <v>2354070.2000000002</v>
      </c>
    </row>
    <row r="129" spans="1:11" ht="23.25" customHeight="1" x14ac:dyDescent="0.25">
      <c r="A129" s="28">
        <f>$C$96*B129/C129</f>
        <v>60.12</v>
      </c>
      <c r="B129" s="26">
        <v>1.5</v>
      </c>
      <c r="C129" s="28">
        <v>50</v>
      </c>
      <c r="D129" s="4">
        <v>2298257</v>
      </c>
      <c r="E129" s="4">
        <v>7.415</v>
      </c>
      <c r="F129" s="71" t="s">
        <v>89</v>
      </c>
      <c r="G129" s="47">
        <v>0.99200073339329209</v>
      </c>
      <c r="H129" s="42">
        <v>128368.81108470222</v>
      </c>
      <c r="I129" s="73" t="s">
        <v>94</v>
      </c>
      <c r="J129" s="42"/>
      <c r="K129" s="42"/>
    </row>
    <row r="130" spans="1:11" ht="23.25" customHeight="1" x14ac:dyDescent="0.25">
      <c r="A130" s="28">
        <f>$C$96*B130/C130</f>
        <v>80.16</v>
      </c>
      <c r="B130" s="26">
        <v>2</v>
      </c>
      <c r="C130" s="28">
        <v>50</v>
      </c>
      <c r="D130" s="4">
        <v>2986729</v>
      </c>
      <c r="E130" s="4">
        <v>7.3339999999999996</v>
      </c>
      <c r="F130" s="70" t="s">
        <v>59</v>
      </c>
      <c r="G130" s="42">
        <v>372.03438096241871</v>
      </c>
      <c r="H130" s="42">
        <v>3</v>
      </c>
      <c r="I130" s="73" t="s">
        <v>95</v>
      </c>
      <c r="J130" s="79"/>
      <c r="K130" s="42"/>
    </row>
    <row r="131" spans="1:11" ht="23.25" customHeight="1" x14ac:dyDescent="0.3">
      <c r="A131" s="28">
        <f>$C$96*B131/C131</f>
        <v>100.2</v>
      </c>
      <c r="B131" s="26">
        <v>2.5</v>
      </c>
      <c r="C131" s="28">
        <v>50</v>
      </c>
      <c r="D131" s="4">
        <v>4060155</v>
      </c>
      <c r="E131" s="4">
        <v>7.4130000000000003</v>
      </c>
      <c r="F131" s="70" t="s">
        <v>90</v>
      </c>
      <c r="G131" s="42">
        <v>6130587765724.9004</v>
      </c>
      <c r="H131" s="42">
        <v>49435654977.899902</v>
      </c>
      <c r="I131" s="73" t="s">
        <v>96</v>
      </c>
      <c r="J131" s="49" t="s">
        <v>55</v>
      </c>
      <c r="K131" s="50">
        <f>_xlfn.T.INV.2T(0.05,H130)</f>
        <v>3.1824463052837091</v>
      </c>
    </row>
    <row r="132" spans="1:11" ht="23.25" customHeight="1" x14ac:dyDescent="0.25">
      <c r="A132" s="2"/>
      <c r="B132" s="4"/>
      <c r="C132" s="4"/>
      <c r="D132" s="4"/>
      <c r="E132" s="4"/>
      <c r="G132" s="42"/>
      <c r="H132" s="42"/>
      <c r="I132" s="42"/>
      <c r="J132" s="42"/>
      <c r="K132" s="42"/>
    </row>
    <row r="133" spans="1:11" ht="23.25" customHeight="1" x14ac:dyDescent="0.25">
      <c r="G133" s="42"/>
      <c r="H133" s="42"/>
      <c r="I133" s="42"/>
      <c r="J133" s="42" t="s">
        <v>57</v>
      </c>
      <c r="K133" s="42">
        <f>F135*VARPA(A127:A131)</f>
        <v>4016.0160000000033</v>
      </c>
    </row>
    <row r="134" spans="1:11" ht="23.25" customHeight="1" x14ac:dyDescent="0.25">
      <c r="A134" s="10" t="s">
        <v>4</v>
      </c>
      <c r="B134" s="2" t="s">
        <v>2</v>
      </c>
      <c r="C134" s="75" t="s">
        <v>101</v>
      </c>
      <c r="D134" s="76"/>
      <c r="E134" s="2" t="s">
        <v>51</v>
      </c>
      <c r="F134" s="77">
        <f>H129/G127*SQRT(1+(1/F135)+((H127-K128)^2)/(G127^2*K133))</f>
        <v>4.7611934380927039</v>
      </c>
    </row>
    <row r="135" spans="1:11" ht="23.25" customHeight="1" x14ac:dyDescent="0.25">
      <c r="A135" s="5"/>
      <c r="B135" s="2" t="s">
        <v>3</v>
      </c>
      <c r="C135" s="75" t="s">
        <v>102</v>
      </c>
      <c r="D135" s="76"/>
      <c r="E135" s="2" t="s">
        <v>5</v>
      </c>
      <c r="F135" s="4">
        <f>COUNT(D127:D132)</f>
        <v>5</v>
      </c>
    </row>
    <row r="136" spans="1:11" ht="23.25" customHeight="1" x14ac:dyDescent="0.25">
      <c r="A136" s="8"/>
      <c r="F136" s="9"/>
    </row>
    <row r="137" spans="1:11" ht="23.25" customHeight="1" x14ac:dyDescent="0.25">
      <c r="A137" s="8"/>
      <c r="F137" s="9"/>
    </row>
    <row r="138" spans="1:11" ht="23.25" customHeight="1" x14ac:dyDescent="0.25">
      <c r="A138" s="8"/>
      <c r="F138" s="9"/>
    </row>
    <row r="139" spans="1:11" ht="23.25" customHeight="1" x14ac:dyDescent="0.25">
      <c r="A139" s="8"/>
      <c r="F139" s="9"/>
    </row>
    <row r="140" spans="1:11" ht="23.25" customHeight="1" x14ac:dyDescent="0.25">
      <c r="A140" s="8"/>
      <c r="F140" s="9"/>
    </row>
    <row r="141" spans="1:11" ht="23.25" customHeight="1" x14ac:dyDescent="0.25">
      <c r="A141" s="8"/>
      <c r="F141" s="9"/>
    </row>
    <row r="142" spans="1:11" ht="23.25" customHeight="1" x14ac:dyDescent="0.25">
      <c r="A142" s="8"/>
      <c r="F142" s="9"/>
    </row>
    <row r="143" spans="1:11" ht="23.25" customHeight="1" x14ac:dyDescent="0.25">
      <c r="A143" s="8"/>
      <c r="F143" s="9"/>
    </row>
    <row r="144" spans="1:11" ht="23.25" customHeight="1" x14ac:dyDescent="0.25">
      <c r="A144" s="8"/>
      <c r="F144" s="9"/>
    </row>
    <row r="145" spans="1:11" ht="23.25" customHeight="1" x14ac:dyDescent="0.25">
      <c r="A145" s="8"/>
      <c r="F145" s="9"/>
    </row>
    <row r="146" spans="1:11" ht="23.25" customHeight="1" x14ac:dyDescent="0.25">
      <c r="A146" s="8"/>
      <c r="F146" s="9"/>
    </row>
    <row r="147" spans="1:11" ht="23.25" customHeight="1" x14ac:dyDescent="0.25">
      <c r="A147" s="5"/>
      <c r="B147" s="6"/>
      <c r="C147" s="6"/>
      <c r="D147" s="6"/>
      <c r="E147" s="6"/>
      <c r="F147" s="7"/>
    </row>
    <row r="149" spans="1:11" ht="28.8" customHeight="1" x14ac:dyDescent="0.25">
      <c r="B149" s="17" t="s">
        <v>12</v>
      </c>
      <c r="C149" s="17" t="s">
        <v>100</v>
      </c>
      <c r="D149" s="17" t="s">
        <v>0</v>
      </c>
      <c r="E149" s="17" t="s">
        <v>48</v>
      </c>
      <c r="F149" s="54" t="s">
        <v>73</v>
      </c>
      <c r="G149" s="54" t="s">
        <v>74</v>
      </c>
      <c r="I149" s="80" t="s">
        <v>75</v>
      </c>
    </row>
    <row r="150" spans="1:11" ht="23.25" customHeight="1" x14ac:dyDescent="0.25">
      <c r="A150" s="20" t="s">
        <v>21</v>
      </c>
      <c r="B150" s="32">
        <v>1329485</v>
      </c>
      <c r="C150" s="34">
        <f>(B150-H127)/G127</f>
        <v>33.896253478534007</v>
      </c>
      <c r="D150" s="77">
        <f>K131*F134</f>
        <v>15.152242465799166</v>
      </c>
      <c r="E150" s="34">
        <v>7.36</v>
      </c>
      <c r="F150" s="78">
        <f>C150*2000</f>
        <v>67792.506957068021</v>
      </c>
      <c r="G150" s="78">
        <f>D150*2000</f>
        <v>30304.48493159833</v>
      </c>
      <c r="I150" s="80" t="s">
        <v>112</v>
      </c>
    </row>
    <row r="152" spans="1:11" ht="23.25" customHeight="1" x14ac:dyDescent="0.25">
      <c r="A152" s="18" t="s">
        <v>22</v>
      </c>
      <c r="B152" s="19" t="s">
        <v>23</v>
      </c>
      <c r="C152" s="19" t="s">
        <v>1</v>
      </c>
      <c r="D152" s="19" t="s">
        <v>12</v>
      </c>
      <c r="E152" s="19" t="s">
        <v>48</v>
      </c>
      <c r="F152" s="72" t="s">
        <v>91</v>
      </c>
      <c r="G152" s="72"/>
      <c r="H152" s="72"/>
      <c r="I152" s="72"/>
    </row>
    <row r="153" spans="1:11" ht="23.25" customHeight="1" x14ac:dyDescent="0.25">
      <c r="A153" s="30">
        <f>$C$97*B153/C153</f>
        <v>10.029999999999999</v>
      </c>
      <c r="B153" s="26">
        <v>0.25</v>
      </c>
      <c r="C153" s="28">
        <v>50</v>
      </c>
      <c r="D153" s="4">
        <v>440108</v>
      </c>
      <c r="E153" s="27">
        <v>5.8</v>
      </c>
      <c r="F153" s="70" t="s">
        <v>87</v>
      </c>
      <c r="G153" s="63" cm="1">
        <f t="array" ref="G153:H157">LINEST(D153:D157,A153:A157,1,1)</f>
        <v>41477.716849451652</v>
      </c>
      <c r="H153" s="63">
        <v>24720.300000000047</v>
      </c>
      <c r="I153" s="73" t="s">
        <v>92</v>
      </c>
    </row>
    <row r="154" spans="1:11" ht="23.25" customHeight="1" x14ac:dyDescent="0.25">
      <c r="A154" s="30">
        <f>$C$97*B154/C154</f>
        <v>20.059999999999999</v>
      </c>
      <c r="B154" s="26">
        <v>0.5</v>
      </c>
      <c r="C154" s="28">
        <v>50</v>
      </c>
      <c r="D154" s="4">
        <v>868807</v>
      </c>
      <c r="E154" s="27">
        <v>5.8</v>
      </c>
      <c r="F154" s="70" t="s">
        <v>88</v>
      </c>
      <c r="G154" s="63">
        <v>1495.3035656740249</v>
      </c>
      <c r="H154" s="63">
        <v>49742.389576463574</v>
      </c>
      <c r="I154" s="73" t="s">
        <v>93</v>
      </c>
      <c r="J154" s="1" t="s">
        <v>99</v>
      </c>
      <c r="K154" s="1">
        <f>AVERAGE(D153:D157)</f>
        <v>1272784.8</v>
      </c>
    </row>
    <row r="155" spans="1:11" ht="23.25" customHeight="1" x14ac:dyDescent="0.25">
      <c r="A155" s="30">
        <f>$C$97*B155/C155</f>
        <v>30.089999999999996</v>
      </c>
      <c r="B155" s="26">
        <v>0.75</v>
      </c>
      <c r="C155" s="28">
        <v>50</v>
      </c>
      <c r="D155" s="4">
        <v>1290326</v>
      </c>
      <c r="E155" s="27">
        <v>5.71</v>
      </c>
      <c r="F155" s="71" t="s">
        <v>89</v>
      </c>
      <c r="G155" s="31">
        <v>0.99611616923811686</v>
      </c>
      <c r="H155" s="1">
        <v>47427.507560837927</v>
      </c>
      <c r="I155" s="73" t="s">
        <v>94</v>
      </c>
    </row>
    <row r="156" spans="1:11" ht="23.25" customHeight="1" x14ac:dyDescent="0.3">
      <c r="A156" s="30">
        <f>$C$97*B156/C156</f>
        <v>40.119999999999997</v>
      </c>
      <c r="B156" s="26">
        <v>1</v>
      </c>
      <c r="C156" s="28">
        <v>50</v>
      </c>
      <c r="D156" s="4">
        <v>1620128</v>
      </c>
      <c r="E156" s="27">
        <v>5.6340000000000003</v>
      </c>
      <c r="F156" s="70" t="s">
        <v>59</v>
      </c>
      <c r="G156" s="1">
        <v>769.43324540366427</v>
      </c>
      <c r="H156" s="1">
        <v>3</v>
      </c>
      <c r="I156" s="73" t="s">
        <v>95</v>
      </c>
      <c r="J156" s="13" t="s">
        <v>55</v>
      </c>
      <c r="K156" s="36">
        <f>_xlfn.T.INV.2T(0.05,H156)</f>
        <v>3.1824463052837091</v>
      </c>
    </row>
    <row r="157" spans="1:11" ht="23.25" customHeight="1" x14ac:dyDescent="0.25">
      <c r="A157" s="30">
        <f>$C$97*B157/C157</f>
        <v>50.149999999999991</v>
      </c>
      <c r="B157" s="26">
        <v>1.25</v>
      </c>
      <c r="C157" s="28">
        <v>50</v>
      </c>
      <c r="D157" s="4">
        <v>2144555</v>
      </c>
      <c r="E157" s="27">
        <v>5.7039999999999997</v>
      </c>
      <c r="F157" s="70" t="s">
        <v>90</v>
      </c>
      <c r="G157" s="1">
        <v>1730738884622.4998</v>
      </c>
      <c r="H157" s="1">
        <v>6748105420.3000154</v>
      </c>
      <c r="I157" s="73" t="s">
        <v>96</v>
      </c>
    </row>
    <row r="158" spans="1:11" ht="23.25" customHeight="1" x14ac:dyDescent="0.25">
      <c r="A158" s="2"/>
      <c r="B158" s="4"/>
      <c r="C158" s="4"/>
      <c r="D158" s="4"/>
      <c r="E158" s="4"/>
    </row>
    <row r="159" spans="1:11" ht="23.25" customHeight="1" x14ac:dyDescent="0.25">
      <c r="J159" s="1" t="s">
        <v>57</v>
      </c>
      <c r="K159" s="1">
        <f>F161*VARPA(A153:A157)</f>
        <v>1006.008999999999</v>
      </c>
    </row>
    <row r="160" spans="1:11" ht="23.25" customHeight="1" x14ac:dyDescent="0.25">
      <c r="A160" s="10" t="s">
        <v>4</v>
      </c>
      <c r="B160" s="2" t="s">
        <v>2</v>
      </c>
      <c r="C160" s="75" t="s">
        <v>103</v>
      </c>
      <c r="D160" s="76"/>
      <c r="E160" s="2" t="s">
        <v>51</v>
      </c>
      <c r="F160" s="77">
        <f>H155/G153*SQRT(1+(1/F161)+((H153-K154)^2)/(G153^2*K159))</f>
        <v>1.6570099137603249</v>
      </c>
    </row>
    <row r="161" spans="1:9" ht="23.25" customHeight="1" x14ac:dyDescent="0.25">
      <c r="A161" s="5"/>
      <c r="B161" s="2" t="s">
        <v>3</v>
      </c>
      <c r="C161" s="75" t="s">
        <v>104</v>
      </c>
      <c r="D161" s="76"/>
      <c r="E161" s="2" t="s">
        <v>5</v>
      </c>
      <c r="F161" s="32">
        <f>COUNT(D153:D157)</f>
        <v>5</v>
      </c>
    </row>
    <row r="162" spans="1:9" ht="23.25" customHeight="1" x14ac:dyDescent="0.25">
      <c r="A162" s="8"/>
      <c r="F162" s="9"/>
    </row>
    <row r="163" spans="1:9" ht="23.25" customHeight="1" x14ac:dyDescent="0.25">
      <c r="A163" s="8"/>
      <c r="F163" s="9"/>
    </row>
    <row r="164" spans="1:9" ht="23.25" customHeight="1" x14ac:dyDescent="0.25">
      <c r="A164" s="8"/>
      <c r="F164" s="9"/>
    </row>
    <row r="165" spans="1:9" ht="23.25" customHeight="1" x14ac:dyDescent="0.25">
      <c r="A165" s="8"/>
      <c r="F165" s="9"/>
    </row>
    <row r="166" spans="1:9" ht="23.25" customHeight="1" x14ac:dyDescent="0.25">
      <c r="A166" s="8"/>
      <c r="F166" s="9"/>
    </row>
    <row r="167" spans="1:9" ht="23.25" customHeight="1" x14ac:dyDescent="0.25">
      <c r="A167" s="8"/>
      <c r="F167" s="9"/>
    </row>
    <row r="168" spans="1:9" ht="23.25" customHeight="1" x14ac:dyDescent="0.25">
      <c r="A168" s="8"/>
      <c r="F168" s="9"/>
    </row>
    <row r="169" spans="1:9" ht="23.25" customHeight="1" x14ac:dyDescent="0.25">
      <c r="A169" s="8"/>
      <c r="F169" s="9"/>
    </row>
    <row r="170" spans="1:9" ht="23.25" customHeight="1" x14ac:dyDescent="0.25">
      <c r="A170" s="8"/>
      <c r="F170" s="9"/>
    </row>
    <row r="171" spans="1:9" ht="23.25" customHeight="1" x14ac:dyDescent="0.25">
      <c r="A171" s="8"/>
      <c r="F171" s="9"/>
    </row>
    <row r="172" spans="1:9" ht="23.25" customHeight="1" x14ac:dyDescent="0.25">
      <c r="A172" s="8"/>
      <c r="F172" s="9"/>
    </row>
    <row r="173" spans="1:9" ht="23.25" customHeight="1" x14ac:dyDescent="0.25">
      <c r="A173" s="5"/>
      <c r="B173" s="6"/>
      <c r="C173" s="6"/>
      <c r="D173" s="6"/>
      <c r="E173" s="6"/>
      <c r="F173" s="7"/>
    </row>
    <row r="175" spans="1:9" ht="23.25" customHeight="1" x14ac:dyDescent="0.25">
      <c r="B175" s="17" t="s">
        <v>12</v>
      </c>
      <c r="C175" s="17" t="s">
        <v>100</v>
      </c>
      <c r="D175" s="17" t="s">
        <v>0</v>
      </c>
      <c r="I175" s="80" t="s">
        <v>75</v>
      </c>
    </row>
    <row r="176" spans="1:9" ht="23.25" customHeight="1" x14ac:dyDescent="0.25">
      <c r="A176" s="20" t="s">
        <v>24</v>
      </c>
      <c r="B176" s="32">
        <v>0</v>
      </c>
      <c r="C176" s="81" t="s">
        <v>56</v>
      </c>
      <c r="D176" s="81" t="s">
        <v>56</v>
      </c>
      <c r="E176" s="33" t="s">
        <v>106</v>
      </c>
      <c r="I176" s="80">
        <v>0</v>
      </c>
    </row>
    <row r="178" spans="1:11" ht="23.25" customHeight="1" x14ac:dyDescent="0.25">
      <c r="A178" s="18" t="s">
        <v>25</v>
      </c>
      <c r="B178" s="19" t="s">
        <v>26</v>
      </c>
      <c r="C178" s="19" t="s">
        <v>1</v>
      </c>
      <c r="D178" s="19" t="s">
        <v>12</v>
      </c>
      <c r="E178" s="19" t="s">
        <v>48</v>
      </c>
      <c r="F178" s="72" t="s">
        <v>91</v>
      </c>
      <c r="G178" s="72"/>
      <c r="H178" s="72"/>
      <c r="I178" s="72"/>
    </row>
    <row r="179" spans="1:11" ht="23.25" customHeight="1" x14ac:dyDescent="0.25">
      <c r="A179" s="30">
        <f>$C$98*B179/C179</f>
        <v>9.9700000000000006</v>
      </c>
      <c r="B179" s="26">
        <v>0.25</v>
      </c>
      <c r="C179" s="28">
        <v>50</v>
      </c>
      <c r="D179" s="4">
        <v>649114</v>
      </c>
      <c r="E179" s="4">
        <v>4.3209999999999997</v>
      </c>
      <c r="F179" s="70" t="s">
        <v>87</v>
      </c>
      <c r="G179" s="74" cm="1">
        <f t="array" ref="G179:H183">LINEST(D179:D183,A179:A183,1,1)</f>
        <v>34208.174523570728</v>
      </c>
      <c r="H179" s="74">
        <v>277889.49999999942</v>
      </c>
      <c r="I179" s="73" t="s">
        <v>92</v>
      </c>
      <c r="J179" s="42" t="s">
        <v>53</v>
      </c>
      <c r="K179" s="42">
        <f>H179</f>
        <v>277889.49999999942</v>
      </c>
    </row>
    <row r="180" spans="1:11" ht="23.25" customHeight="1" x14ac:dyDescent="0.25">
      <c r="A180" s="30">
        <f>$C$98*B180/C180</f>
        <v>19.940000000000001</v>
      </c>
      <c r="B180" s="26">
        <v>0.5</v>
      </c>
      <c r="C180" s="28">
        <v>50</v>
      </c>
      <c r="D180" s="4">
        <v>965333</v>
      </c>
      <c r="E180" s="4">
        <v>4.3239999999999998</v>
      </c>
      <c r="F180" s="70" t="s">
        <v>88</v>
      </c>
      <c r="G180" s="74">
        <v>1854.6377321212149</v>
      </c>
      <c r="H180" s="74">
        <v>61326.840670432932</v>
      </c>
      <c r="I180" s="73" t="s">
        <v>93</v>
      </c>
      <c r="J180" s="42" t="s">
        <v>99</v>
      </c>
      <c r="K180" s="42">
        <f>AVERAGE(D179:D183)</f>
        <v>1301056</v>
      </c>
    </row>
    <row r="181" spans="1:11" ht="23.25" customHeight="1" x14ac:dyDescent="0.25">
      <c r="A181" s="30">
        <f>$C$98*B181/C181</f>
        <v>29.91</v>
      </c>
      <c r="B181" s="26">
        <v>0.75</v>
      </c>
      <c r="C181" s="28">
        <v>50</v>
      </c>
      <c r="D181" s="4">
        <v>1263738</v>
      </c>
      <c r="E181" s="4">
        <v>4.2350000000000003</v>
      </c>
      <c r="F181" s="71" t="s">
        <v>89</v>
      </c>
      <c r="G181" s="47">
        <v>0.99125888704108311</v>
      </c>
      <c r="H181" s="42">
        <v>58472.848295882883</v>
      </c>
      <c r="I181" s="73" t="s">
        <v>94</v>
      </c>
      <c r="J181" s="42"/>
      <c r="K181" s="42"/>
    </row>
    <row r="182" spans="1:11" ht="23.25" customHeight="1" x14ac:dyDescent="0.25">
      <c r="A182" s="30">
        <f>$C$98*B182/C182</f>
        <v>39.880000000000003</v>
      </c>
      <c r="B182" s="26">
        <v>1</v>
      </c>
      <c r="C182" s="28">
        <v>50</v>
      </c>
      <c r="D182" s="4">
        <v>1580074</v>
      </c>
      <c r="E182" s="4">
        <v>4.1580000000000004</v>
      </c>
      <c r="F182" s="70" t="s">
        <v>59</v>
      </c>
      <c r="G182" s="42">
        <v>340.20572381342714</v>
      </c>
      <c r="H182" s="42">
        <v>3</v>
      </c>
      <c r="I182" s="73" t="s">
        <v>95</v>
      </c>
      <c r="J182" s="48"/>
      <c r="K182" s="42"/>
    </row>
    <row r="183" spans="1:11" ht="23.25" customHeight="1" x14ac:dyDescent="0.3">
      <c r="A183" s="30">
        <f>$C$98*B183/C183</f>
        <v>49.85</v>
      </c>
      <c r="B183" s="26">
        <v>1.25</v>
      </c>
      <c r="C183" s="28">
        <v>50</v>
      </c>
      <c r="D183" s="4">
        <v>2047021</v>
      </c>
      <c r="E183" s="4">
        <v>4.2270000000000003</v>
      </c>
      <c r="F183" s="70" t="s">
        <v>90</v>
      </c>
      <c r="G183" s="42">
        <v>1163188540802.5</v>
      </c>
      <c r="H183" s="42">
        <v>10257221963.5</v>
      </c>
      <c r="I183" s="73" t="s">
        <v>96</v>
      </c>
      <c r="J183" s="49" t="s">
        <v>55</v>
      </c>
      <c r="K183" s="50">
        <f>_xlfn.T.INV.2T(0.05,H182)</f>
        <v>3.1824463052837091</v>
      </c>
    </row>
    <row r="184" spans="1:11" ht="23.25" customHeight="1" x14ac:dyDescent="0.25">
      <c r="A184" s="2"/>
      <c r="B184" s="4"/>
      <c r="C184" s="4"/>
      <c r="D184" s="4"/>
      <c r="E184" s="4"/>
      <c r="F184" s="42"/>
      <c r="G184" s="42"/>
      <c r="H184" s="42"/>
      <c r="I184" s="42"/>
      <c r="J184" s="42"/>
      <c r="K184" s="42"/>
    </row>
    <row r="185" spans="1:11" ht="23.25" customHeight="1" x14ac:dyDescent="0.25">
      <c r="F185" s="42"/>
      <c r="G185" s="42"/>
      <c r="H185" s="42"/>
      <c r="I185" s="42"/>
      <c r="J185" s="42" t="s">
        <v>57</v>
      </c>
      <c r="K185" s="42">
        <f>F187*VARPA(A179:A183)</f>
        <v>994.00899999999967</v>
      </c>
    </row>
    <row r="186" spans="1:11" ht="23.25" customHeight="1" x14ac:dyDescent="0.25">
      <c r="A186" s="10" t="s">
        <v>4</v>
      </c>
      <c r="B186" s="2" t="s">
        <v>2</v>
      </c>
      <c r="C186" s="75" t="s">
        <v>107</v>
      </c>
      <c r="D186" s="76"/>
      <c r="E186" s="2" t="s">
        <v>51</v>
      </c>
      <c r="F186" s="77">
        <f>H181/G179*SQRT(1+(1/F187)+((K179-K180)^2)/(G179^2*K185))</f>
        <v>2.477045577204251</v>
      </c>
    </row>
    <row r="187" spans="1:11" ht="23.25" customHeight="1" x14ac:dyDescent="0.25">
      <c r="A187" s="5"/>
      <c r="B187" s="2" t="s">
        <v>3</v>
      </c>
      <c r="C187" s="75" t="s">
        <v>108</v>
      </c>
      <c r="D187" s="76"/>
      <c r="E187" s="2" t="s">
        <v>5</v>
      </c>
      <c r="F187" s="32">
        <f>COUNT(D179:D183)</f>
        <v>5</v>
      </c>
    </row>
    <row r="188" spans="1:11" ht="23.25" customHeight="1" x14ac:dyDescent="0.25">
      <c r="A188" s="8"/>
      <c r="F188" s="9"/>
    </row>
    <row r="189" spans="1:11" ht="23.25" customHeight="1" x14ac:dyDescent="0.25">
      <c r="A189" s="8"/>
      <c r="F189" s="9"/>
    </row>
    <row r="190" spans="1:11" ht="23.25" customHeight="1" x14ac:dyDescent="0.25">
      <c r="A190" s="8"/>
      <c r="F190" s="9"/>
    </row>
    <row r="191" spans="1:11" ht="23.25" customHeight="1" x14ac:dyDescent="0.25">
      <c r="A191" s="8"/>
      <c r="F191" s="9"/>
    </row>
    <row r="192" spans="1:11" ht="23.25" customHeight="1" x14ac:dyDescent="0.25">
      <c r="A192" s="8"/>
      <c r="F192" s="9"/>
    </row>
    <row r="193" spans="1:14" ht="23.25" customHeight="1" x14ac:dyDescent="0.25">
      <c r="A193" s="8"/>
      <c r="F193" s="9"/>
    </row>
    <row r="194" spans="1:14" ht="23.25" customHeight="1" x14ac:dyDescent="0.25">
      <c r="A194" s="8"/>
      <c r="F194" s="9"/>
    </row>
    <row r="195" spans="1:14" ht="23.25" customHeight="1" x14ac:dyDescent="0.25">
      <c r="A195" s="8"/>
      <c r="F195" s="9"/>
    </row>
    <row r="196" spans="1:14" ht="23.25" customHeight="1" x14ac:dyDescent="0.25">
      <c r="A196" s="8"/>
      <c r="F196" s="9"/>
    </row>
    <row r="197" spans="1:14" ht="23.25" customHeight="1" x14ac:dyDescent="0.25">
      <c r="A197" s="8"/>
      <c r="F197" s="9"/>
    </row>
    <row r="198" spans="1:14" ht="23.25" customHeight="1" x14ac:dyDescent="0.25">
      <c r="A198" s="8"/>
      <c r="F198" s="9"/>
    </row>
    <row r="199" spans="1:14" ht="23.25" customHeight="1" x14ac:dyDescent="0.25">
      <c r="A199" s="5"/>
      <c r="B199" s="6"/>
      <c r="C199" s="6"/>
      <c r="D199" s="6"/>
      <c r="E199" s="6"/>
      <c r="F199" s="7"/>
    </row>
    <row r="201" spans="1:14" ht="33" customHeight="1" x14ac:dyDescent="0.25">
      <c r="B201" s="17" t="s">
        <v>12</v>
      </c>
      <c r="C201" s="17" t="s">
        <v>100</v>
      </c>
      <c r="D201" s="17" t="s">
        <v>0</v>
      </c>
      <c r="E201" s="17" t="s">
        <v>48</v>
      </c>
      <c r="F201" s="54" t="s">
        <v>73</v>
      </c>
      <c r="G201" s="54" t="s">
        <v>74</v>
      </c>
      <c r="I201" s="80" t="s">
        <v>75</v>
      </c>
    </row>
    <row r="202" spans="1:14" ht="23.25" customHeight="1" x14ac:dyDescent="0.25">
      <c r="A202" s="20" t="s">
        <v>27</v>
      </c>
      <c r="B202" s="32">
        <v>1231962</v>
      </c>
      <c r="C202" s="35">
        <f>(B202-H179)/G179</f>
        <v>27.890190379571656</v>
      </c>
      <c r="D202" s="77">
        <f>K183*F186</f>
        <v>7.8830645451930215</v>
      </c>
      <c r="E202" s="32">
        <v>4.1829999999999998</v>
      </c>
      <c r="F202" s="78">
        <f>C202*2000</f>
        <v>55780.380759143314</v>
      </c>
      <c r="G202" s="78">
        <f>D202*2000</f>
        <v>15766.129090386043</v>
      </c>
      <c r="I202" s="80" t="s">
        <v>113</v>
      </c>
    </row>
    <row r="204" spans="1:14" ht="23.25" customHeight="1" x14ac:dyDescent="0.25">
      <c r="A204" s="14" t="s">
        <v>29</v>
      </c>
    </row>
    <row r="205" spans="1:14" ht="23.25" customHeight="1" x14ac:dyDescent="0.25">
      <c r="G205" s="89" t="s">
        <v>111</v>
      </c>
      <c r="H205" s="90"/>
      <c r="I205" s="90"/>
      <c r="J205" s="90" t="s">
        <v>110</v>
      </c>
      <c r="K205" s="90"/>
      <c r="L205" s="90"/>
      <c r="M205" s="90"/>
      <c r="N205" s="91"/>
    </row>
    <row r="206" spans="1:14" ht="23.25" customHeight="1" x14ac:dyDescent="0.25">
      <c r="F206" s="12">
        <v>1</v>
      </c>
      <c r="G206" s="99" t="s">
        <v>9</v>
      </c>
      <c r="H206" s="83" t="s">
        <v>113</v>
      </c>
      <c r="I206" s="84" t="s">
        <v>109</v>
      </c>
      <c r="J206" s="85">
        <v>50</v>
      </c>
      <c r="K206" s="86" t="s">
        <v>109</v>
      </c>
      <c r="L206" s="82" t="s">
        <v>114</v>
      </c>
      <c r="M206" s="82"/>
      <c r="N206" s="9"/>
    </row>
    <row r="207" spans="1:14" ht="23.25" customHeight="1" x14ac:dyDescent="0.25">
      <c r="F207" s="12">
        <v>2</v>
      </c>
      <c r="G207" s="99" t="s">
        <v>6</v>
      </c>
      <c r="H207" s="87" t="s">
        <v>105</v>
      </c>
      <c r="I207" s="84" t="s">
        <v>109</v>
      </c>
      <c r="J207" s="85">
        <v>100</v>
      </c>
      <c r="K207" s="86" t="s">
        <v>109</v>
      </c>
      <c r="L207" s="82" t="s">
        <v>114</v>
      </c>
      <c r="M207" s="82"/>
      <c r="N207" s="9"/>
    </row>
    <row r="208" spans="1:14" ht="23.25" customHeight="1" x14ac:dyDescent="0.25">
      <c r="F208" s="12">
        <v>3</v>
      </c>
      <c r="G208" s="99" t="s">
        <v>8</v>
      </c>
      <c r="H208" s="84">
        <v>0</v>
      </c>
      <c r="I208" s="84" t="s">
        <v>109</v>
      </c>
      <c r="J208" s="85">
        <v>50</v>
      </c>
      <c r="K208" s="86" t="s">
        <v>109</v>
      </c>
      <c r="L208" s="88" t="s">
        <v>115</v>
      </c>
      <c r="M208" s="88"/>
      <c r="N208" s="92"/>
    </row>
    <row r="209" spans="6:14" ht="23.25" customHeight="1" x14ac:dyDescent="0.25">
      <c r="F209" s="12">
        <v>4</v>
      </c>
      <c r="G209" s="100" t="s">
        <v>7</v>
      </c>
      <c r="H209" s="93" t="s">
        <v>112</v>
      </c>
      <c r="I209" s="94" t="s">
        <v>109</v>
      </c>
      <c r="J209" s="95">
        <v>0</v>
      </c>
      <c r="K209" s="96" t="s">
        <v>109</v>
      </c>
      <c r="L209" s="97"/>
      <c r="M209" s="97"/>
      <c r="N209" s="98"/>
    </row>
  </sheetData>
  <mergeCells count="23">
    <mergeCell ref="C186:D186"/>
    <mergeCell ref="C187:D187"/>
    <mergeCell ref="L208:N209"/>
    <mergeCell ref="C135:D135"/>
    <mergeCell ref="F152:I152"/>
    <mergeCell ref="C160:D160"/>
    <mergeCell ref="C161:D161"/>
    <mergeCell ref="F178:I178"/>
    <mergeCell ref="M106:P106"/>
    <mergeCell ref="C108:D108"/>
    <mergeCell ref="C109:D109"/>
    <mergeCell ref="F126:I126"/>
    <mergeCell ref="C134:D134"/>
    <mergeCell ref="G97:N97"/>
    <mergeCell ref="A93:C93"/>
    <mergeCell ref="J23:O24"/>
    <mergeCell ref="O68:R73"/>
    <mergeCell ref="G25:M25"/>
    <mergeCell ref="G30:K31"/>
    <mergeCell ref="L30:L31"/>
    <mergeCell ref="M30:M31"/>
    <mergeCell ref="G61:M62"/>
    <mergeCell ref="G98:N101"/>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B028E-3564-244C-B612-6C91FB3798CA}">
  <dimension ref="B3:H47"/>
  <sheetViews>
    <sheetView workbookViewId="0">
      <selection activeCell="H7" sqref="H7"/>
    </sheetView>
  </sheetViews>
  <sheetFormatPr defaultColWidth="11.44140625" defaultRowHeight="14.4" x14ac:dyDescent="0.3"/>
  <sheetData>
    <row r="3" spans="2:8" x14ac:dyDescent="0.3">
      <c r="B3" t="s">
        <v>61</v>
      </c>
      <c r="H3" t="s">
        <v>65</v>
      </c>
    </row>
    <row r="5" spans="2:8" x14ac:dyDescent="0.3">
      <c r="B5" s="37">
        <v>36531.525000000001</v>
      </c>
      <c r="C5" s="37">
        <v>80750.899999999994</v>
      </c>
      <c r="D5" s="37"/>
      <c r="E5" s="37" t="s">
        <v>53</v>
      </c>
      <c r="F5" s="37">
        <v>80750.899999999994</v>
      </c>
      <c r="H5" t="s">
        <v>116</v>
      </c>
    </row>
    <row r="6" spans="2:8" x14ac:dyDescent="0.3">
      <c r="B6" s="37">
        <v>2339.7534999999998</v>
      </c>
      <c r="C6" s="37">
        <v>155201.68900000001</v>
      </c>
      <c r="D6" s="37"/>
      <c r="E6" s="37" t="s">
        <v>54</v>
      </c>
      <c r="F6" s="37">
        <v>2272642.4</v>
      </c>
      <c r="H6" t="s">
        <v>117</v>
      </c>
    </row>
    <row r="7" spans="2:8" x14ac:dyDescent="0.3">
      <c r="B7" s="38">
        <v>0.98799999999999999</v>
      </c>
      <c r="C7" s="37">
        <v>147979.00399999999</v>
      </c>
      <c r="D7" s="37"/>
      <c r="E7" s="37"/>
      <c r="F7" s="37"/>
      <c r="H7" t="s">
        <v>66</v>
      </c>
    </row>
    <row r="8" spans="2:8" x14ac:dyDescent="0.3">
      <c r="B8" s="37">
        <v>243.77849599999999</v>
      </c>
      <c r="C8" s="37">
        <v>3</v>
      </c>
      <c r="D8" s="37"/>
      <c r="E8" s="39"/>
      <c r="F8" s="37"/>
      <c r="H8" t="s">
        <v>67</v>
      </c>
    </row>
    <row r="9" spans="2:8" x14ac:dyDescent="0.3">
      <c r="B9" s="37">
        <v>5338200000000</v>
      </c>
      <c r="C9" s="37">
        <v>65693000000</v>
      </c>
      <c r="D9" s="37"/>
      <c r="E9" s="40" t="s">
        <v>55</v>
      </c>
      <c r="F9" s="41">
        <v>3.1819999999999999</v>
      </c>
    </row>
    <row r="10" spans="2:8" x14ac:dyDescent="0.3">
      <c r="B10" s="37"/>
      <c r="C10" s="37"/>
      <c r="D10" s="37"/>
      <c r="E10" s="37"/>
      <c r="F10" s="37"/>
    </row>
    <row r="11" spans="2:8" x14ac:dyDescent="0.3">
      <c r="B11" s="37"/>
      <c r="C11" s="37"/>
      <c r="D11" s="37"/>
      <c r="E11" s="37" t="s">
        <v>57</v>
      </c>
      <c r="F11" s="37">
        <v>4000</v>
      </c>
    </row>
    <row r="14" spans="2:8" x14ac:dyDescent="0.3">
      <c r="B14" t="s">
        <v>62</v>
      </c>
    </row>
    <row r="16" spans="2:8" x14ac:dyDescent="0.3">
      <c r="B16" s="37">
        <v>39070.893210000002</v>
      </c>
      <c r="C16" s="37">
        <v>5128.1000000000004</v>
      </c>
      <c r="D16" s="37"/>
      <c r="E16" s="37" t="s">
        <v>53</v>
      </c>
      <c r="F16" s="37">
        <v>5128.1000000000004</v>
      </c>
    </row>
    <row r="17" spans="2:6" x14ac:dyDescent="0.3">
      <c r="B17" s="37">
        <v>2025.6378420000001</v>
      </c>
      <c r="C17" s="37">
        <v>134634.3449</v>
      </c>
      <c r="D17" s="37"/>
      <c r="E17" s="37" t="s">
        <v>54</v>
      </c>
      <c r="F17" s="37">
        <v>2354070.2000000002</v>
      </c>
    </row>
    <row r="18" spans="2:6" x14ac:dyDescent="0.3">
      <c r="B18" s="38">
        <v>0.99199999999999999</v>
      </c>
      <c r="C18" s="37">
        <v>128368.81110000001</v>
      </c>
      <c r="D18" s="37"/>
      <c r="E18" s="37"/>
      <c r="F18" s="37"/>
    </row>
    <row r="19" spans="2:6" x14ac:dyDescent="0.3">
      <c r="B19" s="37">
        <v>372.034381</v>
      </c>
      <c r="C19" s="37">
        <v>3</v>
      </c>
      <c r="D19" s="37"/>
      <c r="E19" s="39"/>
      <c r="F19" s="37"/>
    </row>
    <row r="20" spans="2:6" x14ac:dyDescent="0.3">
      <c r="B20" s="37">
        <v>6130590000000</v>
      </c>
      <c r="C20" s="37">
        <v>49435654978</v>
      </c>
      <c r="D20" s="37"/>
      <c r="E20" s="40" t="s">
        <v>55</v>
      </c>
      <c r="F20" s="41">
        <v>3.1819999999999999</v>
      </c>
    </row>
    <row r="21" spans="2:6" x14ac:dyDescent="0.3">
      <c r="B21" s="37"/>
      <c r="C21" s="37"/>
      <c r="D21" s="37"/>
      <c r="E21" s="37"/>
      <c r="F21" s="37"/>
    </row>
    <row r="22" spans="2:6" x14ac:dyDescent="0.3">
      <c r="B22" s="37"/>
      <c r="C22" s="37"/>
      <c r="D22" s="37"/>
      <c r="E22" s="37" t="s">
        <v>57</v>
      </c>
      <c r="F22" s="37">
        <v>4016.0160000000001</v>
      </c>
    </row>
    <row r="26" spans="2:6" x14ac:dyDescent="0.3">
      <c r="B26" t="s">
        <v>63</v>
      </c>
    </row>
    <row r="28" spans="2:6" x14ac:dyDescent="0.3">
      <c r="B28" s="37">
        <v>41477.716849999997</v>
      </c>
      <c r="C28" s="37">
        <v>24720.3</v>
      </c>
      <c r="D28" s="37" t="s">
        <v>53</v>
      </c>
      <c r="E28" s="37"/>
      <c r="F28" s="37"/>
    </row>
    <row r="29" spans="2:6" x14ac:dyDescent="0.3">
      <c r="B29" s="37">
        <v>1495.303566</v>
      </c>
      <c r="C29" s="37">
        <v>49742.389580000003</v>
      </c>
      <c r="D29" s="37"/>
      <c r="E29" s="37" t="s">
        <v>54</v>
      </c>
      <c r="F29" s="37">
        <v>1272784.8</v>
      </c>
    </row>
    <row r="30" spans="2:6" x14ac:dyDescent="0.3">
      <c r="B30" s="38">
        <v>0.996</v>
      </c>
      <c r="C30" s="37">
        <v>47427.507559999998</v>
      </c>
      <c r="D30" s="37" t="s">
        <v>60</v>
      </c>
      <c r="E30" s="37"/>
      <c r="F30" s="37"/>
    </row>
    <row r="31" spans="2:6" x14ac:dyDescent="0.3">
      <c r="B31" s="37">
        <v>769.43324540000003</v>
      </c>
      <c r="C31" s="37">
        <v>3</v>
      </c>
      <c r="D31" s="37"/>
      <c r="E31" s="40" t="s">
        <v>55</v>
      </c>
      <c r="F31" s="41">
        <v>3.1819999999999999</v>
      </c>
    </row>
    <row r="32" spans="2:6" x14ac:dyDescent="0.3">
      <c r="B32" s="37">
        <v>1730740000000</v>
      </c>
      <c r="C32" s="37">
        <v>6748105420</v>
      </c>
      <c r="D32" s="37"/>
      <c r="E32" s="37"/>
      <c r="F32" s="37"/>
    </row>
    <row r="33" spans="2:7" x14ac:dyDescent="0.3">
      <c r="B33" s="37"/>
      <c r="C33" s="37"/>
      <c r="D33" s="37"/>
      <c r="E33" s="37"/>
      <c r="F33" s="37"/>
    </row>
    <row r="34" spans="2:7" x14ac:dyDescent="0.3">
      <c r="B34" s="37"/>
      <c r="C34" s="37"/>
      <c r="D34" s="37"/>
      <c r="E34" s="37" t="s">
        <v>57</v>
      </c>
      <c r="F34" s="37">
        <v>1006.009</v>
      </c>
    </row>
    <row r="39" spans="2:7" x14ac:dyDescent="0.3">
      <c r="B39" t="s">
        <v>64</v>
      </c>
    </row>
    <row r="41" spans="2:7" x14ac:dyDescent="0.3">
      <c r="B41" s="37"/>
      <c r="C41" s="37">
        <v>34208.17452</v>
      </c>
      <c r="D41" s="37">
        <v>277889.5</v>
      </c>
      <c r="E41" s="37"/>
      <c r="F41" s="37" t="s">
        <v>53</v>
      </c>
      <c r="G41" s="37">
        <v>277889.5</v>
      </c>
    </row>
    <row r="42" spans="2:7" x14ac:dyDescent="0.3">
      <c r="B42" s="37"/>
      <c r="C42" s="37">
        <v>1854.6377319999999</v>
      </c>
      <c r="D42" s="37">
        <v>61326.840669999998</v>
      </c>
      <c r="E42" s="37"/>
      <c r="F42" s="37" t="s">
        <v>54</v>
      </c>
      <c r="G42" s="37">
        <v>1301056</v>
      </c>
    </row>
    <row r="43" spans="2:7" x14ac:dyDescent="0.3">
      <c r="B43" s="51" t="s">
        <v>58</v>
      </c>
      <c r="C43" s="38">
        <v>0.99099999999999999</v>
      </c>
      <c r="D43" s="37">
        <v>58472.848299999998</v>
      </c>
      <c r="E43" s="37" t="s">
        <v>52</v>
      </c>
      <c r="F43" s="37"/>
      <c r="G43" s="37"/>
    </row>
    <row r="44" spans="2:7" x14ac:dyDescent="0.3">
      <c r="B44" s="51" t="s">
        <v>59</v>
      </c>
      <c r="C44" s="37">
        <v>340.20572379999999</v>
      </c>
      <c r="D44" s="37">
        <v>3</v>
      </c>
      <c r="E44" s="37"/>
      <c r="F44" s="39"/>
      <c r="G44" s="37"/>
    </row>
    <row r="45" spans="2:7" x14ac:dyDescent="0.3">
      <c r="B45" s="37"/>
      <c r="C45" s="37">
        <v>1163190000000</v>
      </c>
      <c r="D45" s="37">
        <v>10257221964</v>
      </c>
      <c r="E45" s="37"/>
      <c r="F45" s="40" t="s">
        <v>55</v>
      </c>
      <c r="G45" s="41">
        <v>3.1819999999999999</v>
      </c>
    </row>
    <row r="46" spans="2:7" x14ac:dyDescent="0.3">
      <c r="B46" s="37"/>
      <c r="C46" s="37"/>
      <c r="D46" s="37"/>
      <c r="E46" s="37"/>
      <c r="F46" s="37"/>
      <c r="G46" s="37"/>
    </row>
    <row r="47" spans="2:7" x14ac:dyDescent="0.3">
      <c r="B47" s="37"/>
      <c r="C47" s="37"/>
      <c r="D47" s="37"/>
      <c r="E47" s="37"/>
      <c r="F47" s="37" t="s">
        <v>57</v>
      </c>
      <c r="G47" s="37">
        <v>994.00900000000001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Pràctica I</vt:lpstr>
      <vt:lpstr>Càlculs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IGNASI</dc:creator>
  <cp:lastModifiedBy>Òscar Losada Garcia</cp:lastModifiedBy>
  <cp:lastPrinted>2021-04-14T15:27:52Z</cp:lastPrinted>
  <dcterms:created xsi:type="dcterms:W3CDTF">2021-03-22T14:48:22Z</dcterms:created>
  <dcterms:modified xsi:type="dcterms:W3CDTF">2025-04-13T15:13:27Z</dcterms:modified>
</cp:coreProperties>
</file>