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xr:revisionPtr revIDLastSave="1" documentId="11_294798818E2010F14884DB152B1943C29BCEA567" xr6:coauthVersionLast="47" xr6:coauthVersionMax="47" xr10:uidLastSave="{883717E1-45B3-4941-9560-2A5A02B3F94F}"/>
  <bookViews>
    <workbookView xWindow="0" yWindow="0" windowWidth="0" windowHeight="0" xr2:uid="{00000000-000D-0000-FFFF-FFFF00000000}"/>
  </bookViews>
  <sheets>
    <sheet name="Pràctica A" sheetId="1" r:id="rId1"/>
    <sheet name="Càlcul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6" roundtripDataChecksum="z8i0LbM+z9XqMEkKXa4/B79Awey0+kuiIFz3siXFnCc="/>
    </ext>
  </extLst>
</workbook>
</file>

<file path=xl/calcChain.xml><?xml version="1.0" encoding="utf-8"?>
<calcChain xmlns="http://schemas.openxmlformats.org/spreadsheetml/2006/main">
  <c r="N46" i="2" l="1"/>
  <c r="N47" i="2" s="1"/>
  <c r="N48" i="2" s="1"/>
  <c r="C45" i="2"/>
  <c r="C44" i="2"/>
  <c r="C43" i="2"/>
  <c r="C42" i="2"/>
  <c r="N45" i="2" s="1"/>
  <c r="M39" i="2" a="1"/>
  <c r="M39" i="2"/>
  <c r="M31" i="2"/>
  <c r="M32" i="2" s="1"/>
  <c r="M33" i="2" s="1"/>
  <c r="M30" i="2"/>
  <c r="L24" i="2" a="1"/>
  <c r="L24" i="2"/>
  <c r="N15" i="2"/>
  <c r="N16" i="2" s="1"/>
  <c r="N17" i="2" s="1"/>
  <c r="N14" i="2"/>
  <c r="R10" i="2"/>
  <c r="M8" i="2" a="1"/>
  <c r="M8" i="2"/>
  <c r="N12" i="2" l="1"/>
  <c r="M12" i="2"/>
  <c r="N11" i="2"/>
  <c r="M11" i="2"/>
  <c r="N10" i="2"/>
  <c r="N18" i="2" s="1"/>
  <c r="N20" i="2" s="1"/>
  <c r="M10" i="2"/>
  <c r="N9" i="2"/>
  <c r="M9" i="2"/>
  <c r="N8" i="2"/>
  <c r="M28" i="2"/>
  <c r="L28" i="2"/>
  <c r="M27" i="2"/>
  <c r="L27" i="2"/>
  <c r="M26" i="2"/>
  <c r="M34" i="2" s="1"/>
  <c r="M36" i="2" s="1"/>
  <c r="L26" i="2"/>
  <c r="M25" i="2"/>
  <c r="L25" i="2"/>
  <c r="M24" i="2"/>
  <c r="N43" i="2"/>
  <c r="M43" i="2"/>
  <c r="N42" i="2"/>
  <c r="M42" i="2"/>
  <c r="N41" i="2"/>
  <c r="M41" i="2"/>
  <c r="N40" i="2"/>
  <c r="M40" i="2"/>
  <c r="N39" i="2"/>
  <c r="I56" i="2" l="1"/>
  <c r="I57" i="2" s="1"/>
  <c r="I58" i="2" s="1"/>
  <c r="I59" i="2" s="1"/>
  <c r="N49" i="2"/>
  <c r="N51" i="2" s="1"/>
</calcChain>
</file>

<file path=xl/sharedStrings.xml><?xml version="1.0" encoding="utf-8"?>
<sst xmlns="http://schemas.openxmlformats.org/spreadsheetml/2006/main" count="178" uniqueCount="115">
  <si>
    <t>Informe pràctica A</t>
  </si>
  <si>
    <t>Data:17/04/2024</t>
  </si>
  <si>
    <t>Grup pràctiques:</t>
  </si>
  <si>
    <t>2.2</t>
  </si>
  <si>
    <t>Parella: T4</t>
  </si>
  <si>
    <t>Alumnes: Alba Pont Pujol i David Selas Fernández</t>
  </si>
  <si>
    <t>Estandarització Estoc Cu 1000ppm</t>
  </si>
  <si>
    <t>Pes CuSO4 · 5 H2O</t>
  </si>
  <si>
    <t xml:space="preserve">ml estoc Cu </t>
  </si>
  <si>
    <t>ml EDTA</t>
  </si>
  <si>
    <t>ppm Cu</t>
  </si>
  <si>
    <t>conc. Estoc Cu</t>
  </si>
  <si>
    <t>ppm</t>
  </si>
  <si>
    <t>% rsd</t>
  </si>
  <si>
    <t>%</t>
  </si>
  <si>
    <t>Instrumentació</t>
  </si>
  <si>
    <t>Durant la pràctica s'ha fet servir un espectofotòmetre d'absorció atòmica de flama amb una làmpada de càtode buit com a font de radiació.</t>
  </si>
  <si>
    <t>A més a més també s'han utilitzat matrassos aforats de 10 i 25 mL per preparar els patrons pels calibrats per patrons externs i addició estàndard</t>
  </si>
  <si>
    <t>respectivament. I matrassos aforats de 100 i 250 mL per fer les dilucions intermèdies. Per agafar els volums per realitzar les dilucions, s'han utilitzat</t>
  </si>
  <si>
    <t>pipetes graduades de 5ml i 1ml i pipetes aforades de 10ml i 25ml.</t>
  </si>
  <si>
    <t>Descripció de la mostra</t>
  </si>
  <si>
    <t>Figura 1: espectrofotòmetre d'absorció atòmica</t>
  </si>
  <si>
    <t>La mostra analitzar és aiguardent d'orujo ( Pazo de Usía) amb un 40% de volum d'alcohol. És una mostra incolora i brillant. Lot:L-J0409</t>
  </si>
  <si>
    <t>Figura 2: mostra d'orujo</t>
  </si>
  <si>
    <t>Preparació Patrons i mesures Absorció Atòmica</t>
  </si>
  <si>
    <t>Calibratge Patrons Externs</t>
  </si>
  <si>
    <t>Patró (ppm Cu)</t>
  </si>
  <si>
    <t>ml estoc Cu</t>
  </si>
  <si>
    <t>ml enràs</t>
  </si>
  <si>
    <t>senyal AAS</t>
  </si>
  <si>
    <t>1 (de 1ppm)</t>
  </si>
  <si>
    <t>5 (de 1ppm)</t>
  </si>
  <si>
    <t>1 (de 10ppm)</t>
  </si>
  <si>
    <t>2 (de 10 ppm)</t>
  </si>
  <si>
    <t>3 (de 10 ppm)</t>
  </si>
  <si>
    <t>Factor dilució</t>
  </si>
  <si>
    <t>Senyal AAS</t>
  </si>
  <si>
    <t>conc.mostra</t>
  </si>
  <si>
    <t>Int.confiança</t>
  </si>
  <si>
    <t>Mostra</t>
  </si>
  <si>
    <t>0.4±0.3</t>
  </si>
  <si>
    <t>Corba Calibrat:</t>
  </si>
  <si>
    <t>pendent</t>
  </si>
  <si>
    <t>Sx/y</t>
  </si>
  <si>
    <t>ord.origen</t>
  </si>
  <si>
    <t>n</t>
  </si>
  <si>
    <t>Comentaris:</t>
  </si>
  <si>
    <t xml:space="preserve">En el aquest cas no afegim res als patrons, no es té en </t>
  </si>
  <si>
    <t>compte la matriu.</t>
  </si>
  <si>
    <t>Calibratge Patrons Externs amb interferent</t>
  </si>
  <si>
    <t>ml etanol</t>
  </si>
  <si>
    <t>1 (de 1 ppm)</t>
  </si>
  <si>
    <t>1 (de 10 ppm)</t>
  </si>
  <si>
    <t>0.5±0.2</t>
  </si>
  <si>
    <t xml:space="preserve">En aquest cas en els patrons afegim etanol al 40%, perquè tingui una </t>
  </si>
  <si>
    <t>composició semblant a la de la matriu de l'orujo.</t>
  </si>
  <si>
    <t>Calibratge Addició estàndard</t>
  </si>
  <si>
    <t>ml mostra</t>
  </si>
  <si>
    <t>5 (de 2.5 ppm)</t>
  </si>
  <si>
    <t>1 (de 25ppm)</t>
  </si>
  <si>
    <t>2 (de 25 ppm)</t>
  </si>
  <si>
    <t>3 ( de 25 ppm)</t>
  </si>
  <si>
    <t>0.8±0.3</t>
  </si>
  <si>
    <t xml:space="preserve">Els patrons es preparen afegint una quantitat de la mostra </t>
  </si>
  <si>
    <t>coneguda per tenir en compte l'efecte matriu.</t>
  </si>
  <si>
    <t xml:space="preserve">Comparació resultats vs. Calibratge. Discusió </t>
  </si>
  <si>
    <t>int.confiança</t>
  </si>
  <si>
    <t>Calibratge extern</t>
  </si>
  <si>
    <t>Calibratge extern amb interferent</t>
  </si>
  <si>
    <t>Addició estàndard</t>
  </si>
  <si>
    <t>Comparació estadística pendents: extern vs. addició estàndard</t>
  </si>
  <si>
    <t>Discusió dels tres mètodes de calibratge</t>
  </si>
  <si>
    <t>En aquesta pràctica, s'han realitzat diferents calibratges, un de patró extern, un de patró extern amb interferent i l'últim d'addició estàndard.</t>
  </si>
  <si>
    <t>Com s'ha vist anteriorment, hi ha una diferència significativa entre els mètodes d'addició estàndard i de patró extern.</t>
  </si>
  <si>
    <t>Aquest fet es deu a que hi ha un efecte de la matriu, el qual es té en compte a l'addició estàndard, però amb el patró extern no.</t>
  </si>
  <si>
    <t>El mètode de patró extern amb interferent, té poques diferències amb el de l'addició estàndard, ja que també té en compte l'efecte</t>
  </si>
  <si>
    <t>de la matriu. En l'addició estàndard s'afegeix una quantitat coneguda de mostra, en canvi, en el patró extern amb interferent, s'afegeix una</t>
  </si>
  <si>
    <t>substància semblant a la de la matriu de la mostra. El problema que porta el patró extern amb interferent, és que si no es coneix la matriu,</t>
  </si>
  <si>
    <t>no es podrà realitzar. Per tant, sempre que es conegui la composició de la matriu, es durà a terme el mètode de patró extern amb interferent, ja que</t>
  </si>
  <si>
    <t>és més ràpid que el d'addició estàndard, on s'ha d'afegir una quantitat coneguda de mostra a cada solució patró.</t>
  </si>
  <si>
    <t>contingut Cu aiguardent</t>
  </si>
  <si>
    <t>El valor obtingut amb el calibratge de patrons externs amb interferent i el d'addició estàndard , hauria de ser semblant,</t>
  </si>
  <si>
    <t xml:space="preserve"> però per errors experimentals en l'addició estàndard, són més diferents. Finalment, com a resultat final de contingut </t>
  </si>
  <si>
    <t>de Cu en aiguardent, agafem l'obtingut amb patró extern amb interferent.</t>
  </si>
  <si>
    <t>conc (ppm)</t>
  </si>
  <si>
    <t xml:space="preserve">abs </t>
  </si>
  <si>
    <t>Càlculs valoració EDTA</t>
  </si>
  <si>
    <t>ESTIMACIÓN LINEAL</t>
  </si>
  <si>
    <t>Valoració 1</t>
  </si>
  <si>
    <t>b</t>
  </si>
  <si>
    <t>a</t>
  </si>
  <si>
    <t>Valoració 2</t>
  </si>
  <si>
    <t>Valoració 3</t>
  </si>
  <si>
    <t>sx/y</t>
  </si>
  <si>
    <t>Mitjana</t>
  </si>
  <si>
    <t>mostra</t>
  </si>
  <si>
    <t>gl</t>
  </si>
  <si>
    <t>ymitja</t>
  </si>
  <si>
    <t>sx</t>
  </si>
  <si>
    <t>s^2x</t>
  </si>
  <si>
    <t>sxx</t>
  </si>
  <si>
    <t>so</t>
  </si>
  <si>
    <t>t</t>
  </si>
  <si>
    <t>I</t>
  </si>
  <si>
    <t>abs</t>
  </si>
  <si>
    <t>y mitja</t>
  </si>
  <si>
    <t>SX^2</t>
  </si>
  <si>
    <t>SXX</t>
  </si>
  <si>
    <t>So</t>
  </si>
  <si>
    <t>amb dilució</t>
  </si>
  <si>
    <t>((Sy/x)o)^2</t>
  </si>
  <si>
    <t>(sy/x)o</t>
  </si>
  <si>
    <t>sb1-b2</t>
  </si>
  <si>
    <t>texp</t>
  </si>
  <si>
    <t>ttab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</si>
</sst>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scheme val="minor"/>
    </font>
    <font>
      <b/>
      <sz val="14"/>
      <color theme="1"/>
      <name val="Arial"/>
    </font>
    <font>
      <sz val="11"/>
      <color theme="1"/>
      <name val="Arial"/>
    </font>
    <font>
      <b/>
      <sz val="12"/>
      <color theme="1"/>
      <name val="Arial"/>
    </font>
    <font>
      <sz val="12"/>
      <color theme="1"/>
      <name val="Arial"/>
    </font>
    <font>
      <b/>
      <sz val="11"/>
      <color theme="1"/>
      <name val="Arial"/>
    </font>
    <font>
      <i/>
      <sz val="11"/>
      <color theme="1"/>
      <name val="Arial"/>
    </font>
    <font>
      <i/>
      <sz val="11"/>
      <color rgb="FF000000"/>
      <name val="Arial"/>
    </font>
    <font>
      <i/>
      <u/>
      <sz val="11"/>
      <color theme="1"/>
      <name val="Arial"/>
    </font>
    <font>
      <sz val="11"/>
      <color theme="1"/>
      <name val="Calibri"/>
    </font>
    <font>
      <sz val="11"/>
      <color rgb="FF000000"/>
      <name val="Arial"/>
    </font>
    <font>
      <sz val="11"/>
      <color theme="1"/>
      <name val="Calibri"/>
      <scheme val="minor"/>
    </font>
    <font>
      <sz val="11"/>
      <name val="Calibri"/>
    </font>
    <font>
      <b/>
      <sz val="11"/>
      <color theme="1"/>
      <name val="Calibri"/>
    </font>
  </fonts>
  <fills count="2">
    <fill>
      <patternFill patternType="none"/>
    </fill>
    <fill>
      <patternFill patternType="gray125"/>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s>
  <cellStyleXfs count="1">
    <xf numFmtId="0" fontId="0" fillId="0" borderId="0"/>
  </cellStyleXfs>
  <cellXfs count="3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2" fillId="0" borderId="1" xfId="0" applyFont="1" applyBorder="1"/>
    <xf numFmtId="0" fontId="6" fillId="0" borderId="0" xfId="0" applyFont="1"/>
    <xf numFmtId="0" fontId="7" fillId="0" borderId="0" xfId="0" applyFont="1"/>
    <xf numFmtId="0" fontId="8" fillId="0" borderId="0" xfId="0" applyFont="1"/>
    <xf numFmtId="0" fontId="2" fillId="0" borderId="1" xfId="0" applyFont="1" applyBorder="1" applyAlignment="1">
      <alignment horizontal="center"/>
    </xf>
    <xf numFmtId="0" fontId="2" fillId="0" borderId="2" xfId="0" applyFont="1" applyBorder="1"/>
    <xf numFmtId="2" fontId="2" fillId="0" borderId="1" xfId="0" applyNumberFormat="1" applyFont="1" applyBorder="1"/>
    <xf numFmtId="0" fontId="5"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2" fillId="0" borderId="3" xfId="0" applyFont="1" applyBorder="1"/>
    <xf numFmtId="0" fontId="2" fillId="0" borderId="10" xfId="0" applyFont="1" applyBorder="1"/>
    <xf numFmtId="0" fontId="2" fillId="0" borderId="11" xfId="0" applyFont="1" applyBorder="1"/>
    <xf numFmtId="0" fontId="9" fillId="0" borderId="1" xfId="0" applyFont="1" applyBorder="1"/>
    <xf numFmtId="0" fontId="10" fillId="0" borderId="0" xfId="0" applyFont="1"/>
    <xf numFmtId="0" fontId="5" fillId="0" borderId="4" xfId="0" applyFont="1" applyBorder="1"/>
    <xf numFmtId="0" fontId="5" fillId="0" borderId="12" xfId="0" applyFont="1" applyBorder="1"/>
    <xf numFmtId="0" fontId="2" fillId="0" borderId="12" xfId="0" applyFont="1" applyBorder="1"/>
    <xf numFmtId="0" fontId="11" fillId="0" borderId="0" xfId="0" applyFont="1"/>
    <xf numFmtId="0" fontId="13" fillId="0" borderId="1" xfId="0" applyFont="1" applyBorder="1"/>
    <xf numFmtId="3" fontId="9" fillId="0" borderId="1" xfId="0" applyNumberFormat="1" applyFont="1" applyBorder="1"/>
    <xf numFmtId="0" fontId="9" fillId="0" borderId="8" xfId="0" applyFont="1" applyBorder="1" applyAlignment="1">
      <alignment horizontal="center"/>
    </xf>
    <xf numFmtId="0" fontId="12" fillId="0" borderId="8"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addició estàndard</a:t>
            </a:r>
          </a:p>
        </c:rich>
      </c:tx>
      <c:overlay val="0"/>
    </c:title>
    <c:autoTitleDeleted val="0"/>
    <c:plotArea>
      <c:layout>
        <c:manualLayout>
          <c:xMode val="edge"/>
          <c:yMode val="edge"/>
          <c:x val="0.13890048118985127"/>
          <c:y val="0.17171296296296298"/>
          <c:w val="0.80916907261592297"/>
          <c:h val="0.62271617089530473"/>
        </c:manualLayout>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Càlculs!$B$41:$B$45</c:f>
              <c:numCache>
                <c:formatCode>General</c:formatCode>
                <c:ptCount val="5"/>
                <c:pt idx="0">
                  <c:v>0</c:v>
                </c:pt>
                <c:pt idx="1">
                  <c:v>0.49299999999999999</c:v>
                </c:pt>
                <c:pt idx="2">
                  <c:v>0.98499999999999999</c:v>
                </c:pt>
                <c:pt idx="3">
                  <c:v>1.97</c:v>
                </c:pt>
                <c:pt idx="4">
                  <c:v>2.96</c:v>
                </c:pt>
              </c:numCache>
            </c:numRef>
          </c:xVal>
          <c:yVal>
            <c:numRef>
              <c:f>Càlculs!$C$41:$C$45</c:f>
              <c:numCache>
                <c:formatCode>General</c:formatCode>
                <c:ptCount val="5"/>
                <c:pt idx="0">
                  <c:v>4.8300000000000003E-2</c:v>
                </c:pt>
                <c:pt idx="1">
                  <c:v>0.10220000000000001</c:v>
                </c:pt>
                <c:pt idx="2">
                  <c:v>0.14460000000000001</c:v>
                </c:pt>
                <c:pt idx="3">
                  <c:v>0.23530000000000001</c:v>
                </c:pt>
                <c:pt idx="4">
                  <c:v>0.31590000000000001</c:v>
                </c:pt>
              </c:numCache>
            </c:numRef>
          </c:yVal>
          <c:smooth val="1"/>
          <c:extLst>
            <c:ext xmlns:c16="http://schemas.microsoft.com/office/drawing/2014/chart" uri="{C3380CC4-5D6E-409C-BE32-E72D297353CC}">
              <c16:uniqueId val="{00000001-FB08-466C-A94F-2F9A13739BF1}"/>
            </c:ext>
          </c:extLst>
        </c:ser>
        <c:dLbls>
          <c:showLegendKey val="0"/>
          <c:showVal val="0"/>
          <c:showCatName val="0"/>
          <c:showSerName val="0"/>
          <c:showPercent val="0"/>
          <c:showBubbleSize val="0"/>
        </c:dLbls>
        <c:axId val="1059413341"/>
        <c:axId val="536311168"/>
      </c:scatterChart>
      <c:valAx>
        <c:axId val="1059413341"/>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concentració (ppm)</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36311168"/>
        <c:crosses val="autoZero"/>
        <c:crossBetween val="midCat"/>
      </c:valAx>
      <c:valAx>
        <c:axId val="53631116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absorbància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59413341"/>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abs vs conc patró extern</a:t>
            </a:r>
          </a:p>
        </c:rich>
      </c:tx>
      <c:layout>
        <c:manualLayout>
          <c:xMode val="edge"/>
          <c:yMode val="edge"/>
          <c:x val="0.43877077865266845"/>
          <c:y val="5.5555555555555552E-2"/>
        </c:manualLayout>
      </c:layout>
      <c:overlay val="0"/>
    </c:title>
    <c:autoTitleDeleted val="0"/>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Càlculs!$B$6:$B$10</c:f>
              <c:numCache>
                <c:formatCode>General</c:formatCode>
                <c:ptCount val="5"/>
                <c:pt idx="0">
                  <c:v>9.8000000000000004E-2</c:v>
                </c:pt>
                <c:pt idx="1">
                  <c:v>0.49099999999999999</c:v>
                </c:pt>
                <c:pt idx="2">
                  <c:v>0.98199999999999998</c:v>
                </c:pt>
                <c:pt idx="3">
                  <c:v>1.96</c:v>
                </c:pt>
                <c:pt idx="4">
                  <c:v>2.95</c:v>
                </c:pt>
              </c:numCache>
            </c:numRef>
          </c:xVal>
          <c:yVal>
            <c:numRef>
              <c:f>Càlculs!$C$6:$C$10</c:f>
              <c:numCache>
                <c:formatCode>General</c:formatCode>
                <c:ptCount val="5"/>
                <c:pt idx="0">
                  <c:v>1.0580000000000001E-2</c:v>
                </c:pt>
                <c:pt idx="1">
                  <c:v>6.4699999999999994E-2</c:v>
                </c:pt>
                <c:pt idx="2">
                  <c:v>0.13730000000000001</c:v>
                </c:pt>
                <c:pt idx="3">
                  <c:v>0.2452</c:v>
                </c:pt>
                <c:pt idx="4">
                  <c:v>0.41089999999999999</c:v>
                </c:pt>
              </c:numCache>
            </c:numRef>
          </c:yVal>
          <c:smooth val="1"/>
          <c:extLst>
            <c:ext xmlns:c16="http://schemas.microsoft.com/office/drawing/2014/chart" uri="{C3380CC4-5D6E-409C-BE32-E72D297353CC}">
              <c16:uniqueId val="{00000001-9138-4986-BB25-1A7090082985}"/>
            </c:ext>
          </c:extLst>
        </c:ser>
        <c:dLbls>
          <c:showLegendKey val="0"/>
          <c:showVal val="0"/>
          <c:showCatName val="0"/>
          <c:showSerName val="0"/>
          <c:showPercent val="0"/>
          <c:showBubbleSize val="0"/>
        </c:dLbls>
        <c:axId val="1359006027"/>
        <c:axId val="756030511"/>
      </c:scatterChart>
      <c:valAx>
        <c:axId val="1359006027"/>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concentració (ppm)</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56030511"/>
        <c:crosses val="autoZero"/>
        <c:crossBetween val="midCat"/>
      </c:valAx>
      <c:valAx>
        <c:axId val="756030511"/>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absorbància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359006027"/>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patró amb interferent </a:t>
            </a:r>
          </a:p>
        </c:rich>
      </c:tx>
      <c:layout>
        <c:manualLayout>
          <c:xMode val="edge"/>
          <c:yMode val="edge"/>
          <c:x val="0.41432633420822401"/>
          <c:y val="5.0925925925925923E-2"/>
        </c:manualLayout>
      </c:layout>
      <c:overlay val="0"/>
    </c:title>
    <c:autoTitleDeleted val="0"/>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Càlculs!$B$24:$B$29</c:f>
              <c:numCache>
                <c:formatCode>General</c:formatCode>
                <c:ptCount val="6"/>
                <c:pt idx="0">
                  <c:v>0</c:v>
                </c:pt>
                <c:pt idx="1">
                  <c:v>9.8000000000000004E-2</c:v>
                </c:pt>
                <c:pt idx="2">
                  <c:v>0.49099999999999999</c:v>
                </c:pt>
                <c:pt idx="3">
                  <c:v>0.98199999999999998</c:v>
                </c:pt>
                <c:pt idx="4">
                  <c:v>1.96</c:v>
                </c:pt>
                <c:pt idx="5">
                  <c:v>2.95</c:v>
                </c:pt>
              </c:numCache>
            </c:numRef>
          </c:xVal>
          <c:yVal>
            <c:numRef>
              <c:f>Càlculs!$C$24:$C$29</c:f>
              <c:numCache>
                <c:formatCode>General</c:formatCode>
                <c:ptCount val="6"/>
                <c:pt idx="0">
                  <c:v>2.3999999999999998E-3</c:v>
                </c:pt>
                <c:pt idx="1">
                  <c:v>1.01E-2</c:v>
                </c:pt>
                <c:pt idx="2">
                  <c:v>4.9799999999999997E-2</c:v>
                </c:pt>
                <c:pt idx="3">
                  <c:v>8.3799999999999999E-2</c:v>
                </c:pt>
                <c:pt idx="4">
                  <c:v>0.16930000000000001</c:v>
                </c:pt>
                <c:pt idx="5">
                  <c:v>0.23499999999999999</c:v>
                </c:pt>
              </c:numCache>
            </c:numRef>
          </c:yVal>
          <c:smooth val="1"/>
          <c:extLst>
            <c:ext xmlns:c16="http://schemas.microsoft.com/office/drawing/2014/chart" uri="{C3380CC4-5D6E-409C-BE32-E72D297353CC}">
              <c16:uniqueId val="{00000001-433F-4413-9F7F-96CFED001AA8}"/>
            </c:ext>
          </c:extLst>
        </c:ser>
        <c:dLbls>
          <c:showLegendKey val="0"/>
          <c:showVal val="0"/>
          <c:showCatName val="0"/>
          <c:showSerName val="0"/>
          <c:showPercent val="0"/>
          <c:showBubbleSize val="0"/>
        </c:dLbls>
        <c:axId val="1060907811"/>
        <c:axId val="1945148007"/>
      </c:scatterChart>
      <c:valAx>
        <c:axId val="1060907811"/>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concentració (ppm)</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45148007"/>
        <c:crosses val="autoZero"/>
        <c:crossBetween val="midCat"/>
      </c:valAx>
      <c:valAx>
        <c:axId val="194514800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absorbància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60907811"/>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addició estàndard</a:t>
            </a:r>
          </a:p>
        </c:rich>
      </c:tx>
      <c:overlay val="0"/>
    </c:title>
    <c:autoTitleDeleted val="0"/>
    <c:plotArea>
      <c:layout>
        <c:manualLayout>
          <c:xMode val="edge"/>
          <c:yMode val="edge"/>
          <c:x val="0.13890048118985127"/>
          <c:y val="0.17171296296296298"/>
          <c:w val="0.80916907261592297"/>
          <c:h val="0.62271617089530473"/>
        </c:manualLayout>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Càlculs!$B$41:$B$45</c:f>
              <c:numCache>
                <c:formatCode>General</c:formatCode>
                <c:ptCount val="5"/>
                <c:pt idx="0">
                  <c:v>0</c:v>
                </c:pt>
                <c:pt idx="1">
                  <c:v>0.49299999999999999</c:v>
                </c:pt>
                <c:pt idx="2">
                  <c:v>0.98499999999999999</c:v>
                </c:pt>
                <c:pt idx="3">
                  <c:v>1.97</c:v>
                </c:pt>
                <c:pt idx="4">
                  <c:v>2.96</c:v>
                </c:pt>
              </c:numCache>
            </c:numRef>
          </c:xVal>
          <c:yVal>
            <c:numRef>
              <c:f>Càlculs!$C$41:$C$45</c:f>
              <c:numCache>
                <c:formatCode>General</c:formatCode>
                <c:ptCount val="5"/>
                <c:pt idx="0">
                  <c:v>4.8300000000000003E-2</c:v>
                </c:pt>
                <c:pt idx="1">
                  <c:v>0.10220000000000001</c:v>
                </c:pt>
                <c:pt idx="2">
                  <c:v>0.14460000000000001</c:v>
                </c:pt>
                <c:pt idx="3">
                  <c:v>0.23530000000000001</c:v>
                </c:pt>
                <c:pt idx="4">
                  <c:v>0.31590000000000001</c:v>
                </c:pt>
              </c:numCache>
            </c:numRef>
          </c:yVal>
          <c:smooth val="1"/>
          <c:extLst>
            <c:ext xmlns:c16="http://schemas.microsoft.com/office/drawing/2014/chart" uri="{C3380CC4-5D6E-409C-BE32-E72D297353CC}">
              <c16:uniqueId val="{00000001-AB60-422B-AFBF-7B9770A945A5}"/>
            </c:ext>
          </c:extLst>
        </c:ser>
        <c:dLbls>
          <c:showLegendKey val="0"/>
          <c:showVal val="0"/>
          <c:showCatName val="0"/>
          <c:showSerName val="0"/>
          <c:showPercent val="0"/>
          <c:showBubbleSize val="0"/>
        </c:dLbls>
        <c:axId val="1408686365"/>
        <c:axId val="77797475"/>
      </c:scatterChart>
      <c:valAx>
        <c:axId val="1408686365"/>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concentració (ppm)</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7797475"/>
        <c:crosses val="autoZero"/>
        <c:crossBetween val="midCat"/>
      </c:valAx>
      <c:valAx>
        <c:axId val="77797475"/>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absorbància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408686365"/>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0</xdr:col>
      <xdr:colOff>485775</xdr:colOff>
      <xdr:row>121</xdr:row>
      <xdr:rowOff>123825</xdr:rowOff>
    </xdr:from>
    <xdr:ext cx="4562475" cy="2733675"/>
    <xdr:graphicFrame macro="">
      <xdr:nvGraphicFramePr>
        <xdr:cNvPr id="508609504" name="Chart 1">
          <a:extLst>
            <a:ext uri="{FF2B5EF4-FFF2-40B4-BE49-F238E27FC236}">
              <a16:creationId xmlns:a16="http://schemas.microsoft.com/office/drawing/2014/main" id="{00000000-0008-0000-0000-0000E0C35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95250</xdr:colOff>
      <xdr:row>144</xdr:row>
      <xdr:rowOff>114300</xdr:rowOff>
    </xdr:from>
    <xdr:ext cx="6229350" cy="3724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231325" y="1917863"/>
          <a:ext cx="6229350" cy="3724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En primer lloc es compara la diferència en % entre els valors dels pendnents: </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 pendent patró extern= 0,1371</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-pendent addició estàndard= 0,0898</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Es veu que la diferència excedeix per bastant el 10%, per tant sí que existeix una diferència siginificativa entre els dos mètodes.</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Ara es comparen les desviacions estàndard dels residuals de les dues rectes per veure si exsiteix una diferència significativa:</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Fexp=(sy/x)1^2/(Sy/x)2^2= 6,184705 amb n1= 5 i n2= 5, per tant gl1=3 i gl2= 3 i el valor de la F crítica és Ftab= 9,28, així doncs Fexp&lt;Ftab i no hi ha diferències significatives entre les dues precissions.</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Ara s'aplica el test t per quan les variàncies són iguals (els càlculs es mostren a l'altre full):</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texp=6,656</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ttab= 2,447</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com que texp&gt;ttab es pot afirmar que existeix una diferència significativa entre els mètodes de patró extern i addició estàndard.</a:t>
          </a:r>
          <a:endParaRPr sz="1400"/>
        </a:p>
      </xdr:txBody>
    </xdr:sp>
    <xdr:clientData fLocksWithSheet="0"/>
  </xdr:oneCellAnchor>
  <xdr:oneCellAnchor>
    <xdr:from>
      <xdr:col>0</xdr:col>
      <xdr:colOff>0</xdr:colOff>
      <xdr:row>173</xdr:row>
      <xdr:rowOff>85725</xdr:rowOff>
    </xdr:from>
    <xdr:ext cx="8877300" cy="6667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912113" y="3451388"/>
          <a:ext cx="8867775" cy="6572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Pel que fa a la normativa de cara a la concentració de coure permesa a begudes alcohòliques, s</a:t>
          </a:r>
          <a:r>
            <a:rPr lang="en-US" sz="1100" b="0" i="0">
              <a:solidFill>
                <a:schemeClr val="dk1"/>
              </a:solidFill>
              <a:latin typeface="Calibri"/>
              <a:ea typeface="Calibri"/>
              <a:cs typeface="Calibri"/>
              <a:sym typeface="Calibri"/>
            </a:rPr>
            <a:t>egons la legislació espanyola, específicament el Reial decret 211/2004, que regula la destil·lació de productes vinícoles i el seu control, el límit màxim de concentració de coure permès en aiguardents de raïm és de 5 mil·ligrams per litre (mg/L). Per tant aquest aiguardent d'orujo compleix amb la normativa.</a:t>
          </a:r>
          <a:endParaRPr sz="1100"/>
        </a:p>
      </xdr:txBody>
    </xdr:sp>
    <xdr:clientData fLocksWithSheet="0"/>
  </xdr:oneCellAnchor>
  <xdr:oneCellAnchor>
    <xdr:from>
      <xdr:col>5</xdr:col>
      <xdr:colOff>209550</xdr:colOff>
      <xdr:row>43</xdr:row>
      <xdr:rowOff>238125</xdr:rowOff>
    </xdr:from>
    <xdr:ext cx="4743450" cy="1390650"/>
    <xdr:sp macro="" textlink="">
      <xdr:nvSpPr>
        <xdr:cNvPr id="5" name="Shape 5">
          <a:extLst>
            <a:ext uri="{FF2B5EF4-FFF2-40B4-BE49-F238E27FC236}">
              <a16:creationId xmlns:a16="http://schemas.microsoft.com/office/drawing/2014/main" id="{00000000-0008-0000-0000-000005000000}"/>
            </a:ext>
          </a:extLst>
        </xdr:cNvPr>
        <xdr:cNvSpPr txBox="1"/>
      </xdr:nvSpPr>
      <xdr:spPr>
        <a:xfrm>
          <a:off x="2979038" y="3089438"/>
          <a:ext cx="4733925" cy="13811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Les concentracions que apareixen entre parèntesi a partir de les quals s'han preparat els patrons no tenen exactament aquests valors, sinó que és una aproximació per no ocupar tant espai. Aquestes dissolucions intermèdies s'han preparat fent dilucions de la solució de 982 ppm en aquest ordre:</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982ppm---&gt;98.2ppm---&gt;9.82ppm---&gt;0.982 ppm a partir de les dues últimes s'han preparat els patrons</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6</xdr:col>
      <xdr:colOff>666750</xdr:colOff>
      <xdr:row>106</xdr:row>
      <xdr:rowOff>276225</xdr:rowOff>
    </xdr:from>
    <xdr:ext cx="4953000" cy="2352675"/>
    <xdr:sp macro="" textlink="">
      <xdr:nvSpPr>
        <xdr:cNvPr id="6" name="Shape 6">
          <a:extLst>
            <a:ext uri="{FF2B5EF4-FFF2-40B4-BE49-F238E27FC236}">
              <a16:creationId xmlns:a16="http://schemas.microsoft.com/office/drawing/2014/main" id="{00000000-0008-0000-0000-000006000000}"/>
            </a:ext>
          </a:extLst>
        </xdr:cNvPr>
        <xdr:cNvSpPr txBox="1"/>
      </xdr:nvSpPr>
      <xdr:spPr>
        <a:xfrm>
          <a:off x="2874263" y="2608425"/>
          <a:ext cx="4943475" cy="23431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Les concentracions que apareixen entre parèntesi a partir de les quals s'han preparat els patrons no tenen exactament aquests valors, sinó que és una aproximació per no ocupar tant espai. Aquestes dissolucions intermèdies s'han preparat fent dilucions de la solució de 982 ppm en aquest ordre:</a:t>
          </a: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982ppm---&gt;98.2ppm---&gt;24.55ppm---&gt;2.45 ppm a partir de les dues últimes s'han preparat els patrons.</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0</xdr:col>
      <xdr:colOff>933450</xdr:colOff>
      <xdr:row>33</xdr:row>
      <xdr:rowOff>85725</xdr:rowOff>
    </xdr:from>
    <xdr:ext cx="1076325" cy="14382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866775</xdr:colOff>
      <xdr:row>33</xdr:row>
      <xdr:rowOff>95250</xdr:rowOff>
    </xdr:from>
    <xdr:ext cx="1066800" cy="1428750"/>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161925</xdr:colOff>
      <xdr:row>20</xdr:row>
      <xdr:rowOff>38100</xdr:rowOff>
    </xdr:from>
    <xdr:ext cx="2295525" cy="3038475"/>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95250</xdr:colOff>
      <xdr:row>57</xdr:row>
      <xdr:rowOff>57150</xdr:rowOff>
    </xdr:from>
    <xdr:ext cx="5810250" cy="3524250"/>
    <xdr:pic>
      <xdr:nvPicPr>
        <xdr:cNvPr id="9" name="image3.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87</xdr:row>
      <xdr:rowOff>19050</xdr:rowOff>
    </xdr:from>
    <xdr:ext cx="5943600" cy="3524250"/>
    <xdr:pic>
      <xdr:nvPicPr>
        <xdr:cNvPr id="10" name="image1.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257175</xdr:colOff>
      <xdr:row>5</xdr:row>
      <xdr:rowOff>19050</xdr:rowOff>
    </xdr:from>
    <xdr:ext cx="4286250" cy="2876550"/>
    <xdr:graphicFrame macro="">
      <xdr:nvGraphicFramePr>
        <xdr:cNvPr id="760437137" name="Chart 2">
          <a:extLst>
            <a:ext uri="{FF2B5EF4-FFF2-40B4-BE49-F238E27FC236}">
              <a16:creationId xmlns:a16="http://schemas.microsoft.com/office/drawing/2014/main" id="{00000000-0008-0000-0100-000091595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647700</xdr:colOff>
      <xdr:row>21</xdr:row>
      <xdr:rowOff>180975</xdr:rowOff>
    </xdr:from>
    <xdr:ext cx="4286250" cy="2886075"/>
    <xdr:graphicFrame macro="">
      <xdr:nvGraphicFramePr>
        <xdr:cNvPr id="830727412" name="Chart 3">
          <a:extLst>
            <a:ext uri="{FF2B5EF4-FFF2-40B4-BE49-F238E27FC236}">
              <a16:creationId xmlns:a16="http://schemas.microsoft.com/office/drawing/2014/main" id="{00000000-0008-0000-0100-0000F4E48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xdr:col>
      <xdr:colOff>723900</xdr:colOff>
      <xdr:row>36</xdr:row>
      <xdr:rowOff>133350</xdr:rowOff>
    </xdr:from>
    <xdr:ext cx="4286250" cy="2886075"/>
    <xdr:graphicFrame macro="">
      <xdr:nvGraphicFramePr>
        <xdr:cNvPr id="660003349" name="Chart 4">
          <a:extLst>
            <a:ext uri="{FF2B5EF4-FFF2-40B4-BE49-F238E27FC236}">
              <a16:creationId xmlns:a16="http://schemas.microsoft.com/office/drawing/2014/main" id="{00000000-0008-0000-0100-000015DA5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16</xdr:col>
      <xdr:colOff>76200</xdr:colOff>
      <xdr:row>10</xdr:row>
      <xdr:rowOff>161925</xdr:rowOff>
    </xdr:from>
    <xdr:ext cx="6067425" cy="352425"/>
    <xdr:sp macro="" textlink="">
      <xdr:nvSpPr>
        <xdr:cNvPr id="7" name="Shape 7">
          <a:extLst>
            <a:ext uri="{FF2B5EF4-FFF2-40B4-BE49-F238E27FC236}">
              <a16:creationId xmlns:a16="http://schemas.microsoft.com/office/drawing/2014/main" id="{00000000-0008-0000-0100-000007000000}"/>
            </a:ext>
          </a:extLst>
        </xdr:cNvPr>
        <xdr:cNvSpPr txBox="1"/>
      </xdr:nvSpPr>
      <xdr:spPr>
        <a:xfrm>
          <a:off x="2313696" y="3604439"/>
          <a:ext cx="6064609" cy="351122"/>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None/>
          </a:pPr>
          <a:endParaRPr sz="1100"/>
        </a:p>
      </xdr:txBody>
    </xdr:sp>
    <xdr:clientData fLocksWithSheet="0"/>
  </xdr:oneCellAnchor>
  <xdr:oneCellAnchor>
    <xdr:from>
      <xdr:col>3</xdr:col>
      <xdr:colOff>638175</xdr:colOff>
      <xdr:row>61</xdr:row>
      <xdr:rowOff>133350</xdr:rowOff>
    </xdr:from>
    <xdr:ext cx="3105150" cy="676275"/>
    <xdr:pic>
      <xdr:nvPicPr>
        <xdr:cNvPr id="2" name="image6.png" title="Imagen">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371475</xdr:colOff>
      <xdr:row>62</xdr:row>
      <xdr:rowOff>47625</xdr:rowOff>
    </xdr:from>
    <xdr:ext cx="1562100" cy="561975"/>
    <xdr:pic>
      <xdr:nvPicPr>
        <xdr:cNvPr id="3" name="image9.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600075</xdr:colOff>
      <xdr:row>66</xdr:row>
      <xdr:rowOff>57150</xdr:rowOff>
    </xdr:from>
    <xdr:ext cx="3143250" cy="523875"/>
    <xdr:pic>
      <xdr:nvPicPr>
        <xdr:cNvPr id="4" name="image7.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600075</xdr:colOff>
      <xdr:row>67</xdr:row>
      <xdr:rowOff>19050</xdr:rowOff>
    </xdr:from>
    <xdr:ext cx="3143250" cy="523875"/>
    <xdr:pic>
      <xdr:nvPicPr>
        <xdr:cNvPr id="5" name="image7.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485775</xdr:colOff>
      <xdr:row>71</xdr:row>
      <xdr:rowOff>133350</xdr:rowOff>
    </xdr:from>
    <xdr:ext cx="2705100" cy="638175"/>
    <xdr:pic>
      <xdr:nvPicPr>
        <xdr:cNvPr id="6" name="image8.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workbookViewId="0"/>
  </sheetViews>
  <sheetFormatPr defaultColWidth="14.42578125" defaultRowHeight="15" customHeight="1"/>
  <cols>
    <col min="1" max="1" width="19.85546875" customWidth="1"/>
    <col min="2" max="2" width="16.28515625" customWidth="1"/>
    <col min="3" max="3" width="12.7109375" customWidth="1"/>
    <col min="4" max="4" width="14.85546875" customWidth="1"/>
    <col min="5" max="5" width="13.85546875" customWidth="1"/>
    <col min="6" max="26" width="11.42578125" customWidth="1"/>
  </cols>
  <sheetData>
    <row r="1" spans="1:26" ht="21" customHeight="1">
      <c r="A1" s="1" t="s">
        <v>0</v>
      </c>
      <c r="B1" s="2"/>
      <c r="C1" s="2"/>
      <c r="D1" s="2"/>
      <c r="E1" s="3" t="s">
        <v>1</v>
      </c>
      <c r="F1" s="2"/>
      <c r="G1" s="2"/>
      <c r="H1" s="2"/>
      <c r="I1" s="2"/>
      <c r="J1" s="2"/>
      <c r="K1" s="2"/>
      <c r="L1" s="2"/>
      <c r="M1" s="2"/>
      <c r="N1" s="2"/>
      <c r="O1" s="2"/>
      <c r="P1" s="2"/>
      <c r="Q1" s="2"/>
      <c r="R1" s="2"/>
      <c r="S1" s="2"/>
      <c r="T1" s="2"/>
      <c r="U1" s="2"/>
      <c r="V1" s="2"/>
      <c r="W1" s="2"/>
      <c r="X1" s="2"/>
      <c r="Y1" s="2"/>
      <c r="Z1" s="2"/>
    </row>
    <row r="2" spans="1:26" ht="15" customHeight="1">
      <c r="A2" s="3" t="s">
        <v>2</v>
      </c>
      <c r="B2" s="3" t="s">
        <v>3</v>
      </c>
      <c r="C2" s="4"/>
      <c r="D2" s="4"/>
      <c r="E2" s="3" t="s">
        <v>4</v>
      </c>
      <c r="F2" s="4"/>
      <c r="G2" s="4"/>
      <c r="H2" s="4"/>
      <c r="I2" s="4"/>
      <c r="J2" s="4"/>
      <c r="K2" s="4"/>
      <c r="L2" s="4"/>
      <c r="M2" s="4"/>
      <c r="N2" s="4"/>
      <c r="O2" s="4"/>
      <c r="P2" s="4"/>
      <c r="Q2" s="4"/>
      <c r="R2" s="4"/>
      <c r="S2" s="4"/>
      <c r="T2" s="4"/>
      <c r="U2" s="4"/>
      <c r="V2" s="4"/>
      <c r="W2" s="4"/>
      <c r="X2" s="4"/>
      <c r="Y2" s="4"/>
      <c r="Z2" s="4"/>
    </row>
    <row r="3" spans="1:26" ht="15" customHeight="1">
      <c r="A3" s="3" t="s">
        <v>5</v>
      </c>
      <c r="B3" s="4"/>
      <c r="C3" s="4"/>
      <c r="D3" s="4"/>
      <c r="E3" s="4"/>
      <c r="F3" s="4"/>
      <c r="G3" s="4"/>
      <c r="H3" s="4"/>
      <c r="I3" s="4"/>
      <c r="J3" s="4"/>
      <c r="K3" s="4"/>
      <c r="L3" s="4"/>
      <c r="M3" s="4"/>
      <c r="N3" s="4"/>
      <c r="O3" s="4"/>
      <c r="P3" s="4"/>
      <c r="Q3" s="4"/>
      <c r="R3" s="4"/>
      <c r="S3" s="4"/>
      <c r="T3" s="4"/>
      <c r="U3" s="4"/>
      <c r="V3" s="4"/>
      <c r="W3" s="4"/>
      <c r="X3" s="4"/>
      <c r="Y3" s="4"/>
      <c r="Z3" s="4"/>
    </row>
    <row r="4" spans="1:26" ht="15" customHeight="1">
      <c r="A4" s="3"/>
      <c r="B4" s="4"/>
      <c r="C4" s="4"/>
      <c r="D4" s="4"/>
      <c r="E4" s="4"/>
      <c r="F4" s="4"/>
      <c r="G4" s="4"/>
      <c r="H4" s="4"/>
      <c r="I4" s="4"/>
      <c r="J4" s="4"/>
      <c r="K4" s="4"/>
      <c r="L4" s="4"/>
      <c r="M4" s="4"/>
      <c r="N4" s="4"/>
      <c r="O4" s="4"/>
      <c r="P4" s="4"/>
      <c r="Q4" s="4"/>
      <c r="R4" s="4"/>
      <c r="S4" s="4"/>
      <c r="T4" s="4"/>
      <c r="U4" s="4"/>
      <c r="V4" s="4"/>
      <c r="W4" s="4"/>
      <c r="X4" s="4"/>
      <c r="Y4" s="4"/>
      <c r="Z4" s="4"/>
    </row>
    <row r="5" spans="1:26" ht="15" customHeight="1">
      <c r="A5" s="3"/>
      <c r="B5" s="4"/>
      <c r="C5" s="4"/>
      <c r="D5" s="4"/>
      <c r="E5" s="4"/>
      <c r="F5" s="4"/>
      <c r="G5" s="4"/>
      <c r="H5" s="4"/>
      <c r="I5" s="4"/>
      <c r="J5" s="4"/>
      <c r="K5" s="4"/>
      <c r="L5" s="4"/>
      <c r="M5" s="4"/>
      <c r="N5" s="4"/>
      <c r="O5" s="4"/>
      <c r="P5" s="4"/>
      <c r="Q5" s="4"/>
      <c r="R5" s="4"/>
      <c r="S5" s="4"/>
      <c r="T5" s="4"/>
      <c r="U5" s="4"/>
      <c r="V5" s="4"/>
      <c r="W5" s="4"/>
      <c r="X5" s="4"/>
      <c r="Y5" s="4"/>
      <c r="Z5" s="4"/>
    </row>
    <row r="6" spans="1:26" ht="15" customHeight="1">
      <c r="A6" s="5"/>
      <c r="B6" s="2"/>
      <c r="C6" s="2"/>
      <c r="D6" s="2"/>
      <c r="E6" s="2"/>
      <c r="F6" s="2"/>
      <c r="G6" s="2"/>
      <c r="H6" s="2"/>
      <c r="I6" s="2"/>
      <c r="J6" s="2"/>
      <c r="K6" s="2"/>
      <c r="L6" s="2"/>
      <c r="M6" s="2"/>
      <c r="N6" s="2"/>
      <c r="O6" s="2"/>
      <c r="P6" s="2"/>
      <c r="Q6" s="2"/>
      <c r="R6" s="2"/>
      <c r="S6" s="2"/>
      <c r="T6" s="2"/>
      <c r="U6" s="2"/>
      <c r="V6" s="2"/>
      <c r="W6" s="2"/>
      <c r="X6" s="2"/>
      <c r="Y6" s="2"/>
      <c r="Z6" s="2"/>
    </row>
    <row r="7" spans="1:26" ht="15" customHeight="1">
      <c r="A7" s="5"/>
      <c r="B7" s="2"/>
      <c r="C7" s="2"/>
      <c r="D7" s="2"/>
      <c r="E7" s="2"/>
      <c r="F7" s="2"/>
      <c r="G7" s="2"/>
      <c r="H7" s="2"/>
      <c r="I7" s="2"/>
      <c r="J7" s="2"/>
      <c r="K7" s="2"/>
      <c r="L7" s="2"/>
      <c r="M7" s="2"/>
      <c r="N7" s="2"/>
      <c r="O7" s="2"/>
      <c r="P7" s="2"/>
      <c r="Q7" s="2"/>
      <c r="R7" s="2"/>
      <c r="S7" s="2"/>
      <c r="T7" s="2"/>
      <c r="U7" s="2"/>
      <c r="V7" s="2"/>
      <c r="W7" s="2"/>
      <c r="X7" s="2"/>
      <c r="Y7" s="2"/>
      <c r="Z7" s="2"/>
    </row>
    <row r="8" spans="1:26" ht="15" customHeight="1">
      <c r="A8" s="5"/>
      <c r="B8" s="2"/>
      <c r="C8" s="2"/>
      <c r="D8" s="2"/>
      <c r="E8" s="2"/>
      <c r="F8" s="2"/>
      <c r="G8" s="2"/>
      <c r="H8" s="2"/>
      <c r="I8" s="2"/>
      <c r="J8" s="2"/>
      <c r="K8" s="2"/>
      <c r="L8" s="2"/>
      <c r="M8" s="2"/>
      <c r="N8" s="2"/>
      <c r="O8" s="2"/>
      <c r="P8" s="2"/>
      <c r="Q8" s="2"/>
      <c r="R8" s="2"/>
      <c r="S8" s="2"/>
      <c r="T8" s="2"/>
      <c r="U8" s="2"/>
      <c r="V8" s="2"/>
      <c r="W8" s="2"/>
      <c r="X8" s="2"/>
      <c r="Y8" s="2"/>
      <c r="Z8" s="2"/>
    </row>
    <row r="9" spans="1:26" ht="23.25" customHeight="1">
      <c r="A9" s="3" t="s">
        <v>6</v>
      </c>
      <c r="B9" s="2"/>
      <c r="C9" s="2"/>
      <c r="D9" s="2"/>
      <c r="E9" s="2"/>
      <c r="F9" s="2"/>
      <c r="G9" s="2"/>
      <c r="H9" s="2"/>
      <c r="I9" s="2"/>
      <c r="J9" s="2"/>
      <c r="K9" s="2"/>
      <c r="L9" s="2"/>
      <c r="M9" s="2"/>
      <c r="N9" s="2"/>
      <c r="O9" s="2"/>
      <c r="P9" s="2"/>
      <c r="Q9" s="2"/>
      <c r="R9" s="2"/>
      <c r="S9" s="2"/>
      <c r="T9" s="2"/>
      <c r="U9" s="2"/>
      <c r="V9" s="2"/>
      <c r="W9" s="2"/>
      <c r="X9" s="2"/>
      <c r="Y9" s="2"/>
      <c r="Z9" s="2"/>
    </row>
    <row r="10" spans="1:26" ht="23.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23.25" customHeight="1">
      <c r="A11" s="6" t="s">
        <v>7</v>
      </c>
      <c r="B11" s="6">
        <v>0.98580000000000001</v>
      </c>
      <c r="C11" s="2"/>
      <c r="D11" s="2"/>
      <c r="E11" s="2"/>
      <c r="F11" s="2"/>
      <c r="G11" s="2"/>
      <c r="H11" s="2"/>
      <c r="I11" s="2"/>
      <c r="J11" s="2"/>
      <c r="K11" s="2"/>
      <c r="L11" s="2"/>
      <c r="M11" s="2"/>
      <c r="N11" s="2"/>
      <c r="O11" s="2"/>
      <c r="P11" s="2"/>
      <c r="Q11" s="2"/>
      <c r="R11" s="2"/>
      <c r="S11" s="2"/>
      <c r="T11" s="2"/>
      <c r="U11" s="2"/>
      <c r="V11" s="2"/>
      <c r="W11" s="2"/>
      <c r="X11" s="2"/>
      <c r="Y11" s="2"/>
      <c r="Z11" s="2"/>
    </row>
    <row r="12" spans="1:26" ht="23.25" customHeight="1">
      <c r="A12" s="6" t="s">
        <v>8</v>
      </c>
      <c r="B12" s="6">
        <v>250</v>
      </c>
      <c r="C12" s="2"/>
      <c r="D12" s="2"/>
      <c r="E12" s="2"/>
      <c r="F12" s="2"/>
      <c r="G12" s="2"/>
      <c r="H12" s="2"/>
      <c r="I12" s="2"/>
      <c r="J12" s="2"/>
      <c r="K12" s="2"/>
      <c r="L12" s="2"/>
      <c r="M12" s="2"/>
      <c r="N12" s="2"/>
      <c r="O12" s="2"/>
      <c r="P12" s="2"/>
      <c r="Q12" s="2"/>
      <c r="R12" s="2"/>
      <c r="S12" s="2"/>
      <c r="T12" s="2"/>
      <c r="U12" s="2"/>
      <c r="V12" s="2"/>
      <c r="W12" s="2"/>
      <c r="X12" s="2"/>
      <c r="Y12" s="2"/>
      <c r="Z12" s="2"/>
    </row>
    <row r="13" spans="1:26" ht="23.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23.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23.25" customHeight="1">
      <c r="A15" s="6" t="s">
        <v>9</v>
      </c>
      <c r="B15" s="6" t="s">
        <v>10</v>
      </c>
      <c r="C15" s="2"/>
      <c r="D15" s="6" t="s">
        <v>11</v>
      </c>
      <c r="E15" s="6">
        <v>982</v>
      </c>
      <c r="F15" s="6" t="s">
        <v>12</v>
      </c>
      <c r="G15" s="2"/>
      <c r="H15" s="2"/>
      <c r="I15" s="2"/>
      <c r="J15" s="2"/>
      <c r="K15" s="2"/>
      <c r="L15" s="2"/>
      <c r="M15" s="2"/>
      <c r="N15" s="2"/>
      <c r="O15" s="2"/>
      <c r="P15" s="2"/>
      <c r="Q15" s="2"/>
      <c r="R15" s="2"/>
      <c r="S15" s="2"/>
      <c r="T15" s="2"/>
      <c r="U15" s="2"/>
      <c r="V15" s="2"/>
      <c r="W15" s="2"/>
      <c r="X15" s="2"/>
      <c r="Y15" s="2"/>
      <c r="Z15" s="2"/>
    </row>
    <row r="16" spans="1:26" ht="23.25" customHeight="1">
      <c r="A16" s="6">
        <v>15.4</v>
      </c>
      <c r="B16" s="6">
        <v>978</v>
      </c>
      <c r="C16" s="2"/>
      <c r="D16" s="6" t="s">
        <v>13</v>
      </c>
      <c r="E16" s="6">
        <v>0.76400000000000001</v>
      </c>
      <c r="F16" s="6" t="s">
        <v>14</v>
      </c>
      <c r="G16" s="2"/>
      <c r="H16" s="2"/>
      <c r="I16" s="2"/>
      <c r="J16" s="2"/>
      <c r="K16" s="2"/>
      <c r="L16" s="2"/>
      <c r="M16" s="2"/>
      <c r="N16" s="2"/>
      <c r="O16" s="2"/>
      <c r="P16" s="2"/>
      <c r="Q16" s="2"/>
      <c r="R16" s="2"/>
      <c r="S16" s="2"/>
      <c r="T16" s="2"/>
      <c r="U16" s="2"/>
      <c r="V16" s="2"/>
      <c r="W16" s="2"/>
      <c r="X16" s="2"/>
      <c r="Y16" s="2"/>
      <c r="Z16" s="2"/>
    </row>
    <row r="17" spans="1:26" ht="23.25" customHeight="1">
      <c r="A17" s="6">
        <v>15.6</v>
      </c>
      <c r="B17" s="6">
        <v>991</v>
      </c>
      <c r="C17" s="2"/>
      <c r="D17" s="2"/>
      <c r="E17" s="2"/>
      <c r="F17" s="2"/>
      <c r="G17" s="2"/>
      <c r="H17" s="2"/>
      <c r="I17" s="2"/>
      <c r="J17" s="2"/>
      <c r="K17" s="2"/>
      <c r="L17" s="2"/>
      <c r="M17" s="2"/>
      <c r="N17" s="2"/>
      <c r="O17" s="2"/>
      <c r="P17" s="2"/>
      <c r="Q17" s="2"/>
      <c r="R17" s="2"/>
      <c r="S17" s="2"/>
      <c r="T17" s="2"/>
      <c r="U17" s="2"/>
      <c r="V17" s="2"/>
      <c r="W17" s="2"/>
      <c r="X17" s="2"/>
      <c r="Y17" s="2"/>
      <c r="Z17" s="2"/>
    </row>
    <row r="18" spans="1:26" ht="23.25" customHeight="1">
      <c r="A18" s="6">
        <v>15.4</v>
      </c>
      <c r="B18" s="6">
        <v>978</v>
      </c>
      <c r="C18" s="2"/>
      <c r="D18" s="2"/>
      <c r="E18" s="2"/>
      <c r="F18" s="2"/>
      <c r="G18" s="2"/>
      <c r="H18" s="2"/>
      <c r="I18" s="2"/>
      <c r="J18" s="2"/>
      <c r="K18" s="2"/>
      <c r="L18" s="2"/>
      <c r="M18" s="2"/>
      <c r="N18" s="2"/>
      <c r="O18" s="2"/>
      <c r="P18" s="2"/>
      <c r="Q18" s="2"/>
      <c r="R18" s="2"/>
      <c r="S18" s="2"/>
      <c r="T18" s="2"/>
      <c r="U18" s="2"/>
      <c r="V18" s="2"/>
      <c r="W18" s="2"/>
      <c r="X18" s="2"/>
      <c r="Y18" s="2"/>
      <c r="Z18" s="2"/>
    </row>
    <row r="19" spans="1:26" ht="23.25" customHeight="1">
      <c r="A19" s="6"/>
      <c r="B19" s="6"/>
      <c r="C19" s="2"/>
      <c r="D19" s="2"/>
      <c r="E19" s="2"/>
      <c r="F19" s="2"/>
      <c r="G19" s="2"/>
      <c r="H19" s="2"/>
      <c r="I19" s="2"/>
      <c r="J19" s="2"/>
      <c r="K19" s="2"/>
      <c r="L19" s="2"/>
      <c r="M19" s="2"/>
      <c r="N19" s="2"/>
      <c r="O19" s="2"/>
      <c r="P19" s="2"/>
      <c r="Q19" s="2"/>
      <c r="R19" s="2"/>
      <c r="S19" s="2"/>
      <c r="T19" s="2"/>
      <c r="U19" s="2"/>
      <c r="V19" s="2"/>
      <c r="W19" s="2"/>
      <c r="X19" s="2"/>
      <c r="Y19" s="2"/>
      <c r="Z19" s="2"/>
    </row>
    <row r="20" spans="1:26" ht="23.25" customHeight="1">
      <c r="A20" s="6"/>
      <c r="B20" s="6"/>
      <c r="C20" s="2"/>
      <c r="D20" s="2"/>
      <c r="E20" s="2"/>
      <c r="F20" s="2"/>
      <c r="G20" s="2"/>
      <c r="H20" s="2"/>
      <c r="I20" s="2"/>
      <c r="J20" s="2"/>
      <c r="K20" s="2"/>
      <c r="L20" s="2"/>
      <c r="M20" s="2"/>
      <c r="N20" s="2"/>
      <c r="O20" s="2"/>
      <c r="P20" s="2"/>
      <c r="Q20" s="2"/>
      <c r="R20" s="2"/>
      <c r="S20" s="2"/>
      <c r="T20" s="2"/>
      <c r="U20" s="2"/>
      <c r="V20" s="2"/>
      <c r="W20" s="2"/>
      <c r="X20" s="2"/>
      <c r="Y20" s="2"/>
      <c r="Z20" s="2"/>
    </row>
    <row r="21" spans="1:26" ht="23.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23.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23.25" customHeight="1">
      <c r="A23" s="3" t="s">
        <v>15</v>
      </c>
      <c r="B23" s="2"/>
      <c r="C23" s="2"/>
      <c r="D23" s="2"/>
      <c r="E23" s="2"/>
      <c r="F23" s="2"/>
      <c r="G23" s="2"/>
      <c r="H23" s="2"/>
      <c r="I23" s="2"/>
      <c r="J23" s="2"/>
      <c r="K23" s="2"/>
      <c r="L23" s="2"/>
      <c r="M23" s="2"/>
      <c r="N23" s="2"/>
      <c r="O23" s="2"/>
      <c r="P23" s="2"/>
      <c r="Q23" s="2"/>
      <c r="R23" s="2"/>
      <c r="S23" s="2"/>
      <c r="T23" s="2"/>
      <c r="U23" s="2"/>
      <c r="V23" s="2"/>
      <c r="W23" s="2"/>
      <c r="X23" s="2"/>
      <c r="Y23" s="2"/>
      <c r="Z23" s="2"/>
    </row>
    <row r="24" spans="1:26" ht="23.25" customHeight="1">
      <c r="A24" s="2" t="s">
        <v>16</v>
      </c>
      <c r="B24" s="2"/>
      <c r="C24" s="2"/>
      <c r="D24" s="2"/>
      <c r="E24" s="2"/>
      <c r="F24" s="2"/>
      <c r="G24" s="2"/>
      <c r="H24" s="2"/>
      <c r="I24" s="2"/>
      <c r="J24" s="2"/>
      <c r="K24" s="2"/>
      <c r="L24" s="2"/>
      <c r="M24" s="2"/>
      <c r="N24" s="2"/>
      <c r="O24" s="2"/>
      <c r="P24" s="2"/>
      <c r="Q24" s="2"/>
      <c r="R24" s="2"/>
      <c r="S24" s="2"/>
      <c r="T24" s="2"/>
      <c r="U24" s="2"/>
      <c r="V24" s="2"/>
      <c r="W24" s="2"/>
      <c r="X24" s="2"/>
      <c r="Y24" s="2"/>
      <c r="Z24" s="2"/>
    </row>
    <row r="25" spans="1:26" ht="23.25" customHeight="1">
      <c r="A25" s="2" t="s">
        <v>17</v>
      </c>
      <c r="B25" s="2"/>
      <c r="C25" s="2"/>
      <c r="D25" s="2"/>
      <c r="E25" s="2"/>
      <c r="F25" s="2"/>
      <c r="G25" s="2"/>
      <c r="H25" s="2"/>
      <c r="I25" s="2"/>
      <c r="J25" s="2"/>
      <c r="K25" s="2"/>
      <c r="L25" s="2"/>
      <c r="M25" s="2"/>
      <c r="N25" s="2"/>
      <c r="O25" s="2"/>
      <c r="P25" s="2"/>
      <c r="Q25" s="2"/>
      <c r="R25" s="2"/>
      <c r="S25" s="2"/>
      <c r="T25" s="2"/>
      <c r="U25" s="2"/>
      <c r="V25" s="2"/>
      <c r="W25" s="2"/>
      <c r="X25" s="2"/>
      <c r="Y25" s="2"/>
      <c r="Z25" s="2"/>
    </row>
    <row r="26" spans="1:26" ht="23.25" customHeight="1">
      <c r="A26" s="2" t="s">
        <v>18</v>
      </c>
      <c r="B26" s="2"/>
      <c r="C26" s="2"/>
      <c r="D26" s="2"/>
      <c r="E26" s="2"/>
      <c r="F26" s="2"/>
      <c r="G26" s="2"/>
      <c r="H26" s="2"/>
      <c r="I26" s="2"/>
      <c r="J26" s="2"/>
      <c r="K26" s="2"/>
      <c r="L26" s="2"/>
      <c r="M26" s="2"/>
      <c r="N26" s="2"/>
      <c r="O26" s="2"/>
      <c r="P26" s="2"/>
      <c r="Q26" s="2"/>
      <c r="R26" s="2"/>
      <c r="S26" s="2"/>
      <c r="T26" s="2"/>
      <c r="U26" s="2"/>
      <c r="V26" s="2"/>
      <c r="W26" s="2"/>
      <c r="X26" s="2"/>
      <c r="Y26" s="2"/>
      <c r="Z26" s="2"/>
    </row>
    <row r="27" spans="1:26" ht="23.25" customHeight="1">
      <c r="A27" s="2" t="s">
        <v>19</v>
      </c>
      <c r="B27" s="2"/>
      <c r="C27" s="2"/>
      <c r="D27" s="2"/>
      <c r="E27" s="2"/>
      <c r="F27" s="2"/>
      <c r="G27" s="2"/>
      <c r="H27" s="2"/>
      <c r="I27" s="2"/>
      <c r="J27" s="2"/>
      <c r="K27" s="2"/>
      <c r="L27" s="2"/>
      <c r="M27" s="2"/>
      <c r="N27" s="2"/>
      <c r="O27" s="2"/>
      <c r="P27" s="2"/>
      <c r="Q27" s="2"/>
      <c r="R27" s="2"/>
      <c r="S27" s="2"/>
      <c r="T27" s="2"/>
      <c r="U27" s="2"/>
      <c r="V27" s="2"/>
      <c r="W27" s="2"/>
      <c r="X27" s="2"/>
      <c r="Y27" s="2"/>
      <c r="Z27" s="2"/>
    </row>
    <row r="28" spans="1:26" ht="23.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23.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23.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23.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23.25" customHeight="1">
      <c r="A32" s="3" t="s">
        <v>20</v>
      </c>
      <c r="B32" s="2"/>
      <c r="C32" s="2"/>
      <c r="D32" s="2"/>
      <c r="E32" s="2"/>
      <c r="F32" s="2"/>
      <c r="G32" s="2"/>
      <c r="H32" s="2"/>
      <c r="I32" s="2"/>
      <c r="J32" s="2"/>
      <c r="K32" s="7" t="s">
        <v>21</v>
      </c>
      <c r="L32" s="2"/>
      <c r="M32" s="2"/>
      <c r="N32" s="2"/>
      <c r="O32" s="2"/>
      <c r="P32" s="2"/>
      <c r="Q32" s="2"/>
      <c r="R32" s="2"/>
      <c r="S32" s="2"/>
      <c r="T32" s="2"/>
      <c r="U32" s="2"/>
      <c r="V32" s="2"/>
      <c r="W32" s="2"/>
      <c r="X32" s="2"/>
      <c r="Y32" s="2"/>
      <c r="Z32" s="2"/>
    </row>
    <row r="33" spans="1:26" ht="23.25" customHeight="1">
      <c r="A33" s="2" t="s">
        <v>22</v>
      </c>
      <c r="B33" s="2"/>
      <c r="C33" s="2"/>
      <c r="D33" s="2"/>
      <c r="E33" s="2"/>
      <c r="F33" s="2"/>
      <c r="G33" s="2"/>
      <c r="H33" s="2"/>
      <c r="I33" s="2"/>
      <c r="J33" s="2"/>
      <c r="K33" s="2"/>
      <c r="L33" s="2"/>
      <c r="M33" s="2"/>
      <c r="N33" s="2"/>
      <c r="O33" s="2"/>
      <c r="P33" s="2"/>
      <c r="Q33" s="2"/>
      <c r="R33" s="2"/>
      <c r="S33" s="2"/>
      <c r="T33" s="2"/>
      <c r="U33" s="2"/>
      <c r="V33" s="2"/>
      <c r="W33" s="2"/>
      <c r="X33" s="2"/>
      <c r="Y33" s="2"/>
      <c r="Z33" s="2"/>
    </row>
    <row r="34" spans="1:26" ht="23.25" customHeight="1">
      <c r="A34" s="3"/>
      <c r="B34" s="2"/>
      <c r="C34" s="2"/>
      <c r="D34" s="2"/>
      <c r="E34" s="2"/>
      <c r="F34" s="2"/>
      <c r="G34" s="2"/>
      <c r="H34" s="2"/>
      <c r="I34" s="2"/>
      <c r="J34" s="2"/>
      <c r="K34" s="2"/>
      <c r="L34" s="2"/>
      <c r="M34" s="2"/>
      <c r="N34" s="2"/>
      <c r="O34" s="2"/>
      <c r="P34" s="2"/>
      <c r="Q34" s="2"/>
      <c r="R34" s="2"/>
      <c r="S34" s="2"/>
      <c r="T34" s="2"/>
      <c r="U34" s="2"/>
      <c r="V34" s="2"/>
      <c r="W34" s="2"/>
      <c r="X34" s="2"/>
      <c r="Y34" s="2"/>
      <c r="Z34" s="2"/>
    </row>
    <row r="35" spans="1:26" ht="23.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23.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23.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23.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23.25" customHeight="1">
      <c r="A39" s="2"/>
      <c r="B39" s="8" t="s">
        <v>23</v>
      </c>
      <c r="C39" s="2"/>
      <c r="D39" s="2"/>
      <c r="E39" s="2"/>
      <c r="F39" s="2"/>
      <c r="G39" s="2"/>
      <c r="H39" s="2"/>
      <c r="I39" s="2"/>
      <c r="J39" s="2"/>
      <c r="K39" s="2"/>
      <c r="L39" s="2"/>
      <c r="M39" s="2"/>
      <c r="N39" s="2"/>
      <c r="O39" s="2"/>
      <c r="P39" s="2"/>
      <c r="Q39" s="2"/>
      <c r="R39" s="2"/>
      <c r="S39" s="2"/>
      <c r="T39" s="2"/>
      <c r="U39" s="2"/>
      <c r="V39" s="2"/>
      <c r="W39" s="2"/>
      <c r="X39" s="2"/>
      <c r="Y39" s="2"/>
      <c r="Z39" s="2"/>
    </row>
    <row r="40" spans="1:26" ht="23.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23.25" customHeight="1">
      <c r="A41" s="3" t="s">
        <v>24</v>
      </c>
      <c r="B41" s="2"/>
      <c r="C41" s="2"/>
      <c r="D41" s="2"/>
      <c r="E41" s="2"/>
      <c r="F41" s="2"/>
      <c r="G41" s="2"/>
      <c r="H41" s="2"/>
      <c r="I41" s="2"/>
      <c r="J41" s="2"/>
      <c r="K41" s="2"/>
      <c r="L41" s="2"/>
      <c r="M41" s="2"/>
      <c r="N41" s="2"/>
      <c r="O41" s="2"/>
      <c r="P41" s="2"/>
      <c r="Q41" s="2"/>
      <c r="R41" s="2"/>
      <c r="S41" s="2"/>
      <c r="T41" s="2"/>
      <c r="U41" s="2"/>
      <c r="V41" s="2"/>
      <c r="W41" s="2"/>
      <c r="X41" s="2"/>
      <c r="Y41" s="2"/>
      <c r="Z41" s="2"/>
    </row>
    <row r="42" spans="1:26" ht="23.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23.25" customHeight="1">
      <c r="A43" s="9" t="s">
        <v>25</v>
      </c>
      <c r="B43" s="2"/>
      <c r="C43" s="2"/>
      <c r="D43" s="2"/>
      <c r="E43" s="2"/>
      <c r="F43" s="2"/>
      <c r="G43" s="2"/>
      <c r="H43" s="2"/>
      <c r="I43" s="2"/>
      <c r="J43" s="2"/>
      <c r="K43" s="2"/>
      <c r="L43" s="2"/>
      <c r="M43" s="2"/>
      <c r="N43" s="2"/>
      <c r="O43" s="2"/>
      <c r="P43" s="2"/>
      <c r="Q43" s="2"/>
      <c r="R43" s="2"/>
      <c r="S43" s="2"/>
      <c r="T43" s="2"/>
      <c r="U43" s="2"/>
      <c r="V43" s="2"/>
      <c r="W43" s="2"/>
      <c r="X43" s="2"/>
      <c r="Y43" s="2"/>
      <c r="Z43" s="2"/>
    </row>
    <row r="44" spans="1:26" ht="23.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23.25" customHeight="1">
      <c r="A45" s="6" t="s">
        <v>26</v>
      </c>
      <c r="B45" s="10" t="s">
        <v>27</v>
      </c>
      <c r="C45" s="10" t="s">
        <v>28</v>
      </c>
      <c r="D45" s="10" t="s">
        <v>29</v>
      </c>
      <c r="E45" s="2"/>
      <c r="F45" s="2"/>
      <c r="G45" s="2"/>
      <c r="H45" s="2"/>
      <c r="I45" s="2"/>
      <c r="J45" s="2"/>
      <c r="K45" s="2"/>
      <c r="L45" s="2"/>
      <c r="M45" s="2"/>
      <c r="N45" s="2"/>
      <c r="O45" s="2"/>
      <c r="P45" s="2"/>
      <c r="Q45" s="2"/>
      <c r="R45" s="2"/>
      <c r="S45" s="2"/>
      <c r="T45" s="2"/>
      <c r="U45" s="2"/>
      <c r="V45" s="2"/>
      <c r="W45" s="2"/>
      <c r="X45" s="2"/>
      <c r="Y45" s="2"/>
      <c r="Z45" s="2"/>
    </row>
    <row r="46" spans="1:26" ht="23.25" customHeight="1">
      <c r="A46" s="6">
        <v>9.8000000000000004E-2</v>
      </c>
      <c r="B46" s="10" t="s">
        <v>30</v>
      </c>
      <c r="C46" s="10">
        <v>10</v>
      </c>
      <c r="D46" s="10">
        <v>1.0580000000000001E-2</v>
      </c>
      <c r="E46" s="2"/>
      <c r="F46" s="2"/>
      <c r="G46" s="2"/>
      <c r="H46" s="2"/>
      <c r="I46" s="2"/>
      <c r="J46" s="2"/>
      <c r="K46" s="2"/>
      <c r="L46" s="2"/>
      <c r="M46" s="2"/>
      <c r="N46" s="2"/>
      <c r="O46" s="2"/>
      <c r="P46" s="2"/>
      <c r="Q46" s="2"/>
      <c r="R46" s="2"/>
      <c r="S46" s="2"/>
      <c r="T46" s="2"/>
      <c r="U46" s="2"/>
      <c r="V46" s="2"/>
      <c r="W46" s="2"/>
      <c r="X46" s="2"/>
      <c r="Y46" s="2"/>
      <c r="Z46" s="2"/>
    </row>
    <row r="47" spans="1:26" ht="23.25" customHeight="1">
      <c r="A47" s="6">
        <v>0.49099999999999999</v>
      </c>
      <c r="B47" s="10" t="s">
        <v>31</v>
      </c>
      <c r="C47" s="10">
        <v>10</v>
      </c>
      <c r="D47" s="10">
        <v>6.4699999999999994E-2</v>
      </c>
      <c r="E47" s="2"/>
      <c r="F47" s="2"/>
      <c r="G47" s="2"/>
      <c r="H47" s="2"/>
      <c r="I47" s="2"/>
      <c r="J47" s="2"/>
      <c r="K47" s="2"/>
      <c r="L47" s="2"/>
      <c r="M47" s="2"/>
      <c r="N47" s="2"/>
      <c r="O47" s="2"/>
      <c r="P47" s="2"/>
      <c r="Q47" s="2"/>
      <c r="R47" s="2"/>
      <c r="S47" s="2"/>
      <c r="T47" s="2"/>
      <c r="U47" s="2"/>
      <c r="V47" s="2"/>
      <c r="W47" s="2"/>
      <c r="X47" s="2"/>
      <c r="Y47" s="2"/>
      <c r="Z47" s="2"/>
    </row>
    <row r="48" spans="1:26" ht="23.25" customHeight="1">
      <c r="A48" s="6">
        <v>0.98199999999999998</v>
      </c>
      <c r="B48" s="10" t="s">
        <v>32</v>
      </c>
      <c r="C48" s="10">
        <v>10</v>
      </c>
      <c r="D48" s="10">
        <v>0.13730000000000001</v>
      </c>
      <c r="E48" s="2"/>
      <c r="F48" s="2"/>
      <c r="G48" s="2"/>
      <c r="H48" s="2"/>
      <c r="I48" s="2"/>
      <c r="J48" s="2"/>
      <c r="K48" s="2"/>
      <c r="L48" s="2"/>
      <c r="M48" s="2"/>
      <c r="N48" s="2"/>
      <c r="O48" s="2"/>
      <c r="P48" s="2"/>
      <c r="Q48" s="2"/>
      <c r="R48" s="2"/>
      <c r="S48" s="2"/>
      <c r="T48" s="2"/>
      <c r="U48" s="2"/>
      <c r="V48" s="2"/>
      <c r="W48" s="2"/>
      <c r="X48" s="2"/>
      <c r="Y48" s="2"/>
      <c r="Z48" s="2"/>
    </row>
    <row r="49" spans="1:26" ht="23.25" customHeight="1">
      <c r="A49" s="6">
        <v>1.96</v>
      </c>
      <c r="B49" s="10" t="s">
        <v>33</v>
      </c>
      <c r="C49" s="10">
        <v>10</v>
      </c>
      <c r="D49" s="10">
        <v>0.2452</v>
      </c>
      <c r="E49" s="2"/>
      <c r="F49" s="2"/>
      <c r="G49" s="2"/>
      <c r="H49" s="2"/>
      <c r="I49" s="2"/>
      <c r="J49" s="2"/>
      <c r="K49" s="2"/>
      <c r="L49" s="2"/>
      <c r="M49" s="2"/>
      <c r="N49" s="2"/>
      <c r="O49" s="2"/>
      <c r="P49" s="2"/>
      <c r="Q49" s="2"/>
      <c r="R49" s="2"/>
      <c r="S49" s="2"/>
      <c r="T49" s="2"/>
      <c r="U49" s="2"/>
      <c r="V49" s="2"/>
      <c r="W49" s="2"/>
      <c r="X49" s="2"/>
      <c r="Y49" s="2"/>
      <c r="Z49" s="2"/>
    </row>
    <row r="50" spans="1:26" ht="23.25" customHeight="1">
      <c r="A50" s="6">
        <v>2.95</v>
      </c>
      <c r="B50" s="10" t="s">
        <v>34</v>
      </c>
      <c r="C50" s="10">
        <v>10</v>
      </c>
      <c r="D50" s="10">
        <v>0.41089999999999999</v>
      </c>
      <c r="E50" s="2"/>
      <c r="F50" s="2"/>
      <c r="G50" s="2"/>
      <c r="H50" s="2"/>
      <c r="I50" s="2"/>
      <c r="J50" s="2"/>
      <c r="K50" s="2"/>
      <c r="L50" s="2"/>
      <c r="M50" s="2"/>
      <c r="N50" s="2"/>
      <c r="O50" s="2"/>
      <c r="P50" s="2"/>
      <c r="Q50" s="2"/>
      <c r="R50" s="2"/>
      <c r="S50" s="2"/>
      <c r="T50" s="2"/>
      <c r="U50" s="2"/>
      <c r="V50" s="2"/>
      <c r="W50" s="2"/>
      <c r="X50" s="2"/>
      <c r="Y50" s="2"/>
      <c r="Z50" s="2"/>
    </row>
    <row r="51" spans="1:26" ht="23.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23.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23.25" customHeight="1">
      <c r="A53" s="2"/>
      <c r="B53" s="6" t="s">
        <v>35</v>
      </c>
      <c r="C53" s="6" t="s">
        <v>36</v>
      </c>
      <c r="D53" s="6" t="s">
        <v>37</v>
      </c>
      <c r="E53" s="6" t="s">
        <v>38</v>
      </c>
      <c r="F53" s="2"/>
      <c r="G53" s="2"/>
      <c r="H53" s="2"/>
      <c r="I53" s="2"/>
      <c r="J53" s="2"/>
      <c r="K53" s="2"/>
      <c r="L53" s="2"/>
      <c r="M53" s="2"/>
      <c r="N53" s="2"/>
      <c r="O53" s="2"/>
      <c r="P53" s="2"/>
      <c r="Q53" s="2"/>
      <c r="R53" s="2"/>
      <c r="S53" s="2"/>
      <c r="T53" s="2"/>
      <c r="U53" s="2"/>
      <c r="V53" s="2"/>
      <c r="W53" s="2"/>
      <c r="X53" s="2"/>
      <c r="Y53" s="2"/>
      <c r="Z53" s="2"/>
    </row>
    <row r="54" spans="1:26" ht="23.25" customHeight="1">
      <c r="A54" s="11" t="s">
        <v>39</v>
      </c>
      <c r="B54" s="12">
        <v>1</v>
      </c>
      <c r="C54" s="6">
        <v>5.5800000000000002E-2</v>
      </c>
      <c r="D54" s="6">
        <v>0.435</v>
      </c>
      <c r="E54" s="6" t="s">
        <v>40</v>
      </c>
      <c r="F54" s="2"/>
      <c r="G54" s="2"/>
      <c r="H54" s="2"/>
      <c r="I54" s="2"/>
      <c r="J54" s="2"/>
      <c r="K54" s="2"/>
      <c r="L54" s="2"/>
      <c r="M54" s="2"/>
      <c r="N54" s="2"/>
      <c r="O54" s="2"/>
      <c r="P54" s="2"/>
      <c r="Q54" s="2"/>
      <c r="R54" s="2"/>
      <c r="S54" s="2"/>
      <c r="T54" s="2"/>
      <c r="U54" s="2"/>
      <c r="V54" s="2"/>
      <c r="W54" s="2"/>
      <c r="X54" s="2"/>
      <c r="Y54" s="2"/>
      <c r="Z54" s="2"/>
    </row>
    <row r="55" spans="1:26" ht="23.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23.25" customHeight="1">
      <c r="A56" s="13" t="s">
        <v>41</v>
      </c>
      <c r="B56" s="6" t="s">
        <v>42</v>
      </c>
      <c r="C56" s="11">
        <v>0.1371</v>
      </c>
      <c r="D56" s="14"/>
      <c r="E56" s="6" t="s">
        <v>43</v>
      </c>
      <c r="F56" s="6">
        <v>1.3389677730869813E-2</v>
      </c>
      <c r="G56" s="2"/>
      <c r="H56" s="2"/>
      <c r="I56" s="2"/>
      <c r="J56" s="2"/>
      <c r="K56" s="2"/>
      <c r="L56" s="2"/>
      <c r="M56" s="2"/>
      <c r="N56" s="2"/>
      <c r="O56" s="2"/>
      <c r="P56" s="2"/>
      <c r="Q56" s="2"/>
      <c r="R56" s="2"/>
      <c r="S56" s="2"/>
      <c r="T56" s="2"/>
      <c r="U56" s="2"/>
      <c r="V56" s="2"/>
      <c r="W56" s="2"/>
      <c r="X56" s="2"/>
      <c r="Y56" s="2"/>
      <c r="Z56" s="2"/>
    </row>
    <row r="57" spans="1:26" ht="23.25" customHeight="1">
      <c r="A57" s="15"/>
      <c r="B57" s="6" t="s">
        <v>44</v>
      </c>
      <c r="C57" s="11">
        <v>-3.8999999999999998E-3</v>
      </c>
      <c r="D57" s="14"/>
      <c r="E57" s="6" t="s">
        <v>45</v>
      </c>
      <c r="F57" s="6">
        <v>5</v>
      </c>
      <c r="G57" s="2"/>
      <c r="H57" s="2"/>
      <c r="I57" s="2"/>
      <c r="J57" s="2"/>
      <c r="K57" s="2"/>
      <c r="L57" s="2"/>
      <c r="M57" s="2"/>
      <c r="N57" s="2"/>
      <c r="O57" s="2"/>
      <c r="P57" s="2"/>
      <c r="Q57" s="2"/>
      <c r="R57" s="2"/>
      <c r="S57" s="2"/>
      <c r="T57" s="2"/>
      <c r="U57" s="2"/>
      <c r="V57" s="2"/>
      <c r="W57" s="2"/>
      <c r="X57" s="2"/>
      <c r="Y57" s="2"/>
      <c r="Z57" s="2"/>
    </row>
    <row r="58" spans="1:26" ht="23.25" customHeight="1">
      <c r="A58" s="16"/>
      <c r="B58" s="2"/>
      <c r="C58" s="2"/>
      <c r="D58" s="2"/>
      <c r="E58" s="2"/>
      <c r="F58" s="17"/>
      <c r="G58" s="2"/>
      <c r="H58" s="2"/>
      <c r="I58" s="2"/>
      <c r="J58" s="2"/>
      <c r="K58" s="2"/>
      <c r="L58" s="2"/>
      <c r="M58" s="2"/>
      <c r="N58" s="2"/>
      <c r="O58" s="2"/>
      <c r="P58" s="2"/>
      <c r="Q58" s="2"/>
      <c r="R58" s="2"/>
      <c r="S58" s="2"/>
      <c r="T58" s="2"/>
      <c r="U58" s="2"/>
      <c r="V58" s="2"/>
      <c r="W58" s="2"/>
      <c r="X58" s="2"/>
      <c r="Y58" s="2"/>
      <c r="Z58" s="2"/>
    </row>
    <row r="59" spans="1:26" ht="23.25" customHeight="1">
      <c r="A59" s="16"/>
      <c r="B59" s="2"/>
      <c r="C59" s="2"/>
      <c r="D59" s="2"/>
      <c r="E59" s="2"/>
      <c r="F59" s="17"/>
      <c r="G59" s="2"/>
      <c r="H59" s="2"/>
      <c r="I59" s="2"/>
      <c r="J59" s="2"/>
      <c r="K59" s="2"/>
      <c r="L59" s="2"/>
      <c r="M59" s="2"/>
      <c r="N59" s="2"/>
      <c r="O59" s="2"/>
      <c r="P59" s="2"/>
      <c r="Q59" s="2"/>
      <c r="R59" s="2"/>
      <c r="S59" s="2"/>
      <c r="T59" s="2"/>
      <c r="U59" s="2"/>
      <c r="V59" s="2"/>
      <c r="W59" s="2"/>
      <c r="X59" s="2"/>
      <c r="Y59" s="2"/>
      <c r="Z59" s="2"/>
    </row>
    <row r="60" spans="1:26" ht="23.25" customHeight="1">
      <c r="A60" s="16"/>
      <c r="B60" s="2"/>
      <c r="C60" s="2"/>
      <c r="D60" s="2"/>
      <c r="E60" s="2"/>
      <c r="F60" s="17"/>
      <c r="G60" s="2"/>
      <c r="H60" s="2"/>
      <c r="I60" s="2"/>
      <c r="J60" s="2"/>
      <c r="K60" s="2"/>
      <c r="L60" s="2"/>
      <c r="M60" s="2"/>
      <c r="N60" s="2"/>
      <c r="O60" s="2"/>
      <c r="P60" s="2"/>
      <c r="Q60" s="2"/>
      <c r="R60" s="2"/>
      <c r="S60" s="2"/>
      <c r="T60" s="2"/>
      <c r="U60" s="2"/>
      <c r="V60" s="2"/>
      <c r="W60" s="2"/>
      <c r="X60" s="2"/>
      <c r="Y60" s="2"/>
      <c r="Z60" s="2"/>
    </row>
    <row r="61" spans="1:26" ht="23.25" customHeight="1">
      <c r="A61" s="16"/>
      <c r="B61" s="2"/>
      <c r="C61" s="2"/>
      <c r="D61" s="2"/>
      <c r="E61" s="2"/>
      <c r="F61" s="17"/>
      <c r="G61" s="2"/>
      <c r="H61" s="2"/>
      <c r="I61" s="2"/>
      <c r="J61" s="2"/>
      <c r="K61" s="2"/>
      <c r="L61" s="2"/>
      <c r="M61" s="2"/>
      <c r="N61" s="2"/>
      <c r="O61" s="2"/>
      <c r="P61" s="2"/>
      <c r="Q61" s="2"/>
      <c r="R61" s="2"/>
      <c r="S61" s="2"/>
      <c r="T61" s="2"/>
      <c r="U61" s="2"/>
      <c r="V61" s="2"/>
      <c r="W61" s="2"/>
      <c r="X61" s="2"/>
      <c r="Y61" s="2"/>
      <c r="Z61" s="2"/>
    </row>
    <row r="62" spans="1:26" ht="23.25" customHeight="1">
      <c r="A62" s="16"/>
      <c r="B62" s="2"/>
      <c r="C62" s="2"/>
      <c r="D62" s="2"/>
      <c r="E62" s="2"/>
      <c r="F62" s="17"/>
      <c r="G62" s="2"/>
      <c r="H62" s="2"/>
      <c r="I62" s="2"/>
      <c r="J62" s="2"/>
      <c r="K62" s="2"/>
      <c r="L62" s="2"/>
      <c r="M62" s="2"/>
      <c r="N62" s="2"/>
      <c r="O62" s="2"/>
      <c r="P62" s="2"/>
      <c r="Q62" s="2"/>
      <c r="R62" s="2"/>
      <c r="S62" s="2"/>
      <c r="T62" s="2"/>
      <c r="U62" s="2"/>
      <c r="V62" s="2"/>
      <c r="W62" s="2"/>
      <c r="X62" s="2"/>
      <c r="Y62" s="2"/>
      <c r="Z62" s="2"/>
    </row>
    <row r="63" spans="1:26" ht="23.25" customHeight="1">
      <c r="A63" s="16"/>
      <c r="B63" s="2"/>
      <c r="C63" s="2"/>
      <c r="D63" s="2"/>
      <c r="E63" s="2"/>
      <c r="F63" s="17"/>
      <c r="G63" s="2"/>
      <c r="H63" s="2"/>
      <c r="I63" s="2"/>
      <c r="J63" s="2"/>
      <c r="K63" s="2"/>
      <c r="L63" s="2"/>
      <c r="M63" s="2"/>
      <c r="N63" s="2"/>
      <c r="O63" s="2"/>
      <c r="P63" s="2"/>
      <c r="Q63" s="2"/>
      <c r="R63" s="2"/>
      <c r="S63" s="2"/>
      <c r="T63" s="2"/>
      <c r="U63" s="2"/>
      <c r="V63" s="2"/>
      <c r="W63" s="2"/>
      <c r="X63" s="2"/>
      <c r="Y63" s="2"/>
      <c r="Z63" s="2"/>
    </row>
    <row r="64" spans="1:26" ht="23.25" customHeight="1">
      <c r="A64" s="16"/>
      <c r="B64" s="2"/>
      <c r="C64" s="2"/>
      <c r="D64" s="2"/>
      <c r="E64" s="2"/>
      <c r="F64" s="17"/>
      <c r="G64" s="2"/>
      <c r="H64" s="2"/>
      <c r="I64" s="2"/>
      <c r="J64" s="2"/>
      <c r="K64" s="2"/>
      <c r="L64" s="2"/>
      <c r="M64" s="2"/>
      <c r="N64" s="2"/>
      <c r="O64" s="2"/>
      <c r="P64" s="2"/>
      <c r="Q64" s="2"/>
      <c r="R64" s="2"/>
      <c r="S64" s="2"/>
      <c r="T64" s="2"/>
      <c r="U64" s="2"/>
      <c r="V64" s="2"/>
      <c r="W64" s="2"/>
      <c r="X64" s="2"/>
      <c r="Y64" s="2"/>
      <c r="Z64" s="2"/>
    </row>
    <row r="65" spans="1:26" ht="23.25" customHeight="1">
      <c r="A65" s="16"/>
      <c r="B65" s="2"/>
      <c r="C65" s="2"/>
      <c r="D65" s="2"/>
      <c r="E65" s="2"/>
      <c r="F65" s="17"/>
      <c r="G65" s="2"/>
      <c r="H65" s="2"/>
      <c r="I65" s="2"/>
      <c r="J65" s="2"/>
      <c r="K65" s="2"/>
      <c r="L65" s="2"/>
      <c r="M65" s="2"/>
      <c r="N65" s="2"/>
      <c r="O65" s="2"/>
      <c r="P65" s="2"/>
      <c r="Q65" s="2"/>
      <c r="R65" s="2"/>
      <c r="S65" s="2"/>
      <c r="T65" s="2"/>
      <c r="U65" s="2"/>
      <c r="V65" s="2"/>
      <c r="W65" s="2"/>
      <c r="X65" s="2"/>
      <c r="Y65" s="2"/>
      <c r="Z65" s="2"/>
    </row>
    <row r="66" spans="1:26" ht="23.25" customHeight="1">
      <c r="A66" s="16"/>
      <c r="B66" s="2"/>
      <c r="C66" s="2"/>
      <c r="D66" s="2"/>
      <c r="E66" s="2"/>
      <c r="F66" s="17"/>
      <c r="G66" s="2"/>
      <c r="H66" s="2"/>
      <c r="I66" s="2"/>
      <c r="J66" s="2"/>
      <c r="K66" s="2"/>
      <c r="L66" s="2"/>
      <c r="M66" s="2"/>
      <c r="N66" s="2"/>
      <c r="O66" s="2"/>
      <c r="P66" s="2"/>
      <c r="Q66" s="2"/>
      <c r="R66" s="2"/>
      <c r="S66" s="2"/>
      <c r="T66" s="2"/>
      <c r="U66" s="2"/>
      <c r="V66" s="2"/>
      <c r="W66" s="2"/>
      <c r="X66" s="2"/>
      <c r="Y66" s="2"/>
      <c r="Z66" s="2"/>
    </row>
    <row r="67" spans="1:26" ht="23.25" customHeight="1">
      <c r="A67" s="16"/>
      <c r="B67" s="2"/>
      <c r="C67" s="2"/>
      <c r="D67" s="2"/>
      <c r="E67" s="2"/>
      <c r="F67" s="17"/>
      <c r="G67" s="2"/>
      <c r="H67" s="2"/>
      <c r="I67" s="2"/>
      <c r="J67" s="2"/>
      <c r="K67" s="2"/>
      <c r="L67" s="2"/>
      <c r="M67" s="2"/>
      <c r="N67" s="2"/>
      <c r="O67" s="2"/>
      <c r="P67" s="2"/>
      <c r="Q67" s="2"/>
      <c r="R67" s="2"/>
      <c r="S67" s="2"/>
      <c r="T67" s="2"/>
      <c r="U67" s="2"/>
      <c r="V67" s="2"/>
      <c r="W67" s="2"/>
      <c r="X67" s="2"/>
      <c r="Y67" s="2"/>
      <c r="Z67" s="2"/>
    </row>
    <row r="68" spans="1:26" ht="23.25" customHeight="1">
      <c r="A68" s="16"/>
      <c r="B68" s="2"/>
      <c r="C68" s="2"/>
      <c r="D68" s="2"/>
      <c r="E68" s="2"/>
      <c r="F68" s="17"/>
      <c r="G68" s="2"/>
      <c r="H68" s="2"/>
      <c r="I68" s="2"/>
      <c r="J68" s="2"/>
      <c r="K68" s="2"/>
      <c r="L68" s="2"/>
      <c r="M68" s="2"/>
      <c r="N68" s="2"/>
      <c r="O68" s="2"/>
      <c r="P68" s="2"/>
      <c r="Q68" s="2"/>
      <c r="R68" s="2"/>
      <c r="S68" s="2"/>
      <c r="T68" s="2"/>
      <c r="U68" s="2"/>
      <c r="V68" s="2"/>
      <c r="W68" s="2"/>
      <c r="X68" s="2"/>
      <c r="Y68" s="2"/>
      <c r="Z68" s="2"/>
    </row>
    <row r="69" spans="1:26" ht="23.25" customHeight="1">
      <c r="A69" s="15"/>
      <c r="B69" s="18"/>
      <c r="C69" s="18"/>
      <c r="D69" s="18"/>
      <c r="E69" s="18"/>
      <c r="F69" s="19"/>
      <c r="G69" s="2"/>
      <c r="H69" s="2"/>
      <c r="I69" s="2"/>
      <c r="J69" s="2"/>
      <c r="K69" s="2"/>
      <c r="L69" s="2"/>
      <c r="M69" s="2"/>
      <c r="N69" s="2"/>
      <c r="O69" s="2"/>
      <c r="P69" s="2"/>
      <c r="Q69" s="2"/>
      <c r="R69" s="2"/>
      <c r="S69" s="2"/>
      <c r="T69" s="2"/>
      <c r="U69" s="2"/>
      <c r="V69" s="2"/>
      <c r="W69" s="2"/>
      <c r="X69" s="2"/>
      <c r="Y69" s="2"/>
      <c r="Z69" s="2"/>
    </row>
    <row r="70" spans="1:26" ht="23.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23.25" customHeight="1">
      <c r="A71" s="20" t="s">
        <v>46</v>
      </c>
      <c r="B71" s="21" t="s">
        <v>47</v>
      </c>
      <c r="C71" s="21"/>
      <c r="D71" s="21"/>
      <c r="E71" s="21"/>
      <c r="F71" s="22"/>
      <c r="G71" s="2"/>
      <c r="H71" s="2"/>
      <c r="I71" s="2"/>
      <c r="J71" s="2"/>
      <c r="K71" s="2"/>
      <c r="L71" s="2"/>
      <c r="M71" s="2"/>
      <c r="N71" s="2"/>
      <c r="O71" s="2"/>
      <c r="P71" s="2"/>
      <c r="Q71" s="2"/>
      <c r="R71" s="2"/>
      <c r="S71" s="2"/>
      <c r="T71" s="2"/>
      <c r="U71" s="2"/>
      <c r="V71" s="2"/>
      <c r="W71" s="2"/>
      <c r="X71" s="2"/>
      <c r="Y71" s="2"/>
      <c r="Z71" s="2"/>
    </row>
    <row r="72" spans="1:26" ht="23.25" customHeight="1">
      <c r="A72" s="15"/>
      <c r="B72" s="18" t="s">
        <v>48</v>
      </c>
      <c r="C72" s="18"/>
      <c r="D72" s="18"/>
      <c r="E72" s="18"/>
      <c r="F72" s="19"/>
      <c r="G72" s="2"/>
      <c r="H72" s="2"/>
      <c r="I72" s="2"/>
      <c r="J72" s="2"/>
      <c r="K72" s="2"/>
      <c r="L72" s="2"/>
      <c r="M72" s="2"/>
      <c r="N72" s="2"/>
      <c r="O72" s="2"/>
      <c r="P72" s="2"/>
      <c r="Q72" s="2"/>
      <c r="R72" s="2"/>
      <c r="S72" s="2"/>
      <c r="T72" s="2"/>
      <c r="U72" s="2"/>
      <c r="V72" s="2"/>
      <c r="W72" s="2"/>
      <c r="X72" s="2"/>
      <c r="Y72" s="2"/>
      <c r="Z72" s="2"/>
    </row>
    <row r="73" spans="1:26" ht="23.25" customHeight="1">
      <c r="A73" s="9" t="s">
        <v>49</v>
      </c>
      <c r="B73" s="2"/>
      <c r="C73" s="2"/>
      <c r="D73" s="2"/>
      <c r="E73" s="2"/>
      <c r="F73" s="2"/>
      <c r="G73" s="2"/>
      <c r="H73" s="2"/>
      <c r="I73" s="2"/>
      <c r="J73" s="2"/>
      <c r="K73" s="2"/>
      <c r="L73" s="2"/>
      <c r="M73" s="2"/>
      <c r="N73" s="2"/>
      <c r="O73" s="2"/>
      <c r="P73" s="2"/>
      <c r="Q73" s="2"/>
      <c r="R73" s="2"/>
      <c r="S73" s="2"/>
      <c r="T73" s="2"/>
      <c r="U73" s="2"/>
      <c r="V73" s="2"/>
      <c r="W73" s="2"/>
      <c r="X73" s="2"/>
      <c r="Y73" s="2"/>
      <c r="Z73" s="2"/>
    </row>
    <row r="74" spans="1:26" ht="23.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23.25" customHeight="1">
      <c r="A75" s="6" t="s">
        <v>26</v>
      </c>
      <c r="B75" s="10" t="s">
        <v>27</v>
      </c>
      <c r="C75" s="10" t="s">
        <v>50</v>
      </c>
      <c r="D75" s="10" t="s">
        <v>28</v>
      </c>
      <c r="E75" s="10" t="s">
        <v>29</v>
      </c>
      <c r="F75" s="2"/>
      <c r="G75" s="2"/>
      <c r="H75" s="2"/>
      <c r="I75" s="2"/>
      <c r="J75" s="2"/>
      <c r="K75" s="2"/>
      <c r="L75" s="2"/>
      <c r="M75" s="2"/>
      <c r="N75" s="2"/>
      <c r="O75" s="2"/>
      <c r="P75" s="2"/>
      <c r="Q75" s="2"/>
      <c r="R75" s="2"/>
      <c r="S75" s="2"/>
      <c r="T75" s="2"/>
      <c r="U75" s="2"/>
      <c r="V75" s="2"/>
      <c r="W75" s="2"/>
      <c r="X75" s="2"/>
      <c r="Y75" s="2"/>
      <c r="Z75" s="2"/>
    </row>
    <row r="76" spans="1:26" ht="23.25" customHeight="1">
      <c r="A76" s="6">
        <v>0</v>
      </c>
      <c r="B76" s="6">
        <v>0</v>
      </c>
      <c r="C76" s="6">
        <v>4</v>
      </c>
      <c r="D76" s="6">
        <v>10</v>
      </c>
      <c r="E76" s="6">
        <v>2.3999999999999998E-3</v>
      </c>
      <c r="F76" s="2"/>
      <c r="G76" s="2"/>
      <c r="H76" s="2"/>
      <c r="I76" s="2"/>
      <c r="J76" s="2"/>
      <c r="K76" s="2"/>
      <c r="L76" s="2"/>
      <c r="M76" s="2"/>
      <c r="N76" s="2"/>
      <c r="O76" s="2"/>
      <c r="P76" s="2"/>
      <c r="Q76" s="2"/>
      <c r="R76" s="2"/>
      <c r="S76" s="2"/>
      <c r="T76" s="2"/>
      <c r="U76" s="2"/>
      <c r="V76" s="2"/>
      <c r="W76" s="2"/>
      <c r="X76" s="2"/>
      <c r="Y76" s="2"/>
      <c r="Z76" s="2"/>
    </row>
    <row r="77" spans="1:26" ht="23.25" customHeight="1">
      <c r="A77" s="6">
        <v>9.8000000000000004E-2</v>
      </c>
      <c r="B77" s="10" t="s">
        <v>51</v>
      </c>
      <c r="C77" s="10">
        <v>4</v>
      </c>
      <c r="D77" s="10">
        <v>10</v>
      </c>
      <c r="E77" s="10">
        <v>1.01E-2</v>
      </c>
      <c r="F77" s="2"/>
      <c r="G77" s="2"/>
      <c r="H77" s="2"/>
      <c r="I77" s="2"/>
      <c r="J77" s="2"/>
      <c r="K77" s="2"/>
      <c r="L77" s="2"/>
      <c r="M77" s="2"/>
      <c r="N77" s="2"/>
      <c r="O77" s="2"/>
      <c r="P77" s="2"/>
      <c r="Q77" s="2"/>
      <c r="R77" s="2"/>
      <c r="S77" s="2"/>
      <c r="T77" s="2"/>
      <c r="U77" s="2"/>
      <c r="V77" s="2"/>
      <c r="W77" s="2"/>
      <c r="X77" s="2"/>
      <c r="Y77" s="2"/>
      <c r="Z77" s="2"/>
    </row>
    <row r="78" spans="1:26" ht="23.25" customHeight="1">
      <c r="A78" s="6">
        <v>0.49099999999999999</v>
      </c>
      <c r="B78" s="10" t="s">
        <v>31</v>
      </c>
      <c r="C78" s="10">
        <v>4</v>
      </c>
      <c r="D78" s="10">
        <v>10</v>
      </c>
      <c r="E78" s="10">
        <v>4.9799999999999997E-2</v>
      </c>
      <c r="F78" s="2"/>
      <c r="G78" s="2"/>
      <c r="H78" s="2"/>
      <c r="I78" s="2"/>
      <c r="J78" s="2"/>
      <c r="K78" s="2"/>
      <c r="L78" s="2"/>
      <c r="M78" s="2"/>
      <c r="N78" s="2"/>
      <c r="O78" s="2"/>
      <c r="P78" s="2"/>
      <c r="Q78" s="2"/>
      <c r="R78" s="2"/>
      <c r="S78" s="2"/>
      <c r="T78" s="2"/>
      <c r="U78" s="2"/>
      <c r="V78" s="2"/>
      <c r="W78" s="2"/>
      <c r="X78" s="2"/>
      <c r="Y78" s="2"/>
      <c r="Z78" s="2"/>
    </row>
    <row r="79" spans="1:26" ht="23.25" customHeight="1">
      <c r="A79" s="6">
        <v>0.98199999999999998</v>
      </c>
      <c r="B79" s="10" t="s">
        <v>52</v>
      </c>
      <c r="C79" s="10">
        <v>4</v>
      </c>
      <c r="D79" s="10">
        <v>10</v>
      </c>
      <c r="E79" s="10">
        <v>8.3799999999999999E-2</v>
      </c>
      <c r="F79" s="2"/>
      <c r="G79" s="2"/>
      <c r="H79" s="2"/>
      <c r="I79" s="2"/>
      <c r="J79" s="2"/>
      <c r="K79" s="2"/>
      <c r="L79" s="2"/>
      <c r="M79" s="2"/>
      <c r="N79" s="2"/>
      <c r="O79" s="2"/>
      <c r="P79" s="2"/>
      <c r="Q79" s="2"/>
      <c r="R79" s="2"/>
      <c r="S79" s="2"/>
      <c r="T79" s="2"/>
      <c r="U79" s="2"/>
      <c r="V79" s="2"/>
      <c r="W79" s="2"/>
      <c r="X79" s="2"/>
      <c r="Y79" s="2"/>
      <c r="Z79" s="2"/>
    </row>
    <row r="80" spans="1:26" ht="23.25" customHeight="1">
      <c r="A80" s="6">
        <v>1.96</v>
      </c>
      <c r="B80" s="10" t="s">
        <v>33</v>
      </c>
      <c r="C80" s="10">
        <v>4</v>
      </c>
      <c r="D80" s="10">
        <v>10</v>
      </c>
      <c r="E80" s="10">
        <v>0.16930000000000001</v>
      </c>
      <c r="F80" s="2"/>
      <c r="G80" s="2"/>
      <c r="H80" s="2"/>
      <c r="I80" s="2"/>
      <c r="J80" s="2"/>
      <c r="K80" s="2"/>
      <c r="L80" s="2"/>
      <c r="M80" s="2"/>
      <c r="N80" s="2"/>
      <c r="O80" s="2"/>
      <c r="P80" s="2"/>
      <c r="Q80" s="2"/>
      <c r="R80" s="2"/>
      <c r="S80" s="2"/>
      <c r="T80" s="2"/>
      <c r="U80" s="2"/>
      <c r="V80" s="2"/>
      <c r="W80" s="2"/>
      <c r="X80" s="2"/>
      <c r="Y80" s="2"/>
      <c r="Z80" s="2"/>
    </row>
    <row r="81" spans="1:26" ht="23.25" customHeight="1">
      <c r="A81" s="6">
        <v>2.95</v>
      </c>
      <c r="B81" s="10" t="s">
        <v>34</v>
      </c>
      <c r="C81" s="10">
        <v>4</v>
      </c>
      <c r="D81" s="10">
        <v>10</v>
      </c>
      <c r="E81" s="10">
        <v>0.23499999999999999</v>
      </c>
      <c r="F81" s="2"/>
      <c r="G81" s="2"/>
      <c r="H81" s="2"/>
      <c r="I81" s="2"/>
      <c r="J81" s="2"/>
      <c r="K81" s="2"/>
      <c r="L81" s="2"/>
      <c r="M81" s="2"/>
      <c r="N81" s="2"/>
      <c r="O81" s="2"/>
      <c r="P81" s="2"/>
      <c r="Q81" s="2"/>
      <c r="R81" s="2"/>
      <c r="S81" s="2"/>
      <c r="T81" s="2"/>
      <c r="U81" s="2"/>
      <c r="V81" s="2"/>
      <c r="W81" s="2"/>
      <c r="X81" s="2"/>
      <c r="Y81" s="2"/>
      <c r="Z81" s="2"/>
    </row>
    <row r="82" spans="1:26" ht="23.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23.25" customHeight="1">
      <c r="A83" s="2"/>
      <c r="B83" s="6" t="s">
        <v>35</v>
      </c>
      <c r="C83" s="6" t="s">
        <v>36</v>
      </c>
      <c r="D83" s="6" t="s">
        <v>37</v>
      </c>
      <c r="E83" s="6" t="s">
        <v>38</v>
      </c>
      <c r="F83" s="2"/>
      <c r="G83" s="2"/>
      <c r="H83" s="2"/>
      <c r="I83" s="2"/>
      <c r="J83" s="2"/>
      <c r="K83" s="2"/>
      <c r="L83" s="2"/>
      <c r="M83" s="2"/>
      <c r="N83" s="2"/>
      <c r="O83" s="2"/>
      <c r="P83" s="2"/>
      <c r="Q83" s="2"/>
      <c r="R83" s="2"/>
      <c r="S83" s="2"/>
      <c r="T83" s="2"/>
      <c r="U83" s="2"/>
      <c r="V83" s="2"/>
      <c r="W83" s="2"/>
      <c r="X83" s="2"/>
      <c r="Y83" s="2"/>
      <c r="Z83" s="2"/>
    </row>
    <row r="84" spans="1:26" ht="23.25" customHeight="1">
      <c r="A84" s="11" t="s">
        <v>39</v>
      </c>
      <c r="B84" s="12">
        <v>1</v>
      </c>
      <c r="C84" s="6">
        <v>4.9299999999999997E-2</v>
      </c>
      <c r="D84" s="6">
        <v>0.54800000000000004</v>
      </c>
      <c r="E84" s="6" t="s">
        <v>53</v>
      </c>
      <c r="F84" s="2"/>
      <c r="G84" s="2"/>
      <c r="H84" s="2"/>
      <c r="I84" s="2"/>
      <c r="J84" s="2"/>
      <c r="K84" s="2"/>
      <c r="L84" s="2"/>
      <c r="M84" s="2"/>
      <c r="N84" s="2"/>
      <c r="O84" s="2"/>
      <c r="P84" s="2"/>
      <c r="Q84" s="2"/>
      <c r="R84" s="2"/>
      <c r="S84" s="2"/>
      <c r="T84" s="2"/>
      <c r="U84" s="2"/>
      <c r="V84" s="2"/>
      <c r="W84" s="2"/>
      <c r="X84" s="2"/>
      <c r="Y84" s="2"/>
      <c r="Z84" s="2"/>
    </row>
    <row r="85" spans="1:26" ht="23.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23.25" customHeight="1">
      <c r="A86" s="13" t="s">
        <v>41</v>
      </c>
      <c r="B86" s="6" t="s">
        <v>42</v>
      </c>
      <c r="C86" s="11">
        <v>7.9600000000000004E-2</v>
      </c>
      <c r="D86" s="14"/>
      <c r="E86" s="6" t="s">
        <v>43</v>
      </c>
      <c r="F86" s="6">
        <v>5.8219728726450924E-3</v>
      </c>
      <c r="G86" s="2"/>
      <c r="H86" s="2"/>
      <c r="I86" s="2"/>
      <c r="J86" s="2"/>
      <c r="K86" s="2"/>
      <c r="L86" s="2"/>
      <c r="M86" s="2"/>
      <c r="N86" s="2"/>
      <c r="O86" s="2"/>
      <c r="P86" s="2"/>
      <c r="Q86" s="2"/>
      <c r="R86" s="2"/>
      <c r="S86" s="2"/>
      <c r="T86" s="2"/>
      <c r="U86" s="2"/>
      <c r="V86" s="2"/>
      <c r="W86" s="2"/>
      <c r="X86" s="2"/>
      <c r="Y86" s="2"/>
      <c r="Z86" s="2"/>
    </row>
    <row r="87" spans="1:26" ht="23.25" customHeight="1">
      <c r="A87" s="15"/>
      <c r="B87" s="6" t="s">
        <v>44</v>
      </c>
      <c r="C87" s="11">
        <v>5.7000000000000002E-3</v>
      </c>
      <c r="D87" s="14"/>
      <c r="E87" s="6" t="s">
        <v>45</v>
      </c>
      <c r="F87" s="6">
        <v>6</v>
      </c>
      <c r="G87" s="2"/>
      <c r="H87" s="2"/>
      <c r="I87" s="2"/>
      <c r="J87" s="2"/>
      <c r="K87" s="2"/>
      <c r="L87" s="2"/>
      <c r="M87" s="2"/>
      <c r="N87" s="2"/>
      <c r="O87" s="2"/>
      <c r="P87" s="2"/>
      <c r="Q87" s="2"/>
      <c r="R87" s="2"/>
      <c r="S87" s="2"/>
      <c r="T87" s="2"/>
      <c r="U87" s="2"/>
      <c r="V87" s="2"/>
      <c r="W87" s="2"/>
      <c r="X87" s="2"/>
      <c r="Y87" s="2"/>
      <c r="Z87" s="2"/>
    </row>
    <row r="88" spans="1:26" ht="23.25" customHeight="1">
      <c r="A88" s="16"/>
      <c r="B88" s="2"/>
      <c r="C88" s="2"/>
      <c r="D88" s="2"/>
      <c r="E88" s="2"/>
      <c r="F88" s="17"/>
      <c r="G88" s="2"/>
      <c r="H88" s="2"/>
      <c r="I88" s="2"/>
      <c r="J88" s="2"/>
      <c r="K88" s="2"/>
      <c r="L88" s="2"/>
      <c r="M88" s="2"/>
      <c r="N88" s="2"/>
      <c r="O88" s="2"/>
      <c r="P88" s="2"/>
      <c r="Q88" s="2"/>
      <c r="R88" s="2"/>
      <c r="S88" s="2"/>
      <c r="T88" s="2"/>
      <c r="U88" s="2"/>
      <c r="V88" s="2"/>
      <c r="W88" s="2"/>
      <c r="X88" s="2"/>
      <c r="Y88" s="2"/>
      <c r="Z88" s="2"/>
    </row>
    <row r="89" spans="1:26" ht="23.25" customHeight="1">
      <c r="A89" s="16"/>
      <c r="B89" s="2"/>
      <c r="C89" s="2"/>
      <c r="D89" s="2"/>
      <c r="E89" s="2"/>
      <c r="F89" s="17"/>
      <c r="G89" s="2"/>
      <c r="H89" s="2"/>
      <c r="I89" s="2"/>
      <c r="J89" s="2"/>
      <c r="K89" s="2"/>
      <c r="L89" s="2"/>
      <c r="M89" s="2"/>
      <c r="N89" s="2"/>
      <c r="O89" s="2"/>
      <c r="P89" s="2"/>
      <c r="Q89" s="2"/>
      <c r="R89" s="2"/>
      <c r="S89" s="2"/>
      <c r="T89" s="2"/>
      <c r="U89" s="2"/>
      <c r="V89" s="2"/>
      <c r="W89" s="2"/>
      <c r="X89" s="2"/>
      <c r="Y89" s="2"/>
      <c r="Z89" s="2"/>
    </row>
    <row r="90" spans="1:26" ht="23.25" customHeight="1">
      <c r="A90" s="16"/>
      <c r="B90" s="2"/>
      <c r="C90" s="2"/>
      <c r="D90" s="2"/>
      <c r="E90" s="2"/>
      <c r="F90" s="17"/>
      <c r="G90" s="2"/>
      <c r="H90" s="2"/>
      <c r="I90" s="2"/>
      <c r="J90" s="2"/>
      <c r="K90" s="2"/>
      <c r="L90" s="2"/>
      <c r="M90" s="2"/>
      <c r="N90" s="2"/>
      <c r="O90" s="2"/>
      <c r="P90" s="2"/>
      <c r="Q90" s="2"/>
      <c r="R90" s="2"/>
      <c r="S90" s="2"/>
      <c r="T90" s="2"/>
      <c r="U90" s="2"/>
      <c r="V90" s="2"/>
      <c r="W90" s="2"/>
      <c r="X90" s="2"/>
      <c r="Y90" s="2"/>
      <c r="Z90" s="2"/>
    </row>
    <row r="91" spans="1:26" ht="23.25" customHeight="1">
      <c r="A91" s="16"/>
      <c r="B91" s="2"/>
      <c r="C91" s="2"/>
      <c r="D91" s="2"/>
      <c r="E91" s="2"/>
      <c r="F91" s="17"/>
      <c r="G91" s="2"/>
      <c r="H91" s="2"/>
      <c r="I91" s="2"/>
      <c r="J91" s="2"/>
      <c r="K91" s="2"/>
      <c r="L91" s="2"/>
      <c r="M91" s="2"/>
      <c r="N91" s="2"/>
      <c r="O91" s="2"/>
      <c r="P91" s="2"/>
      <c r="Q91" s="2"/>
      <c r="R91" s="2"/>
      <c r="S91" s="2"/>
      <c r="T91" s="2"/>
      <c r="U91" s="2"/>
      <c r="V91" s="2"/>
      <c r="W91" s="2"/>
      <c r="X91" s="2"/>
      <c r="Y91" s="2"/>
      <c r="Z91" s="2"/>
    </row>
    <row r="92" spans="1:26" ht="23.25" customHeight="1">
      <c r="A92" s="16"/>
      <c r="B92" s="2"/>
      <c r="C92" s="2"/>
      <c r="D92" s="2"/>
      <c r="E92" s="2"/>
      <c r="F92" s="17"/>
      <c r="G92" s="2"/>
      <c r="H92" s="2"/>
      <c r="I92" s="2"/>
      <c r="J92" s="2"/>
      <c r="K92" s="2"/>
      <c r="L92" s="2"/>
      <c r="M92" s="2"/>
      <c r="N92" s="2"/>
      <c r="O92" s="2"/>
      <c r="P92" s="2"/>
      <c r="Q92" s="2"/>
      <c r="R92" s="2"/>
      <c r="S92" s="2"/>
      <c r="T92" s="2"/>
      <c r="U92" s="2"/>
      <c r="V92" s="2"/>
      <c r="W92" s="2"/>
      <c r="X92" s="2"/>
      <c r="Y92" s="2"/>
      <c r="Z92" s="2"/>
    </row>
    <row r="93" spans="1:26" ht="23.25" customHeight="1">
      <c r="A93" s="16"/>
      <c r="B93" s="2"/>
      <c r="C93" s="2"/>
      <c r="D93" s="2"/>
      <c r="E93" s="2"/>
      <c r="F93" s="17"/>
      <c r="G93" s="2"/>
      <c r="H93" s="2"/>
      <c r="I93" s="2"/>
      <c r="J93" s="2"/>
      <c r="K93" s="2"/>
      <c r="L93" s="2"/>
      <c r="M93" s="2"/>
      <c r="N93" s="2"/>
      <c r="O93" s="2"/>
      <c r="P93" s="2"/>
      <c r="Q93" s="2"/>
      <c r="R93" s="2"/>
      <c r="S93" s="2"/>
      <c r="T93" s="2"/>
      <c r="U93" s="2"/>
      <c r="V93" s="2"/>
      <c r="W93" s="2"/>
      <c r="X93" s="2"/>
      <c r="Y93" s="2"/>
      <c r="Z93" s="2"/>
    </row>
    <row r="94" spans="1:26" ht="23.25" customHeight="1">
      <c r="A94" s="16"/>
      <c r="B94" s="2"/>
      <c r="C94" s="2"/>
      <c r="D94" s="2"/>
      <c r="E94" s="2"/>
      <c r="F94" s="17"/>
      <c r="G94" s="2"/>
      <c r="H94" s="2"/>
      <c r="I94" s="2"/>
      <c r="J94" s="2"/>
      <c r="K94" s="2"/>
      <c r="L94" s="2"/>
      <c r="M94" s="2"/>
      <c r="N94" s="2"/>
      <c r="O94" s="2"/>
      <c r="P94" s="2"/>
      <c r="Q94" s="2"/>
      <c r="R94" s="2"/>
      <c r="S94" s="2"/>
      <c r="T94" s="2"/>
      <c r="U94" s="2"/>
      <c r="V94" s="2"/>
      <c r="W94" s="2"/>
      <c r="X94" s="2"/>
      <c r="Y94" s="2"/>
      <c r="Z94" s="2"/>
    </row>
    <row r="95" spans="1:26" ht="23.25" customHeight="1">
      <c r="A95" s="16"/>
      <c r="B95" s="2"/>
      <c r="C95" s="2"/>
      <c r="D95" s="2"/>
      <c r="E95" s="2"/>
      <c r="F95" s="17"/>
      <c r="G95" s="2"/>
      <c r="H95" s="2"/>
      <c r="I95" s="2"/>
      <c r="J95" s="2"/>
      <c r="K95" s="2"/>
      <c r="L95" s="2"/>
      <c r="M95" s="2"/>
      <c r="N95" s="2"/>
      <c r="O95" s="2"/>
      <c r="P95" s="2"/>
      <c r="Q95" s="2"/>
      <c r="R95" s="2"/>
      <c r="S95" s="2"/>
      <c r="T95" s="2"/>
      <c r="U95" s="2"/>
      <c r="V95" s="2"/>
      <c r="W95" s="2"/>
      <c r="X95" s="2"/>
      <c r="Y95" s="2"/>
      <c r="Z95" s="2"/>
    </row>
    <row r="96" spans="1:26" ht="23.25" customHeight="1">
      <c r="A96" s="16"/>
      <c r="B96" s="2"/>
      <c r="C96" s="2"/>
      <c r="D96" s="2"/>
      <c r="E96" s="2"/>
      <c r="F96" s="17"/>
      <c r="G96" s="2"/>
      <c r="H96" s="2"/>
      <c r="I96" s="2"/>
      <c r="J96" s="2"/>
      <c r="K96" s="2"/>
      <c r="L96" s="2"/>
      <c r="M96" s="2"/>
      <c r="N96" s="2"/>
      <c r="O96" s="2"/>
      <c r="P96" s="2"/>
      <c r="Q96" s="2"/>
      <c r="R96" s="2"/>
      <c r="S96" s="2"/>
      <c r="T96" s="2"/>
      <c r="U96" s="2"/>
      <c r="V96" s="2"/>
      <c r="W96" s="2"/>
      <c r="X96" s="2"/>
      <c r="Y96" s="2"/>
      <c r="Z96" s="2"/>
    </row>
    <row r="97" spans="1:26" ht="23.25" customHeight="1">
      <c r="A97" s="16"/>
      <c r="B97" s="2"/>
      <c r="C97" s="2"/>
      <c r="D97" s="2"/>
      <c r="E97" s="2"/>
      <c r="F97" s="17"/>
      <c r="G97" s="2"/>
      <c r="H97" s="2"/>
      <c r="I97" s="2"/>
      <c r="J97" s="2"/>
      <c r="K97" s="2"/>
      <c r="L97" s="2"/>
      <c r="M97" s="2"/>
      <c r="N97" s="2"/>
      <c r="O97" s="2"/>
      <c r="P97" s="2"/>
      <c r="Q97" s="2"/>
      <c r="R97" s="2"/>
      <c r="S97" s="2"/>
      <c r="T97" s="2"/>
      <c r="U97" s="2"/>
      <c r="V97" s="2"/>
      <c r="W97" s="2"/>
      <c r="X97" s="2"/>
      <c r="Y97" s="2"/>
      <c r="Z97" s="2"/>
    </row>
    <row r="98" spans="1:26" ht="23.25" customHeight="1">
      <c r="A98" s="16"/>
      <c r="B98" s="2"/>
      <c r="C98" s="2"/>
      <c r="D98" s="2"/>
      <c r="E98" s="2"/>
      <c r="F98" s="17"/>
      <c r="G98" s="2"/>
      <c r="H98" s="2"/>
      <c r="I98" s="2"/>
      <c r="J98" s="2"/>
      <c r="K98" s="2"/>
      <c r="L98" s="2"/>
      <c r="M98" s="2"/>
      <c r="N98" s="2"/>
      <c r="O98" s="2"/>
      <c r="P98" s="2"/>
      <c r="Q98" s="2"/>
      <c r="R98" s="2"/>
      <c r="S98" s="2"/>
      <c r="T98" s="2"/>
      <c r="U98" s="2"/>
      <c r="V98" s="2"/>
      <c r="W98" s="2"/>
      <c r="X98" s="2"/>
      <c r="Y98" s="2"/>
      <c r="Z98" s="2"/>
    </row>
    <row r="99" spans="1:26" ht="23.25" customHeight="1">
      <c r="A99" s="15"/>
      <c r="B99" s="18"/>
      <c r="C99" s="18"/>
      <c r="D99" s="18"/>
      <c r="E99" s="18"/>
      <c r="F99" s="19"/>
      <c r="G99" s="2"/>
      <c r="H99" s="2"/>
      <c r="I99" s="2"/>
      <c r="J99" s="2"/>
      <c r="K99" s="2"/>
      <c r="L99" s="2"/>
      <c r="M99" s="2"/>
      <c r="N99" s="2"/>
      <c r="O99" s="2"/>
      <c r="P99" s="2"/>
      <c r="Q99" s="2"/>
      <c r="R99" s="2"/>
      <c r="S99" s="2"/>
      <c r="T99" s="2"/>
      <c r="U99" s="2"/>
      <c r="V99" s="2"/>
      <c r="W99" s="2"/>
      <c r="X99" s="2"/>
      <c r="Y99" s="2"/>
      <c r="Z99" s="2"/>
    </row>
    <row r="100" spans="1:26" ht="23.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23.25" customHeight="1">
      <c r="A101" s="20" t="s">
        <v>46</v>
      </c>
      <c r="B101" s="21" t="s">
        <v>54</v>
      </c>
      <c r="C101" s="21"/>
      <c r="D101" s="21"/>
      <c r="E101" s="21"/>
      <c r="F101" s="22"/>
      <c r="G101" s="2"/>
      <c r="H101" s="2"/>
      <c r="I101" s="2"/>
      <c r="J101" s="2"/>
      <c r="K101" s="2"/>
      <c r="L101" s="2"/>
      <c r="M101" s="2"/>
      <c r="N101" s="2"/>
      <c r="O101" s="2"/>
      <c r="P101" s="2"/>
      <c r="Q101" s="2"/>
      <c r="R101" s="2"/>
      <c r="S101" s="2"/>
      <c r="T101" s="2"/>
      <c r="U101" s="2"/>
      <c r="V101" s="2"/>
      <c r="W101" s="2"/>
      <c r="X101" s="2"/>
      <c r="Y101" s="2"/>
      <c r="Z101" s="2"/>
    </row>
    <row r="102" spans="1:26" ht="23.25" customHeight="1">
      <c r="A102" s="15"/>
      <c r="B102" s="18" t="s">
        <v>55</v>
      </c>
      <c r="C102" s="18"/>
      <c r="D102" s="18"/>
      <c r="E102" s="18"/>
      <c r="F102" s="19"/>
      <c r="G102" s="2"/>
      <c r="H102" s="2"/>
      <c r="I102" s="2"/>
      <c r="J102" s="2"/>
      <c r="K102" s="2"/>
      <c r="L102" s="2"/>
      <c r="M102" s="2"/>
      <c r="N102" s="2"/>
      <c r="O102" s="2"/>
      <c r="P102" s="2"/>
      <c r="Q102" s="2"/>
      <c r="R102" s="2"/>
      <c r="S102" s="2"/>
      <c r="T102" s="2"/>
      <c r="U102" s="2"/>
      <c r="V102" s="2"/>
      <c r="W102" s="2"/>
      <c r="X102" s="2"/>
      <c r="Y102" s="2"/>
      <c r="Z102" s="2"/>
    </row>
    <row r="103" spans="1:26" ht="23.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23.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23.25" customHeight="1">
      <c r="A105" s="9" t="s">
        <v>56</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23.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23.25" customHeight="1">
      <c r="A107" s="6" t="s">
        <v>26</v>
      </c>
      <c r="B107" s="10" t="s">
        <v>27</v>
      </c>
      <c r="C107" s="10" t="s">
        <v>57</v>
      </c>
      <c r="D107" s="10" t="s">
        <v>28</v>
      </c>
      <c r="E107" s="10" t="s">
        <v>29</v>
      </c>
      <c r="F107" s="2"/>
      <c r="G107" s="2"/>
      <c r="H107" s="2"/>
      <c r="I107" s="2"/>
      <c r="J107" s="2"/>
      <c r="K107" s="2"/>
      <c r="L107" s="2"/>
      <c r="M107" s="2"/>
      <c r="N107" s="2"/>
      <c r="O107" s="2"/>
      <c r="P107" s="2"/>
      <c r="Q107" s="2"/>
      <c r="R107" s="2"/>
      <c r="S107" s="2"/>
      <c r="T107" s="2"/>
      <c r="U107" s="2"/>
      <c r="V107" s="2"/>
      <c r="W107" s="2"/>
      <c r="X107" s="2"/>
      <c r="Y107" s="2"/>
      <c r="Z107" s="2"/>
    </row>
    <row r="108" spans="1:26" ht="23.25" customHeight="1">
      <c r="A108" s="6">
        <v>0</v>
      </c>
      <c r="B108" s="6">
        <v>0</v>
      </c>
      <c r="C108" s="6">
        <v>20</v>
      </c>
      <c r="D108" s="6">
        <v>25</v>
      </c>
      <c r="E108" s="6">
        <v>4.8300000000000003E-2</v>
      </c>
      <c r="F108" s="2"/>
      <c r="G108" s="2"/>
      <c r="H108" s="2"/>
      <c r="I108" s="2"/>
      <c r="J108" s="2"/>
      <c r="K108" s="2"/>
      <c r="L108" s="2"/>
      <c r="M108" s="2"/>
      <c r="N108" s="2"/>
      <c r="O108" s="2"/>
      <c r="P108" s="2"/>
      <c r="Q108" s="2"/>
      <c r="R108" s="2"/>
      <c r="S108" s="2"/>
      <c r="T108" s="2"/>
      <c r="U108" s="2"/>
      <c r="V108" s="2"/>
      <c r="W108" s="2"/>
      <c r="X108" s="2"/>
      <c r="Y108" s="2"/>
      <c r="Z108" s="2"/>
    </row>
    <row r="109" spans="1:26" ht="23.25" customHeight="1">
      <c r="A109" s="6">
        <v>0.49299999999999999</v>
      </c>
      <c r="B109" s="10" t="s">
        <v>58</v>
      </c>
      <c r="C109" s="10">
        <v>20</v>
      </c>
      <c r="D109" s="10">
        <v>25</v>
      </c>
      <c r="E109" s="10">
        <v>0.10220000000000001</v>
      </c>
      <c r="F109" s="2"/>
      <c r="G109" s="2"/>
      <c r="H109" s="2"/>
      <c r="I109" s="2"/>
      <c r="J109" s="2"/>
      <c r="K109" s="2"/>
      <c r="L109" s="2"/>
      <c r="M109" s="2"/>
      <c r="N109" s="2"/>
      <c r="O109" s="2"/>
      <c r="P109" s="2"/>
      <c r="Q109" s="2"/>
      <c r="R109" s="2"/>
      <c r="S109" s="2"/>
      <c r="T109" s="2"/>
      <c r="U109" s="2"/>
      <c r="V109" s="2"/>
      <c r="W109" s="2"/>
      <c r="X109" s="2"/>
      <c r="Y109" s="2"/>
      <c r="Z109" s="2"/>
    </row>
    <row r="110" spans="1:26" ht="23.25" customHeight="1">
      <c r="A110" s="6">
        <v>0.98499999999999999</v>
      </c>
      <c r="B110" s="10" t="s">
        <v>59</v>
      </c>
      <c r="C110" s="10">
        <v>20</v>
      </c>
      <c r="D110" s="10">
        <v>25</v>
      </c>
      <c r="E110" s="10">
        <v>0.14460000000000001</v>
      </c>
      <c r="F110" s="2"/>
      <c r="G110" s="2"/>
      <c r="H110" s="2"/>
      <c r="I110" s="2"/>
      <c r="J110" s="2"/>
      <c r="K110" s="2"/>
      <c r="L110" s="2"/>
      <c r="M110" s="2"/>
      <c r="N110" s="2"/>
      <c r="O110" s="2"/>
      <c r="P110" s="2"/>
      <c r="Q110" s="2"/>
      <c r="R110" s="2"/>
      <c r="S110" s="2"/>
      <c r="T110" s="2"/>
      <c r="U110" s="2"/>
      <c r="V110" s="2"/>
      <c r="W110" s="2"/>
      <c r="X110" s="2"/>
      <c r="Y110" s="2"/>
      <c r="Z110" s="2"/>
    </row>
    <row r="111" spans="1:26" ht="23.25" customHeight="1">
      <c r="A111" s="6">
        <v>1.97</v>
      </c>
      <c r="B111" s="10" t="s">
        <v>60</v>
      </c>
      <c r="C111" s="10">
        <v>20</v>
      </c>
      <c r="D111" s="10">
        <v>25</v>
      </c>
      <c r="E111" s="10">
        <v>0.23530000000000001</v>
      </c>
      <c r="F111" s="2"/>
      <c r="G111" s="2"/>
      <c r="H111" s="2"/>
      <c r="I111" s="2"/>
      <c r="J111" s="2"/>
      <c r="K111" s="2"/>
      <c r="L111" s="2"/>
      <c r="M111" s="2"/>
      <c r="N111" s="2"/>
      <c r="O111" s="2"/>
      <c r="P111" s="2"/>
      <c r="Q111" s="2"/>
      <c r="R111" s="2"/>
      <c r="S111" s="2"/>
      <c r="T111" s="2"/>
      <c r="U111" s="2"/>
      <c r="V111" s="2"/>
      <c r="W111" s="2"/>
      <c r="X111" s="2"/>
      <c r="Y111" s="2"/>
      <c r="Z111" s="2"/>
    </row>
    <row r="112" spans="1:26" ht="23.25" customHeight="1">
      <c r="A112" s="6">
        <v>2.96</v>
      </c>
      <c r="B112" s="10" t="s">
        <v>61</v>
      </c>
      <c r="C112" s="10">
        <v>20</v>
      </c>
      <c r="D112" s="10">
        <v>25</v>
      </c>
      <c r="E112" s="10">
        <v>0.31590000000000001</v>
      </c>
      <c r="F112" s="2"/>
      <c r="G112" s="2"/>
      <c r="H112" s="2"/>
      <c r="I112" s="2"/>
      <c r="J112" s="2"/>
      <c r="K112" s="2"/>
      <c r="L112" s="2"/>
      <c r="M112" s="2"/>
      <c r="N112" s="2"/>
      <c r="O112" s="2"/>
      <c r="P112" s="2"/>
      <c r="Q112" s="2"/>
      <c r="R112" s="2"/>
      <c r="S112" s="2"/>
      <c r="T112" s="2"/>
      <c r="U112" s="2"/>
      <c r="V112" s="2"/>
      <c r="W112" s="2"/>
      <c r="X112" s="2"/>
      <c r="Y112" s="2"/>
      <c r="Z112" s="2"/>
    </row>
    <row r="113" spans="1:26" ht="23.25" customHeight="1">
      <c r="A113" s="6"/>
      <c r="B113" s="10"/>
      <c r="C113" s="10"/>
      <c r="D113" s="10"/>
      <c r="E113" s="10"/>
      <c r="F113" s="2"/>
      <c r="G113" s="2"/>
      <c r="H113" s="2"/>
      <c r="I113" s="2"/>
      <c r="J113" s="2"/>
      <c r="K113" s="2"/>
      <c r="L113" s="2"/>
      <c r="M113" s="2"/>
      <c r="N113" s="2"/>
      <c r="O113" s="2"/>
      <c r="P113" s="2"/>
      <c r="Q113" s="2"/>
      <c r="R113" s="2"/>
      <c r="S113" s="2"/>
      <c r="T113" s="2"/>
      <c r="U113" s="2"/>
      <c r="V113" s="2"/>
      <c r="W113" s="2"/>
      <c r="X113" s="2"/>
      <c r="Y113" s="2"/>
      <c r="Z113" s="2"/>
    </row>
    <row r="114" spans="1:26" ht="23.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23.25" customHeight="1">
      <c r="A115" s="2"/>
      <c r="B115" s="6" t="s">
        <v>35</v>
      </c>
      <c r="C115" s="6" t="s">
        <v>36</v>
      </c>
      <c r="D115" s="6" t="s">
        <v>37</v>
      </c>
      <c r="E115" s="6" t="s">
        <v>38</v>
      </c>
      <c r="F115" s="2"/>
      <c r="G115" s="2"/>
      <c r="H115" s="2"/>
      <c r="I115" s="2"/>
      <c r="J115" s="2"/>
      <c r="K115" s="2"/>
      <c r="L115" s="2"/>
      <c r="M115" s="2"/>
      <c r="N115" s="2"/>
      <c r="O115" s="2"/>
      <c r="P115" s="2"/>
      <c r="Q115" s="2"/>
      <c r="R115" s="2"/>
      <c r="S115" s="2"/>
      <c r="T115" s="2"/>
      <c r="U115" s="2"/>
      <c r="V115" s="2"/>
      <c r="W115" s="2"/>
      <c r="X115" s="2"/>
      <c r="Y115" s="2"/>
      <c r="Z115" s="2"/>
    </row>
    <row r="116" spans="1:26" ht="23.25" customHeight="1">
      <c r="A116" s="11" t="s">
        <v>39</v>
      </c>
      <c r="B116" s="12">
        <v>1.25</v>
      </c>
      <c r="C116" s="6">
        <v>0</v>
      </c>
      <c r="D116" s="6">
        <v>0.754</v>
      </c>
      <c r="E116" s="6" t="s">
        <v>62</v>
      </c>
      <c r="F116" s="2"/>
      <c r="G116" s="2"/>
      <c r="H116" s="2"/>
      <c r="I116" s="2"/>
      <c r="J116" s="2"/>
      <c r="K116" s="2"/>
      <c r="L116" s="2"/>
      <c r="M116" s="2"/>
      <c r="N116" s="2"/>
      <c r="O116" s="2"/>
      <c r="P116" s="2"/>
      <c r="Q116" s="2"/>
      <c r="R116" s="2"/>
      <c r="S116" s="2"/>
      <c r="T116" s="2"/>
      <c r="U116" s="2"/>
      <c r="V116" s="2"/>
      <c r="W116" s="2"/>
      <c r="X116" s="2"/>
      <c r="Y116" s="2"/>
      <c r="Z116" s="2"/>
    </row>
    <row r="117" spans="1:26" ht="23.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23.25" customHeight="1">
      <c r="A118" s="13" t="s">
        <v>41</v>
      </c>
      <c r="B118" s="6" t="s">
        <v>42</v>
      </c>
      <c r="C118" s="11">
        <v>8.9800000000000005E-2</v>
      </c>
      <c r="D118" s="14"/>
      <c r="E118" s="6" t="s">
        <v>43</v>
      </c>
      <c r="F118" s="23">
        <v>5.3840662474985866E-3</v>
      </c>
      <c r="G118" s="2"/>
      <c r="H118" s="2"/>
      <c r="I118" s="2"/>
      <c r="J118" s="2"/>
      <c r="K118" s="2"/>
      <c r="L118" s="2"/>
      <c r="M118" s="2"/>
      <c r="N118" s="2"/>
      <c r="O118" s="2"/>
      <c r="P118" s="2"/>
      <c r="Q118" s="2"/>
      <c r="R118" s="2"/>
      <c r="S118" s="2"/>
      <c r="T118" s="2"/>
      <c r="U118" s="2"/>
      <c r="V118" s="2"/>
      <c r="W118" s="2"/>
      <c r="X118" s="2"/>
      <c r="Y118" s="2"/>
      <c r="Z118" s="2"/>
    </row>
    <row r="119" spans="1:26" ht="23.25" customHeight="1">
      <c r="A119" s="15"/>
      <c r="B119" s="6" t="s">
        <v>44</v>
      </c>
      <c r="C119" s="11">
        <v>5.4199999999999998E-2</v>
      </c>
      <c r="D119" s="14"/>
      <c r="E119" s="6" t="s">
        <v>45</v>
      </c>
      <c r="F119" s="6">
        <v>5</v>
      </c>
      <c r="G119" s="2"/>
      <c r="H119" s="2"/>
      <c r="I119" s="2"/>
      <c r="J119" s="2"/>
      <c r="K119" s="2"/>
      <c r="L119" s="2"/>
      <c r="M119" s="2"/>
      <c r="N119" s="2"/>
      <c r="O119" s="2"/>
      <c r="P119" s="2"/>
      <c r="Q119" s="2"/>
      <c r="R119" s="2"/>
      <c r="S119" s="2"/>
      <c r="T119" s="2"/>
      <c r="U119" s="2"/>
      <c r="V119" s="2"/>
      <c r="W119" s="2"/>
      <c r="X119" s="2"/>
      <c r="Y119" s="2"/>
      <c r="Z119" s="2"/>
    </row>
    <row r="120" spans="1:26" ht="23.25" customHeight="1">
      <c r="A120" s="16"/>
      <c r="B120" s="2"/>
      <c r="C120" s="2"/>
      <c r="D120" s="2"/>
      <c r="E120" s="2"/>
      <c r="F120" s="17"/>
      <c r="G120" s="2"/>
      <c r="H120" s="2"/>
      <c r="I120" s="2"/>
      <c r="J120" s="2"/>
      <c r="K120" s="2"/>
      <c r="L120" s="2"/>
      <c r="M120" s="2"/>
      <c r="N120" s="2"/>
      <c r="O120" s="2"/>
      <c r="P120" s="2"/>
      <c r="Q120" s="2"/>
      <c r="R120" s="2"/>
      <c r="S120" s="2"/>
      <c r="T120" s="2"/>
      <c r="U120" s="2"/>
      <c r="V120" s="2"/>
      <c r="W120" s="2"/>
      <c r="X120" s="2"/>
      <c r="Y120" s="2"/>
      <c r="Z120" s="2"/>
    </row>
    <row r="121" spans="1:26" ht="23.25" customHeight="1">
      <c r="A121" s="16"/>
      <c r="B121" s="2"/>
      <c r="C121" s="2"/>
      <c r="D121" s="2"/>
      <c r="E121" s="2"/>
      <c r="F121" s="17"/>
      <c r="G121" s="2"/>
      <c r="H121" s="2"/>
      <c r="I121" s="2"/>
      <c r="J121" s="2"/>
      <c r="K121" s="2"/>
      <c r="L121" s="2"/>
      <c r="M121" s="2"/>
      <c r="N121" s="2"/>
      <c r="O121" s="2"/>
      <c r="P121" s="2"/>
      <c r="Q121" s="2"/>
      <c r="R121" s="2"/>
      <c r="S121" s="2"/>
      <c r="T121" s="2"/>
      <c r="U121" s="2"/>
      <c r="V121" s="2"/>
      <c r="W121" s="2"/>
      <c r="X121" s="2"/>
      <c r="Y121" s="2"/>
      <c r="Z121" s="2"/>
    </row>
    <row r="122" spans="1:26" ht="23.25" customHeight="1">
      <c r="A122" s="16"/>
      <c r="B122" s="2"/>
      <c r="C122" s="2"/>
      <c r="D122" s="2"/>
      <c r="E122" s="2"/>
      <c r="F122" s="17"/>
      <c r="G122" s="2"/>
      <c r="H122" s="2"/>
      <c r="I122" s="2"/>
      <c r="J122" s="2"/>
      <c r="K122" s="2"/>
      <c r="L122" s="2"/>
      <c r="M122" s="2"/>
      <c r="N122" s="2"/>
      <c r="O122" s="2"/>
      <c r="P122" s="2"/>
      <c r="Q122" s="2"/>
      <c r="R122" s="2"/>
      <c r="S122" s="2"/>
      <c r="T122" s="2"/>
      <c r="U122" s="2"/>
      <c r="V122" s="2"/>
      <c r="W122" s="2"/>
      <c r="X122" s="2"/>
      <c r="Y122" s="2"/>
      <c r="Z122" s="2"/>
    </row>
    <row r="123" spans="1:26" ht="23.25" customHeight="1">
      <c r="A123" s="16"/>
      <c r="B123" s="2"/>
      <c r="C123" s="2"/>
      <c r="D123" s="2"/>
      <c r="E123" s="2"/>
      <c r="F123" s="17"/>
      <c r="G123" s="2"/>
      <c r="H123" s="2"/>
      <c r="I123" s="2"/>
      <c r="J123" s="2"/>
      <c r="K123" s="2"/>
      <c r="L123" s="2"/>
      <c r="M123" s="2"/>
      <c r="N123" s="2"/>
      <c r="O123" s="2"/>
      <c r="P123" s="2"/>
      <c r="Q123" s="2"/>
      <c r="R123" s="2"/>
      <c r="S123" s="2"/>
      <c r="T123" s="2"/>
      <c r="U123" s="2"/>
      <c r="V123" s="2"/>
      <c r="W123" s="2"/>
      <c r="X123" s="2"/>
      <c r="Y123" s="2"/>
      <c r="Z123" s="2"/>
    </row>
    <row r="124" spans="1:26" ht="23.25" customHeight="1">
      <c r="A124" s="16"/>
      <c r="B124" s="2"/>
      <c r="C124" s="2"/>
      <c r="D124" s="2"/>
      <c r="E124" s="2"/>
      <c r="F124" s="17"/>
      <c r="G124" s="2"/>
      <c r="H124" s="2"/>
      <c r="I124" s="2"/>
      <c r="J124" s="2"/>
      <c r="K124" s="2"/>
      <c r="L124" s="2"/>
      <c r="M124" s="2"/>
      <c r="N124" s="2"/>
      <c r="O124" s="2"/>
      <c r="P124" s="2"/>
      <c r="Q124" s="2"/>
      <c r="R124" s="2"/>
      <c r="S124" s="2"/>
      <c r="T124" s="2"/>
      <c r="U124" s="2"/>
      <c r="V124" s="2"/>
      <c r="W124" s="2"/>
      <c r="X124" s="2"/>
      <c r="Y124" s="2"/>
      <c r="Z124" s="2"/>
    </row>
    <row r="125" spans="1:26" ht="23.25" customHeight="1">
      <c r="A125" s="16"/>
      <c r="B125" s="2"/>
      <c r="C125" s="2"/>
      <c r="D125" s="2"/>
      <c r="E125" s="2"/>
      <c r="F125" s="17"/>
      <c r="G125" s="2"/>
      <c r="H125" s="2"/>
      <c r="I125" s="2"/>
      <c r="J125" s="2"/>
      <c r="K125" s="2"/>
      <c r="L125" s="2"/>
      <c r="M125" s="2"/>
      <c r="N125" s="2"/>
      <c r="O125" s="2"/>
      <c r="P125" s="2"/>
      <c r="Q125" s="2"/>
      <c r="R125" s="2"/>
      <c r="S125" s="2"/>
      <c r="T125" s="2"/>
      <c r="U125" s="2"/>
      <c r="V125" s="2"/>
      <c r="W125" s="2"/>
      <c r="X125" s="2"/>
      <c r="Y125" s="2"/>
      <c r="Z125" s="2"/>
    </row>
    <row r="126" spans="1:26" ht="23.25" customHeight="1">
      <c r="A126" s="16"/>
      <c r="B126" s="2"/>
      <c r="C126" s="2"/>
      <c r="D126" s="2"/>
      <c r="E126" s="2"/>
      <c r="F126" s="17"/>
      <c r="G126" s="2"/>
      <c r="H126" s="2"/>
      <c r="I126" s="2"/>
      <c r="J126" s="2"/>
      <c r="K126" s="2"/>
      <c r="L126" s="2"/>
      <c r="M126" s="2"/>
      <c r="N126" s="2"/>
      <c r="O126" s="2"/>
      <c r="P126" s="2"/>
      <c r="Q126" s="2"/>
      <c r="R126" s="2"/>
      <c r="S126" s="2"/>
      <c r="T126" s="2"/>
      <c r="U126" s="2"/>
      <c r="V126" s="2"/>
      <c r="W126" s="2"/>
      <c r="X126" s="2"/>
      <c r="Y126" s="2"/>
      <c r="Z126" s="2"/>
    </row>
    <row r="127" spans="1:26" ht="23.25" customHeight="1">
      <c r="A127" s="16"/>
      <c r="B127" s="2"/>
      <c r="C127" s="2"/>
      <c r="D127" s="2"/>
      <c r="E127" s="2"/>
      <c r="F127" s="17"/>
      <c r="G127" s="2"/>
      <c r="H127" s="2"/>
      <c r="I127" s="2"/>
      <c r="J127" s="2"/>
      <c r="K127" s="2"/>
      <c r="L127" s="2"/>
      <c r="M127" s="2"/>
      <c r="N127" s="2"/>
      <c r="O127" s="2"/>
      <c r="P127" s="2"/>
      <c r="Q127" s="2"/>
      <c r="R127" s="2"/>
      <c r="S127" s="2"/>
      <c r="T127" s="2"/>
      <c r="U127" s="2"/>
      <c r="V127" s="2"/>
      <c r="W127" s="2"/>
      <c r="X127" s="2"/>
      <c r="Y127" s="2"/>
      <c r="Z127" s="2"/>
    </row>
    <row r="128" spans="1:26" ht="23.25" customHeight="1">
      <c r="A128" s="16"/>
      <c r="B128" s="2"/>
      <c r="C128" s="2"/>
      <c r="D128" s="2"/>
      <c r="E128" s="2"/>
      <c r="F128" s="17"/>
      <c r="G128" s="2"/>
      <c r="H128" s="2"/>
      <c r="I128" s="2"/>
      <c r="J128" s="2"/>
      <c r="K128" s="2"/>
      <c r="L128" s="2"/>
      <c r="M128" s="2"/>
      <c r="N128" s="2"/>
      <c r="O128" s="2"/>
      <c r="P128" s="2"/>
      <c r="Q128" s="2"/>
      <c r="R128" s="2"/>
      <c r="S128" s="2"/>
      <c r="T128" s="2"/>
      <c r="U128" s="2"/>
      <c r="V128" s="2"/>
      <c r="W128" s="2"/>
      <c r="X128" s="2"/>
      <c r="Y128" s="2"/>
      <c r="Z128" s="2"/>
    </row>
    <row r="129" spans="1:26" ht="23.25" customHeight="1">
      <c r="A129" s="16"/>
      <c r="B129" s="2"/>
      <c r="C129" s="2"/>
      <c r="D129" s="2"/>
      <c r="E129" s="2"/>
      <c r="F129" s="17"/>
      <c r="G129" s="2"/>
      <c r="H129" s="2"/>
      <c r="I129" s="2"/>
      <c r="J129" s="2"/>
      <c r="K129" s="2"/>
      <c r="L129" s="2"/>
      <c r="M129" s="2"/>
      <c r="N129" s="2"/>
      <c r="O129" s="2"/>
      <c r="P129" s="2"/>
      <c r="Q129" s="2"/>
      <c r="R129" s="2"/>
      <c r="S129" s="2"/>
      <c r="T129" s="2"/>
      <c r="U129" s="2"/>
      <c r="V129" s="2"/>
      <c r="W129" s="2"/>
      <c r="X129" s="2"/>
      <c r="Y129" s="2"/>
      <c r="Z129" s="2"/>
    </row>
    <row r="130" spans="1:26" ht="23.25" customHeight="1">
      <c r="A130" s="16"/>
      <c r="B130" s="2"/>
      <c r="C130" s="2"/>
      <c r="D130" s="2"/>
      <c r="E130" s="2"/>
      <c r="F130" s="17"/>
      <c r="G130" s="2"/>
      <c r="H130" s="2"/>
      <c r="I130" s="2"/>
      <c r="J130" s="2"/>
      <c r="K130" s="2"/>
      <c r="L130" s="2"/>
      <c r="M130" s="2"/>
      <c r="N130" s="2"/>
      <c r="O130" s="2"/>
      <c r="P130" s="2"/>
      <c r="Q130" s="2"/>
      <c r="R130" s="2"/>
      <c r="S130" s="2"/>
      <c r="T130" s="2"/>
      <c r="U130" s="2"/>
      <c r="V130" s="2"/>
      <c r="W130" s="2"/>
      <c r="X130" s="2"/>
      <c r="Y130" s="2"/>
      <c r="Z130" s="2"/>
    </row>
    <row r="131" spans="1:26" ht="23.25" customHeight="1">
      <c r="A131" s="15"/>
      <c r="B131" s="18"/>
      <c r="C131" s="18"/>
      <c r="D131" s="18"/>
      <c r="E131" s="18"/>
      <c r="F131" s="19"/>
      <c r="G131" s="2"/>
      <c r="H131" s="2"/>
      <c r="I131" s="2"/>
      <c r="J131" s="2"/>
      <c r="K131" s="2"/>
      <c r="L131" s="2"/>
      <c r="M131" s="2"/>
      <c r="N131" s="2"/>
      <c r="O131" s="2"/>
      <c r="P131" s="2"/>
      <c r="Q131" s="2"/>
      <c r="R131" s="2"/>
      <c r="S131" s="2"/>
      <c r="T131" s="2"/>
      <c r="U131" s="2"/>
      <c r="V131" s="2"/>
      <c r="W131" s="2"/>
      <c r="X131" s="2"/>
      <c r="Y131" s="2"/>
      <c r="Z131" s="2"/>
    </row>
    <row r="132" spans="1:26" ht="23.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23.25" customHeight="1">
      <c r="A133" s="20" t="s">
        <v>46</v>
      </c>
      <c r="B133" s="21" t="s">
        <v>63</v>
      </c>
      <c r="C133" s="21"/>
      <c r="D133" s="21"/>
      <c r="E133" s="21"/>
      <c r="F133" s="22"/>
      <c r="G133" s="2"/>
      <c r="H133" s="2"/>
      <c r="I133" s="2"/>
      <c r="J133" s="2"/>
      <c r="K133" s="2"/>
      <c r="L133" s="2"/>
      <c r="M133" s="2"/>
      <c r="N133" s="2"/>
      <c r="O133" s="2"/>
      <c r="P133" s="2"/>
      <c r="Q133" s="2"/>
      <c r="R133" s="2"/>
      <c r="S133" s="2"/>
      <c r="T133" s="2"/>
      <c r="U133" s="2"/>
      <c r="V133" s="2"/>
      <c r="W133" s="2"/>
      <c r="X133" s="2"/>
      <c r="Y133" s="2"/>
      <c r="Z133" s="2"/>
    </row>
    <row r="134" spans="1:26" ht="23.25" customHeight="1">
      <c r="A134" s="15"/>
      <c r="B134" s="18" t="s">
        <v>64</v>
      </c>
      <c r="C134" s="2"/>
      <c r="D134" s="18"/>
      <c r="E134" s="18"/>
      <c r="F134" s="19"/>
      <c r="G134" s="2"/>
      <c r="H134" s="2"/>
      <c r="I134" s="2"/>
      <c r="J134" s="2"/>
      <c r="K134" s="2"/>
      <c r="L134" s="2"/>
      <c r="M134" s="2"/>
      <c r="N134" s="2"/>
      <c r="O134" s="2"/>
      <c r="P134" s="2"/>
      <c r="Q134" s="2"/>
      <c r="R134" s="2"/>
      <c r="S134" s="2"/>
      <c r="T134" s="2"/>
      <c r="U134" s="2"/>
      <c r="V134" s="2"/>
      <c r="W134" s="2"/>
      <c r="X134" s="2"/>
      <c r="Y134" s="2"/>
      <c r="Z134" s="2"/>
    </row>
    <row r="135" spans="1:26" ht="23.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23.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23.25" customHeight="1">
      <c r="A137" s="3" t="s">
        <v>65</v>
      </c>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23.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23.25" customHeight="1">
      <c r="A139" s="11"/>
      <c r="B139" s="14"/>
      <c r="C139" s="10" t="s">
        <v>10</v>
      </c>
      <c r="D139" s="10" t="s">
        <v>66</v>
      </c>
      <c r="E139" s="2"/>
      <c r="F139" s="2"/>
      <c r="G139" s="2"/>
      <c r="H139" s="2"/>
      <c r="I139" s="2"/>
      <c r="J139" s="2"/>
      <c r="K139" s="2"/>
      <c r="L139" s="2"/>
      <c r="M139" s="2"/>
      <c r="N139" s="2"/>
      <c r="O139" s="2"/>
      <c r="P139" s="2"/>
      <c r="Q139" s="2"/>
      <c r="R139" s="2"/>
      <c r="S139" s="2"/>
      <c r="T139" s="2"/>
      <c r="U139" s="2"/>
      <c r="V139" s="2"/>
      <c r="W139" s="2"/>
      <c r="X139" s="2"/>
      <c r="Y139" s="2"/>
      <c r="Z139" s="2"/>
    </row>
    <row r="140" spans="1:26" ht="23.25" customHeight="1">
      <c r="A140" s="11" t="s">
        <v>67</v>
      </c>
      <c r="B140" s="14"/>
      <c r="C140" s="6">
        <v>0.435</v>
      </c>
      <c r="D140" s="6" t="s">
        <v>40</v>
      </c>
      <c r="E140" s="2"/>
      <c r="F140" s="2"/>
      <c r="G140" s="2"/>
      <c r="H140" s="2"/>
      <c r="I140" s="2"/>
      <c r="J140" s="2"/>
      <c r="K140" s="2"/>
      <c r="L140" s="2"/>
      <c r="M140" s="2"/>
      <c r="N140" s="2"/>
      <c r="O140" s="2"/>
      <c r="P140" s="2"/>
      <c r="Q140" s="2"/>
      <c r="R140" s="2"/>
      <c r="S140" s="2"/>
      <c r="T140" s="2"/>
      <c r="U140" s="2"/>
      <c r="V140" s="2"/>
      <c r="W140" s="2"/>
      <c r="X140" s="2"/>
      <c r="Y140" s="2"/>
      <c r="Z140" s="2"/>
    </row>
    <row r="141" spans="1:26" ht="23.25" customHeight="1">
      <c r="A141" s="11" t="s">
        <v>68</v>
      </c>
      <c r="B141" s="14"/>
      <c r="C141" s="6">
        <v>0.54700000000000004</v>
      </c>
      <c r="D141" s="6" t="s">
        <v>53</v>
      </c>
      <c r="E141" s="2"/>
      <c r="F141" s="2"/>
      <c r="G141" s="2"/>
      <c r="H141" s="2"/>
      <c r="I141" s="2"/>
      <c r="J141" s="2"/>
      <c r="K141" s="2"/>
      <c r="L141" s="2"/>
      <c r="M141" s="2"/>
      <c r="N141" s="2"/>
      <c r="O141" s="2"/>
      <c r="P141" s="2"/>
      <c r="Q141" s="2"/>
      <c r="R141" s="2"/>
      <c r="S141" s="2"/>
      <c r="T141" s="2"/>
      <c r="U141" s="2"/>
      <c r="V141" s="2"/>
      <c r="W141" s="2"/>
      <c r="X141" s="2"/>
      <c r="Y141" s="2"/>
      <c r="Z141" s="2"/>
    </row>
    <row r="142" spans="1:26" ht="23.25" customHeight="1">
      <c r="A142" s="11" t="s">
        <v>69</v>
      </c>
      <c r="B142" s="14"/>
      <c r="C142" s="6">
        <v>0.754</v>
      </c>
      <c r="D142" s="6" t="s">
        <v>62</v>
      </c>
      <c r="E142" s="2"/>
      <c r="F142" s="2"/>
      <c r="G142" s="2"/>
      <c r="H142" s="2"/>
      <c r="I142" s="2"/>
      <c r="J142" s="2"/>
      <c r="K142" s="2"/>
      <c r="L142" s="2"/>
      <c r="M142" s="2"/>
      <c r="N142" s="2"/>
      <c r="O142" s="2"/>
      <c r="P142" s="2"/>
      <c r="Q142" s="2"/>
      <c r="R142" s="2"/>
      <c r="S142" s="2"/>
      <c r="T142" s="2"/>
      <c r="U142" s="2"/>
      <c r="V142" s="2"/>
      <c r="W142" s="2"/>
      <c r="X142" s="2"/>
      <c r="Y142" s="2"/>
      <c r="Z142" s="2"/>
    </row>
    <row r="143" spans="1:26" ht="23.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23.25" customHeight="1">
      <c r="A144" s="9" t="s">
        <v>70</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23.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23.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23.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23.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23.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23.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23.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23.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23.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23.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23.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23.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23.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23.25" customHeight="1">
      <c r="A158" s="9" t="s">
        <v>71</v>
      </c>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23.25" customHeight="1">
      <c r="A159" s="2" t="s">
        <v>72</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23.25" customHeight="1">
      <c r="A160" s="2" t="s">
        <v>73</v>
      </c>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23.25" customHeight="1">
      <c r="A161" s="24" t="s">
        <v>74</v>
      </c>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23.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23.25" customHeight="1">
      <c r="A163" s="2" t="s">
        <v>75</v>
      </c>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23.25" customHeight="1">
      <c r="A164" s="2" t="s">
        <v>76</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23.25" customHeight="1">
      <c r="A165" s="24" t="s">
        <v>77</v>
      </c>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23.25" customHeight="1">
      <c r="A166" s="24" t="s">
        <v>78</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23.25" customHeight="1">
      <c r="A167" s="2" t="s">
        <v>79</v>
      </c>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23.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23.25" customHeight="1">
      <c r="A169" s="11" t="s">
        <v>80</v>
      </c>
      <c r="B169" s="25"/>
      <c r="C169" s="26" t="s">
        <v>53</v>
      </c>
      <c r="D169" s="27"/>
      <c r="E169" s="14"/>
      <c r="F169" s="2"/>
      <c r="G169" s="2"/>
      <c r="H169" s="2"/>
      <c r="I169" s="2"/>
      <c r="J169" s="2"/>
      <c r="K169" s="2"/>
      <c r="L169" s="2"/>
      <c r="M169" s="2"/>
      <c r="N169" s="2"/>
      <c r="O169" s="2"/>
      <c r="P169" s="2"/>
      <c r="Q169" s="2"/>
      <c r="R169" s="2"/>
      <c r="S169" s="2"/>
      <c r="T169" s="2"/>
      <c r="U169" s="2"/>
      <c r="V169" s="2"/>
      <c r="W169" s="2"/>
      <c r="X169" s="2"/>
      <c r="Y169" s="2"/>
      <c r="Z169" s="2"/>
    </row>
    <row r="170" spans="1:26" ht="23.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23.25" customHeight="1">
      <c r="A171" s="2" t="s">
        <v>81</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23.25" customHeight="1">
      <c r="A172" s="2" t="s">
        <v>82</v>
      </c>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23.25" customHeight="1">
      <c r="A173" s="2" t="s">
        <v>83</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23.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23.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23.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23.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23.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23.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23.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23.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23.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23.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23.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23.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23.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23.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23.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23.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23.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23.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23.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23.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23.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23.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23.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23.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23.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23.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23.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23.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23.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23.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23.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23.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23.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23.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23.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23.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23.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23.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23.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23.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23.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23.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23.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23.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23.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23.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23.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23.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23.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23.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23.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23.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23.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23.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23.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23.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23.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23.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23.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23.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23.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23.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23.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23.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23.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23.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23.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23.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23.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23.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23.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23.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23.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23.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23.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23.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23.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23.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23.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23.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23.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23.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23.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23.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23.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23.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23.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23.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23.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23.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23.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23.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23.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23.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23.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23.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23.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23.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23.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23.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23.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23.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23.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23.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23.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23.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23.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23.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23.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23.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23.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23.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23.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23.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23.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23.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23.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23.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23.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23.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23.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23.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23.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23.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23.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23.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23.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23.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23.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23.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23.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23.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23.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23.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23.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23.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23.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23.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23.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23.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23.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23.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23.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23.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23.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23.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23.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23.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23.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23.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23.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23.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23.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23.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23.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23.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23.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23.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23.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23.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23.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23.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23.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23.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23.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23.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23.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23.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23.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23.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23.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23.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23.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23.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23.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23.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23.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23.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23.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23.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23.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23.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23.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23.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23.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23.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23.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23.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23.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23.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23.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23.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23.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23.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23.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23.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23.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23.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23.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23.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23.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23.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23.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23.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23.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23.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23.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23.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23.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23.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23.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23.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23.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23.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23.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23.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23.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23.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23.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23.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23.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23.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23.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23.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23.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23.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23.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23.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23.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23.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23.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23.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23.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23.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23.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23.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23.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23.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23.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23.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23.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23.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23.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23.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23.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23.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23.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23.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23.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23.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23.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23.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23.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23.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23.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23.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23.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23.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23.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23.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23.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23.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23.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23.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23.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23.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23.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23.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23.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23.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23.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23.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23.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23.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23.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23.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23.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23.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23.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23.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23.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23.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23.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23.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23.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23.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23.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23.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23.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23.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23.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23.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23.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23.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23.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23.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23.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23.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23.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23.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23.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23.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23.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23.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23.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23.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23.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23.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23.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23.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23.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23.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23.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23.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23.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23.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23.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23.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23.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23.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23.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23.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23.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23.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23.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23.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23.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23.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23.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23.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23.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23.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23.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23.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23.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23.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23.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23.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23.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23.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23.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23.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23.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23.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23.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23.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23.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23.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23.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23.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23.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23.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23.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23.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23.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23.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23.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23.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23.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23.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23.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23.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23.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23.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23.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23.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23.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23.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23.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23.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23.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23.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23.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23.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23.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23.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23.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23.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23.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23.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23.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23.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23.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23.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23.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23.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23.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23.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23.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23.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23.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23.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23.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23.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23.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23.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23.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23.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23.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23.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23.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23.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23.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23.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23.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23.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23.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23.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23.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23.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23.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23.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23.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23.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23.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23.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23.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23.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23.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23.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23.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23.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23.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23.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23.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23.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23.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23.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23.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23.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23.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23.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23.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23.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23.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23.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23.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23.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23.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23.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23.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23.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23.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23.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23.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23.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23.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23.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23.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23.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23.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23.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23.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23.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23.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23.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23.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23.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23.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23.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23.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23.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23.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23.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23.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23.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23.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23.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23.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23.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23.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23.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23.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23.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23.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23.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23.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23.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23.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23.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23.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23.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23.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23.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23.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23.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23.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23.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23.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23.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23.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23.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23.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23.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23.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23.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23.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23.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23.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23.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23.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23.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23.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23.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23.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23.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23.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23.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23.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23.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23.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23.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23.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23.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23.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23.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23.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23.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23.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23.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23.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23.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23.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23.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23.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23.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23.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23.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23.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23.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23.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23.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23.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23.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23.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23.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23.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23.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23.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23.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23.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23.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23.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23.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23.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23.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23.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23.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23.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23.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23.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23.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23.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23.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23.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23.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23.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23.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23.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23.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23.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23.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23.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23.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23.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23.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23.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23.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23.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23.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23.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23.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23.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23.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23.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23.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23.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23.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23.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23.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23.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23.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23.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23.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23.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23.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23.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23.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23.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23.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23.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23.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23.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23.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23.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23.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23.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23.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23.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23.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23.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23.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23.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23.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23.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23.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23.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23.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23.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23.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23.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23.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23.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23.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23.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23.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23.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23.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23.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23.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23.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23.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23.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23.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23.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23.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23.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23.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23.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23.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23.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23.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23.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23.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23.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23.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23.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23.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23.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23.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23.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23.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23.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23.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23.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23.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23.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23.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23.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23.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23.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23.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23.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23.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23.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23.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23.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23.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23.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23.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23.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23.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23.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23.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23.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23.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23.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23.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23.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23.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23.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23.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23.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23.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23.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23.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23.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23.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23.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23.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23.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23.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23.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23.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23.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23.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23.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23.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23.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23.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23.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23.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23.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23.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23.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23.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23.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23.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23.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23.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23.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23.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23.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23.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23.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23.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23.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23.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23.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23.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23.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23.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23.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23.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23.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23.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23.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23.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23.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23.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23.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23.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23.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23.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23.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23.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23.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23.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23.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23.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23.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23.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23.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23.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23.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23.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23.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23.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23.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23.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23.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23.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23.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23.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23.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23.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23.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23.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23.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23.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23.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23.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23.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23.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23.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23.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23.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23.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23.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23.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23.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23.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23.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23.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23.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23.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23.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23.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23.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23.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23.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23.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23.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23.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23.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23.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23.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23.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23.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23.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23.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23.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23.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23.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23.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23.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23.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23.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23.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23.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23.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23.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23.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23.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23.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23.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23.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23.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23.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23.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23.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23.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23.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23.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23.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23.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23.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23.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23.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23.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23.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23.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23.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23.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23.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23.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23.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23.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23.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23.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23.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23.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23.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23.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23.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23.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23.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R1000"/>
  <sheetViews>
    <sheetView workbookViewId="0"/>
  </sheetViews>
  <sheetFormatPr defaultColWidth="14.42578125" defaultRowHeight="15" customHeight="1"/>
  <cols>
    <col min="1" max="26" width="10.7109375" customWidth="1"/>
  </cols>
  <sheetData>
    <row r="4" spans="1:18">
      <c r="B4" s="23" t="s">
        <v>84</v>
      </c>
      <c r="C4" s="23" t="s">
        <v>85</v>
      </c>
    </row>
    <row r="5" spans="1:18">
      <c r="B5" s="23">
        <v>0</v>
      </c>
      <c r="C5" s="23">
        <v>1.6000000000000001E-3</v>
      </c>
      <c r="Q5" s="28" t="s">
        <v>86</v>
      </c>
    </row>
    <row r="6" spans="1:18">
      <c r="B6" s="23">
        <v>9.8000000000000004E-2</v>
      </c>
      <c r="C6" s="23">
        <v>1.0580000000000001E-2</v>
      </c>
    </row>
    <row r="7" spans="1:18">
      <c r="B7" s="23">
        <v>0.49099999999999999</v>
      </c>
      <c r="C7" s="23">
        <v>6.4699999999999994E-2</v>
      </c>
      <c r="M7" s="31" t="s">
        <v>87</v>
      </c>
      <c r="N7" s="32"/>
      <c r="Q7" s="28" t="s">
        <v>88</v>
      </c>
      <c r="R7" s="28">
        <v>15.4</v>
      </c>
    </row>
    <row r="8" spans="1:18">
      <c r="B8" s="23">
        <v>0.98199999999999998</v>
      </c>
      <c r="C8" s="23">
        <v>0.13730000000000001</v>
      </c>
      <c r="L8" s="28" t="s">
        <v>89</v>
      </c>
      <c r="M8" s="23">
        <f t="array" ref="M8:N12">LINEST(C6:C10,B6:B10,TRUE,TRUE)</f>
        <v>0.13705435958486994</v>
      </c>
      <c r="N8" s="23">
        <v>-3.9138608939084385E-3</v>
      </c>
      <c r="O8" s="28" t="s">
        <v>90</v>
      </c>
      <c r="Q8" s="28" t="s">
        <v>91</v>
      </c>
      <c r="R8" s="28">
        <v>15.6</v>
      </c>
    </row>
    <row r="9" spans="1:18">
      <c r="B9" s="23">
        <v>1.96</v>
      </c>
      <c r="C9" s="23">
        <v>0.2452</v>
      </c>
      <c r="M9" s="23">
        <v>5.7843034440192434E-3</v>
      </c>
      <c r="N9" s="23">
        <v>9.5953588521628507E-3</v>
      </c>
      <c r="Q9" s="28" t="s">
        <v>92</v>
      </c>
      <c r="R9" s="28">
        <v>15.4</v>
      </c>
    </row>
    <row r="10" spans="1:18">
      <c r="B10" s="23">
        <v>2.95</v>
      </c>
      <c r="C10" s="23">
        <v>0.41089999999999999</v>
      </c>
      <c r="M10" s="23">
        <v>0.99468475675934798</v>
      </c>
      <c r="N10" s="23">
        <v>1.3389677730869813E-2</v>
      </c>
      <c r="O10" s="28" t="s">
        <v>93</v>
      </c>
      <c r="Q10" s="28" t="s">
        <v>94</v>
      </c>
      <c r="R10" s="28">
        <f>AVERAGE(R7:R9)</f>
        <v>15.466666666666667</v>
      </c>
    </row>
    <row r="11" spans="1:18">
      <c r="A11" s="28" t="s">
        <v>95</v>
      </c>
      <c r="B11" s="29">
        <v>0.435</v>
      </c>
      <c r="C11" s="23">
        <v>5.5800000000000002E-2</v>
      </c>
      <c r="M11" s="23">
        <v>561.41443301322988</v>
      </c>
      <c r="N11" s="23">
        <v>3</v>
      </c>
      <c r="O11" s="28" t="s">
        <v>96</v>
      </c>
    </row>
    <row r="12" spans="1:18">
      <c r="M12" s="23">
        <v>0.10065232751079034</v>
      </c>
      <c r="N12" s="23">
        <v>5.3785040920965302E-4</v>
      </c>
    </row>
    <row r="14" spans="1:18">
      <c r="M14" s="23" t="s">
        <v>97</v>
      </c>
      <c r="N14" s="23">
        <f>AVERAGE(C6:C10)</f>
        <v>0.17373599999999997</v>
      </c>
    </row>
    <row r="15" spans="1:18">
      <c r="M15" s="23" t="s">
        <v>98</v>
      </c>
      <c r="N15" s="23">
        <f>STDEVA(B6:B10)</f>
        <v>1.1574148780795936</v>
      </c>
    </row>
    <row r="16" spans="1:18">
      <c r="M16" s="23" t="s">
        <v>99</v>
      </c>
      <c r="N16" s="23">
        <f>N15^2</f>
        <v>1.3396092000000006</v>
      </c>
    </row>
    <row r="17" spans="1:14">
      <c r="M17" s="23" t="s">
        <v>100</v>
      </c>
      <c r="N17" s="23">
        <f>N16*(5-1)</f>
        <v>5.3584368000000024</v>
      </c>
    </row>
    <row r="18" spans="1:14">
      <c r="M18" s="23" t="s">
        <v>101</v>
      </c>
      <c r="N18" s="23">
        <f>(N10/M8)*SQRT(1+(1/5)+(((C11-N14)^2)/(M8^2*N17)))</f>
        <v>0.11301491551883355</v>
      </c>
    </row>
    <row r="19" spans="1:14">
      <c r="D19" s="28">
        <v>24.625</v>
      </c>
      <c r="M19" s="23" t="s">
        <v>102</v>
      </c>
      <c r="N19" s="30">
        <v>3.1819999999999999</v>
      </c>
    </row>
    <row r="20" spans="1:14">
      <c r="M20" s="23" t="s">
        <v>103</v>
      </c>
      <c r="N20" s="23">
        <f>N19*N18</f>
        <v>0.35961346118092835</v>
      </c>
    </row>
    <row r="21" spans="1:14" ht="15.75" customHeight="1"/>
    <row r="22" spans="1:14" ht="15.75" customHeight="1"/>
    <row r="23" spans="1:14" ht="15.75" customHeight="1">
      <c r="B23" s="23" t="s">
        <v>84</v>
      </c>
      <c r="C23" s="23" t="s">
        <v>104</v>
      </c>
      <c r="L23" s="31" t="s">
        <v>87</v>
      </c>
      <c r="M23" s="32"/>
    </row>
    <row r="24" spans="1:14" ht="15.75" customHeight="1">
      <c r="B24" s="23">
        <v>0</v>
      </c>
      <c r="C24" s="23">
        <v>2.3999999999999998E-3</v>
      </c>
      <c r="K24" s="28" t="s">
        <v>89</v>
      </c>
      <c r="L24" s="23">
        <f t="array" ref="L24:M28">LINEST(C24:C29,B24:B29,TRUE,TRUE)</f>
        <v>7.9645420924062779E-2</v>
      </c>
      <c r="M24" s="23">
        <v>5.703004498524844E-3</v>
      </c>
      <c r="N24" s="28" t="s">
        <v>90</v>
      </c>
    </row>
    <row r="25" spans="1:14" ht="15.75" customHeight="1">
      <c r="B25" s="23">
        <v>9.8000000000000004E-2</v>
      </c>
      <c r="C25" s="23">
        <v>1.01E-2</v>
      </c>
      <c r="L25" s="23">
        <v>2.2394607206310856E-3</v>
      </c>
      <c r="M25" s="23">
        <v>3.3912747776130023E-3</v>
      </c>
    </row>
    <row r="26" spans="1:14" ht="15.75" customHeight="1">
      <c r="B26" s="23">
        <v>0.49099999999999999</v>
      </c>
      <c r="C26" s="23">
        <v>4.9799999999999997E-2</v>
      </c>
      <c r="L26" s="23">
        <v>0.99684750799307953</v>
      </c>
      <c r="M26" s="23">
        <v>5.8219728726450924E-3</v>
      </c>
      <c r="N26" s="28" t="s">
        <v>93</v>
      </c>
    </row>
    <row r="27" spans="1:14" ht="15.75" customHeight="1">
      <c r="B27" s="23">
        <v>0.98199999999999998</v>
      </c>
      <c r="C27" s="23">
        <v>8.3799999999999999E-2</v>
      </c>
      <c r="L27" s="23">
        <v>1264.8374756284916</v>
      </c>
      <c r="M27" s="23">
        <v>4</v>
      </c>
      <c r="N27" s="28" t="s">
        <v>96</v>
      </c>
    </row>
    <row r="28" spans="1:14" ht="15.75" customHeight="1">
      <c r="B28" s="23">
        <v>1.96</v>
      </c>
      <c r="C28" s="23">
        <v>0.16930000000000001</v>
      </c>
      <c r="L28" s="23">
        <v>4.2872131860814074E-2</v>
      </c>
      <c r="M28" s="23">
        <v>1.3558147251926139E-4</v>
      </c>
    </row>
    <row r="29" spans="1:14" ht="15.75" customHeight="1">
      <c r="B29" s="23">
        <v>2.95</v>
      </c>
      <c r="C29" s="23">
        <v>0.23499999999999999</v>
      </c>
    </row>
    <row r="30" spans="1:14" ht="15.75" customHeight="1">
      <c r="A30" s="28" t="s">
        <v>95</v>
      </c>
      <c r="B30" s="29">
        <v>0.54800000000000004</v>
      </c>
      <c r="C30" s="23">
        <v>4.9299999999999997E-2</v>
      </c>
      <c r="L30" s="23" t="s">
        <v>105</v>
      </c>
      <c r="M30" s="23">
        <f>AVERAGE(C24:C29)</f>
        <v>9.1733333333333333E-2</v>
      </c>
    </row>
    <row r="31" spans="1:14" ht="15.75" customHeight="1">
      <c r="L31" s="23" t="s">
        <v>98</v>
      </c>
      <c r="M31" s="23">
        <f>STDEVA(B24:B29)</f>
        <v>1.1626305374738215</v>
      </c>
    </row>
    <row r="32" spans="1:14" ht="15.75" customHeight="1">
      <c r="L32" s="23" t="s">
        <v>106</v>
      </c>
      <c r="M32" s="23">
        <f>M31^2</f>
        <v>1.3517097666666671</v>
      </c>
    </row>
    <row r="33" spans="1:15" ht="15.75" customHeight="1">
      <c r="L33" s="23" t="s">
        <v>107</v>
      </c>
      <c r="M33" s="23">
        <f>M32*(6-1)</f>
        <v>6.7585488333333359</v>
      </c>
    </row>
    <row r="34" spans="1:15" ht="15.75" customHeight="1">
      <c r="L34" s="23" t="s">
        <v>108</v>
      </c>
      <c r="M34" s="23">
        <f>(M26/L24)*SQRT(1+(1/6)+(((C30-M30)^2)/(L24^2*M33)))</f>
        <v>8.0364169911167169E-2</v>
      </c>
    </row>
    <row r="35" spans="1:15" ht="15.75" customHeight="1">
      <c r="L35" s="23" t="s">
        <v>102</v>
      </c>
      <c r="M35" s="23">
        <v>2.7759999999999998</v>
      </c>
    </row>
    <row r="36" spans="1:15" ht="15.75" customHeight="1">
      <c r="L36" s="23" t="s">
        <v>103</v>
      </c>
      <c r="M36" s="23">
        <f>M35*M34</f>
        <v>0.22309093567340005</v>
      </c>
    </row>
    <row r="37" spans="1:15" ht="15.75" customHeight="1"/>
    <row r="38" spans="1:15" ht="15.75" customHeight="1">
      <c r="M38" s="31" t="s">
        <v>87</v>
      </c>
      <c r="N38" s="32"/>
    </row>
    <row r="39" spans="1:15" ht="15.75" customHeight="1">
      <c r="L39" s="28" t="s">
        <v>89</v>
      </c>
      <c r="M39" s="23">
        <f t="array" ref="M39:N43">LINEST(C41:C45,B41:B45,TRUE,TRUE)</f>
        <v>8.9806355919318709E-2</v>
      </c>
      <c r="N39" s="23">
        <v>5.4164174253801184E-2</v>
      </c>
      <c r="O39" s="28" t="s">
        <v>90</v>
      </c>
    </row>
    <row r="40" spans="1:15" ht="15.75" customHeight="1">
      <c r="B40" s="23" t="s">
        <v>84</v>
      </c>
      <c r="C40" s="23" t="s">
        <v>104</v>
      </c>
      <c r="M40" s="23">
        <v>2.2664416852541986E-3</v>
      </c>
      <c r="N40" s="23">
        <v>3.7728969434772395E-3</v>
      </c>
    </row>
    <row r="41" spans="1:15" ht="15.75" customHeight="1">
      <c r="B41" s="23">
        <v>0</v>
      </c>
      <c r="C41" s="23">
        <v>4.8300000000000003E-2</v>
      </c>
      <c r="M41" s="23">
        <v>0.99809292759139934</v>
      </c>
      <c r="N41" s="23">
        <v>5.3840662474985866E-3</v>
      </c>
      <c r="O41" s="28" t="s">
        <v>93</v>
      </c>
    </row>
    <row r="42" spans="1:15" ht="15.75" customHeight="1">
      <c r="B42" s="23">
        <v>0.49299999999999999</v>
      </c>
      <c r="C42" s="23">
        <f>0.0539+C41</f>
        <v>0.10220000000000001</v>
      </c>
      <c r="M42" s="23">
        <v>1570.0918167923196</v>
      </c>
      <c r="N42" s="23">
        <v>3</v>
      </c>
      <c r="O42" s="28" t="s">
        <v>96</v>
      </c>
    </row>
    <row r="43" spans="1:15" ht="15.75" customHeight="1">
      <c r="B43" s="23">
        <v>0.98499999999999999</v>
      </c>
      <c r="C43" s="23">
        <f>0.0963+$C$41</f>
        <v>0.14460000000000001</v>
      </c>
      <c r="M43" s="23">
        <v>4.5514087491927639E-2</v>
      </c>
      <c r="N43" s="23">
        <v>8.696450807236054E-5</v>
      </c>
    </row>
    <row r="44" spans="1:15" ht="15.75" customHeight="1">
      <c r="B44" s="23">
        <v>1.97</v>
      </c>
      <c r="C44" s="23">
        <f>0.187+C41</f>
        <v>0.23530000000000001</v>
      </c>
    </row>
    <row r="45" spans="1:15" ht="15.75" customHeight="1">
      <c r="B45" s="23">
        <v>2.96</v>
      </c>
      <c r="C45" s="23">
        <f>0.2676+C41</f>
        <v>0.31590000000000001</v>
      </c>
      <c r="M45" s="23" t="s">
        <v>97</v>
      </c>
      <c r="N45" s="23">
        <f>AVERAGE(C41:C45)</f>
        <v>0.16926000000000002</v>
      </c>
    </row>
    <row r="46" spans="1:15" ht="15.75" customHeight="1">
      <c r="A46" s="28" t="s">
        <v>95</v>
      </c>
      <c r="B46" s="23">
        <v>0.60299999999999998</v>
      </c>
      <c r="C46" s="23"/>
      <c r="M46" s="23" t="s">
        <v>98</v>
      </c>
      <c r="N46" s="23">
        <f>STDEVA(B41:B45)</f>
        <v>1.1877795670914704</v>
      </c>
    </row>
    <row r="47" spans="1:15" ht="15.75" customHeight="1">
      <c r="A47" s="28" t="s">
        <v>109</v>
      </c>
      <c r="B47" s="23">
        <v>0.754</v>
      </c>
      <c r="C47" s="23"/>
      <c r="M47" s="23" t="s">
        <v>99</v>
      </c>
      <c r="N47" s="23">
        <f>N46^2</f>
        <v>1.4108203000000008</v>
      </c>
    </row>
    <row r="48" spans="1:15" ht="15.75" customHeight="1">
      <c r="M48" s="23" t="s">
        <v>100</v>
      </c>
      <c r="N48" s="23">
        <f>N47*(4-1)</f>
        <v>4.2324609000000022</v>
      </c>
    </row>
    <row r="49" spans="8:14" ht="15.75" customHeight="1">
      <c r="M49" s="23" t="s">
        <v>101</v>
      </c>
      <c r="N49" s="23">
        <f>(N41/M39)*SQRT(1+(1/4)+(((0-N45)^2)/(M39^2*N48)))</f>
        <v>8.6656387165919058E-2</v>
      </c>
    </row>
    <row r="50" spans="8:14" ht="15.75" customHeight="1">
      <c r="M50" s="23" t="s">
        <v>102</v>
      </c>
      <c r="N50" s="23">
        <v>3.1819999999999999</v>
      </c>
    </row>
    <row r="51" spans="8:14" ht="15.75" customHeight="1">
      <c r="M51" s="23" t="s">
        <v>103</v>
      </c>
      <c r="N51" s="23">
        <f>N50*N49</f>
        <v>0.27574062396195442</v>
      </c>
    </row>
    <row r="52" spans="8:14" ht="15.75" customHeight="1"/>
    <row r="53" spans="8:14" ht="15.75" customHeight="1"/>
    <row r="54" spans="8:14" ht="15.75" customHeight="1"/>
    <row r="55" spans="8:14" ht="15.75" customHeight="1"/>
    <row r="56" spans="8:14" ht="15.75" customHeight="1">
      <c r="H56" s="23" t="s">
        <v>110</v>
      </c>
      <c r="I56" s="23">
        <f>((4-2)*N41^2+(5-2)*N10^2)/(4+5-4)</f>
        <v>1.19165349584912E-4</v>
      </c>
    </row>
    <row r="57" spans="8:14" ht="15.75" customHeight="1">
      <c r="H57" s="23" t="s">
        <v>111</v>
      </c>
      <c r="I57" s="23">
        <f>SQRT(I56)</f>
        <v>1.0916288269595668E-2</v>
      </c>
    </row>
    <row r="58" spans="8:14" ht="15.75" customHeight="1">
      <c r="H58" s="23" t="s">
        <v>112</v>
      </c>
      <c r="I58" s="23">
        <f>I57*SQRT((1/N48)+(1/N17))</f>
        <v>7.098867844811993E-3</v>
      </c>
    </row>
    <row r="59" spans="8:14" ht="15.75" customHeight="1">
      <c r="H59" s="23" t="s">
        <v>113</v>
      </c>
      <c r="I59" s="23">
        <f>-(M39-M8)/I58</f>
        <v>6.6557097129341694</v>
      </c>
    </row>
    <row r="60" spans="8:14" ht="15.75" customHeight="1">
      <c r="H60" s="23" t="s">
        <v>114</v>
      </c>
      <c r="I60" s="23">
        <v>2.5710000000000002</v>
      </c>
    </row>
    <row r="61" spans="8:14" ht="15.75" customHeight="1"/>
    <row r="62" spans="8:14" ht="15.75" customHeight="1"/>
    <row r="63" spans="8:14" ht="15.75" customHeight="1"/>
    <row r="64" spans="8: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M7:N7"/>
    <mergeCell ref="L23:M23"/>
    <mergeCell ref="M38:N38"/>
  </mergeCells>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IGNASI</dc:creator>
  <cp:keywords/>
  <dc:description/>
  <cp:lastModifiedBy>Pol Ubago Rosell</cp:lastModifiedBy>
  <cp:revision/>
  <dcterms:created xsi:type="dcterms:W3CDTF">2021-03-22T14:48:22Z</dcterms:created>
  <dcterms:modified xsi:type="dcterms:W3CDTF">2025-04-13T13:15:15Z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0x010100FA0CB7F4EA079E4A9D67ECBD84EF8F98</vt:lpwstr>
  </property>
</Properties>
</file>