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2"/>
  <workbookPr/>
  <xr:revisionPtr revIDLastSave="0" documentId="11_A524AB66F05E56A3E0B82053303D611FFAA0FEE3" xr6:coauthVersionLast="47" xr6:coauthVersionMax="47" xr10:uidLastSave="{00000000-0000-0000-0000-000000000000}"/>
  <bookViews>
    <workbookView xWindow="0" yWindow="0" windowWidth="0" windowHeight="0" xr2:uid="{00000000-000D-0000-FFFF-FFFF00000000}"/>
  </bookViews>
  <sheets>
    <sheet name="C1" sheetId="1" r:id="rId1"/>
    <sheet name="C2" sheetId="2" r:id="rId2"/>
    <sheet name="Càlcul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32Dg+lRX0Bo4DY3o1/P55SqDGzDGQP2H6oo7+nQVhM="/>
    </ext>
  </extLst>
</workbook>
</file>

<file path=xl/calcChain.xml><?xml version="1.0" encoding="utf-8"?>
<calcChain xmlns="http://schemas.openxmlformats.org/spreadsheetml/2006/main">
  <c r="Q35" i="3" l="1"/>
  <c r="Q34" i="3"/>
  <c r="Q33" i="3"/>
  <c r="I26" i="3"/>
  <c r="I27" i="3" s="1"/>
  <c r="O24" i="3"/>
  <c r="Q16" i="3"/>
  <c r="Q17" i="3" s="1"/>
  <c r="Q18" i="3" s="1"/>
  <c r="I16" i="3"/>
  <c r="I17" i="3" s="1"/>
  <c r="I18" i="3" s="1"/>
  <c r="Q15" i="3"/>
  <c r="I15" i="3"/>
  <c r="M14" i="3"/>
  <c r="P7" i="3" a="1"/>
  <c r="P7" i="3"/>
  <c r="H7" i="3" a="1"/>
  <c r="H7" i="3"/>
  <c r="G54" i="2"/>
  <c r="F54" i="2"/>
  <c r="G37" i="2"/>
  <c r="I37" i="2" s="1"/>
  <c r="G105" i="1"/>
  <c r="F105" i="1"/>
  <c r="F69" i="1"/>
  <c r="G89" i="1" s="1"/>
  <c r="I89" i="1" s="1"/>
  <c r="K89" i="1" s="1"/>
  <c r="G60" i="1"/>
  <c r="G14" i="1"/>
  <c r="F29" i="1" s="1"/>
  <c r="E44" i="1" l="1"/>
  <c r="E43" i="1"/>
  <c r="E42" i="1"/>
  <c r="E41" i="1"/>
  <c r="E40" i="1"/>
  <c r="H105" i="1"/>
  <c r="H54" i="2"/>
  <c r="I11" i="3"/>
  <c r="H11" i="3"/>
  <c r="I10" i="3"/>
  <c r="H10" i="3"/>
  <c r="I9" i="3"/>
  <c r="H9" i="3"/>
  <c r="I8" i="3"/>
  <c r="H8" i="3"/>
  <c r="I7" i="3"/>
  <c r="Q11" i="3"/>
  <c r="P11" i="3"/>
  <c r="Q10" i="3"/>
  <c r="P10" i="3"/>
  <c r="Q9" i="3"/>
  <c r="Q19" i="3" s="1"/>
  <c r="Q21" i="3" s="1"/>
  <c r="O23" i="3" s="1"/>
  <c r="O25" i="3" s="1"/>
  <c r="P9" i="3"/>
  <c r="Q8" i="3"/>
  <c r="P8" i="3"/>
  <c r="Q7" i="3"/>
  <c r="M11" i="3" s="1"/>
  <c r="M15" i="3" s="1"/>
  <c r="M16" i="3" s="1"/>
  <c r="Q37" i="3"/>
  <c r="Q36" i="3"/>
  <c r="T34" i="3" s="1"/>
  <c r="M34" i="3" l="1"/>
  <c r="I19" i="3"/>
  <c r="I21" i="3" s="1"/>
</calcChain>
</file>

<file path=xl/sharedStrings.xml><?xml version="1.0" encoding="utf-8"?>
<sst xmlns="http://schemas.openxmlformats.org/spreadsheetml/2006/main" count="157" uniqueCount="125">
  <si>
    <t>Informe pràctica C1</t>
  </si>
  <si>
    <t>Data: 02/05/2024</t>
  </si>
  <si>
    <t>Grup pràctiques: 2.2</t>
  </si>
  <si>
    <t>Parella: T4</t>
  </si>
  <si>
    <t>Alumnes: Alba Pont Pujol i David Selas Fernández</t>
  </si>
  <si>
    <t>1. Descripció de la mostra</t>
  </si>
  <si>
    <t>La mostra és un comprimit blau que en ser dissolt forma una dissolució groguenca.</t>
  </si>
  <si>
    <t>Contingut nominal de Fe a la mostra (indicat a l'etiqueta, considereu aquest valor com el valor real):</t>
  </si>
  <si>
    <t xml:space="preserve"> 5 mg</t>
  </si>
  <si>
    <t>2. Massa del comprimit (mg):</t>
  </si>
  <si>
    <t xml:space="preserve">3. Massa pesada de sal de Mohr (g): </t>
  </si>
  <si>
    <t>4. Càlcul de la concentració de la dissolució estoc de Fe(II):</t>
  </si>
  <si>
    <t>mg/ml</t>
  </si>
  <si>
    <t>Volum (mL)</t>
  </si>
  <si>
    <t>5. Concentració dissolució treball Fe(II) (mg/mL):</t>
  </si>
  <si>
    <t>6. Concentració de Fe(II) a la dissolució del comprimit (g/mL):</t>
  </si>
  <si>
    <t xml:space="preserve">7. Gotes (o volum) emprat al punt (1) de la pràctica: </t>
  </si>
  <si>
    <t>3 gotes</t>
  </si>
  <si>
    <t>8. Ompliu la taula fent servir fórmules a les caselles a on s'hagin de fer càlculs i no afegint només el resultat (clica sobre el 6 per veure exemple i esborra'l)</t>
  </si>
  <si>
    <t>Volum (mL) dissolució de treball de Fe(II)</t>
  </si>
  <si>
    <t>Gotes afegides al matràs</t>
  </si>
  <si>
    <t>Concentració patró de Fe(II) (mg/mL)</t>
  </si>
  <si>
    <t>Absorbància</t>
  </si>
  <si>
    <t>blanc</t>
  </si>
  <si>
    <t>4 acetat/2 HCl</t>
  </si>
  <si>
    <t>4 acetat/1 HCl</t>
  </si>
  <si>
    <t>9. Exemple del càlcul de la concentració d'un patro de Fe(II):</t>
  </si>
  <si>
    <t xml:space="preserve">10. Volum teòric de dissolució que s'ha de pipetejar per tenir una </t>
  </si>
  <si>
    <t>ml</t>
  </si>
  <si>
    <t xml:space="preserve">absorbància a la part central de la recta: </t>
  </si>
  <si>
    <t>11. Volum real pipetejat:</t>
  </si>
  <si>
    <t>12. Absorbància del blanc de la mostra:</t>
  </si>
  <si>
    <t>13. Absorbància mesurada de la mostra:</t>
  </si>
  <si>
    <t>14. Absorbància corregida de la mostra:</t>
  </si>
  <si>
    <t>15. Representeu la recta de calibratge:</t>
  </si>
  <si>
    <t>16. Concentració de Fe(II) interpolat a la recta de calibratge:</t>
  </si>
  <si>
    <t>sense dilució (mg/mL)</t>
  </si>
  <si>
    <t>aplicant factor de dilució (25/1.2) (mg/mL)</t>
  </si>
  <si>
    <t>pels 100 ml mostra</t>
  </si>
  <si>
    <t>mg</t>
  </si>
  <si>
    <t>17. Desviació estàndard de la concentració calculada:</t>
  </si>
  <si>
    <t>So=</t>
  </si>
  <si>
    <t>18. Contingut de Fe(II) al comprimit (mg) amb el seu interval de confianza</t>
  </si>
  <si>
    <t>4.8±0.2 mg</t>
  </si>
  <si>
    <t xml:space="preserve">19. Compara i comenta els valors del contingut de Ferro trobat amb el nominal. </t>
  </si>
  <si>
    <t>20. Omple la taula afegint el vostre resultat i el de la resta de les parelles que han fet la mateixa pràctica:</t>
  </si>
  <si>
    <t>(es considera que els diferents resultats son replicats de mostra)</t>
  </si>
  <si>
    <t>Número de parella</t>
  </si>
  <si>
    <t>Contingut de Fe al comprimit (mg):</t>
  </si>
  <si>
    <t>Interval de confiança</t>
  </si>
  <si>
    <t>Concentració mitjana (mg/mL)</t>
  </si>
  <si>
    <t>Desviació estàndard</t>
  </si>
  <si>
    <t>Desviació estàndard relativa (%)</t>
  </si>
  <si>
    <t>el vostre(T4)</t>
  </si>
  <si>
    <t>4.8±0.2</t>
  </si>
  <si>
    <t>M9</t>
  </si>
  <si>
    <t>4.7±0.2</t>
  </si>
  <si>
    <t>T11</t>
  </si>
  <si>
    <t>3.3±0.2</t>
  </si>
  <si>
    <t>21. Observacions i comentaris dels resultats del punt 20 (valors anòmals, precisió dels resultats...):</t>
  </si>
  <si>
    <t>IMPORTANT: NO S'AVALUARÀ SI EL RESULTAT TROBAT COINCIDEIX AMB L'ESPERAT, SI NO LA CAPACITAT D'INTERPRETAR</t>
  </si>
  <si>
    <t>ELS RESULTATS I SI AQUEST NO COINCIDEIX AMB L'ESPERAT, LA POSSIBLE CAUSA I SOLUCIÓ.</t>
  </si>
  <si>
    <t>Informe pràctica C2</t>
  </si>
  <si>
    <t>Data: 03/05/24</t>
  </si>
  <si>
    <t>1. Descripció del instrument AASF utilizat</t>
  </si>
  <si>
    <t>Durant la pràctica s'ha fet servir un espectofotòmetre d'absorció atòmica de flama amb una làmpada de càtode buit com a font de radiació.</t>
  </si>
  <si>
    <t>2. Dades obtinguts del calibratge per patró extern</t>
  </si>
  <si>
    <t>Concentració (ppm Fe)</t>
  </si>
  <si>
    <t>senyal AASF</t>
  </si>
  <si>
    <t>RSD</t>
  </si>
  <si>
    <t>mostra</t>
  </si>
  <si>
    <t>3. Representeu la recta de calibratge:</t>
  </si>
  <si>
    <t>4. Concentració de Fe en la mostra:</t>
  </si>
  <si>
    <t>sense dilució (ppm)</t>
  </si>
  <si>
    <t>aplicant factor de dilució (25/1.2) (ppm)</t>
  </si>
  <si>
    <t>5. Desviació estàndard de la concentració calculada:</t>
  </si>
  <si>
    <t>6. Contingut de Fe al comprimit (mg) amb el seu interval de confianza:</t>
  </si>
  <si>
    <t>5.2±0.6 mg</t>
  </si>
  <si>
    <t xml:space="preserve">7. Comenta els resultats del contingut de ferro trobat pels diferents mètodes amb el contingut indicat a l'etiqueta del producte. </t>
  </si>
  <si>
    <t>8. Completa la taula següent (afegiu el vostre resultat i el de la resta de les parelles que han fet la mateixa pràctica):</t>
  </si>
  <si>
    <t>el vostre</t>
  </si>
  <si>
    <t>5.2±0.6</t>
  </si>
  <si>
    <t>3.6±0.7</t>
  </si>
  <si>
    <t>3.22±0.05</t>
  </si>
  <si>
    <t>9. Observacions i comentaris dels resultats de la taula anterior (valors anòmals, precisió dels resultats...):</t>
  </si>
  <si>
    <t>10. Compareu la precisió dels dos mètodes (test F)</t>
  </si>
  <si>
    <t>Existeixen diferències significatives entre la precisió dels dos mètodes?</t>
  </si>
  <si>
    <t>11.  Existeixen diferències significatives entre els resultats obtinguts pels dos mètodes diferents? (test comparació de dades aparellades)</t>
  </si>
  <si>
    <t>12. Quins avantatges i inconvenients representa la determinació de ferro  mijant l'us de UV-Vis davant l'AASF?  (laboriositat, rapidesa, material, manipulació, perillositat...)</t>
  </si>
  <si>
    <t>IMPORTANT: NO S'AVALUARÀ SI EL RESULTAT TROBAT EN Fe COINCIDEIX AMB L'ESPERAT O NO, SI NO LA CAPACITAT D'INTERPRETAR</t>
  </si>
  <si>
    <t>C1</t>
  </si>
  <si>
    <t>C2</t>
  </si>
  <si>
    <t>ESTIMACIÓN LINEAL</t>
  </si>
  <si>
    <t>Estimación lineal</t>
  </si>
  <si>
    <t>MOSTRA</t>
  </si>
  <si>
    <t>Factor dilució</t>
  </si>
  <si>
    <t>ymitja</t>
  </si>
  <si>
    <t>Als 100 mL(ppm)</t>
  </si>
  <si>
    <t>sx</t>
  </si>
  <si>
    <t>Quantitat de Fe (mg)</t>
  </si>
  <si>
    <t>s^2x</t>
  </si>
  <si>
    <t>sxx</t>
  </si>
  <si>
    <t>so</t>
  </si>
  <si>
    <t>t</t>
  </si>
  <si>
    <t xml:space="preserve">I </t>
  </si>
  <si>
    <t>I (ppm)</t>
  </si>
  <si>
    <t>I(mg/mL)</t>
  </si>
  <si>
    <t>INTERVAL DE CONFIANÇA</t>
  </si>
  <si>
    <t>A partir de la interpolació(mg/mL)</t>
  </si>
  <si>
    <t>I(mg)</t>
  </si>
  <si>
    <t>Al matràs de 100 mL (mg/mL)</t>
  </si>
  <si>
    <t>Al comprimit de Fe(mg)</t>
  </si>
  <si>
    <t>Test t</t>
  </si>
  <si>
    <t>UV-Vis</t>
  </si>
  <si>
    <t>AASF</t>
  </si>
  <si>
    <t>diferència</t>
  </si>
  <si>
    <t>TEST F</t>
  </si>
  <si>
    <t>Fcalculada</t>
  </si>
  <si>
    <t>texp</t>
  </si>
  <si>
    <t>gl1</t>
  </si>
  <si>
    <t>ttab</t>
  </si>
  <si>
    <t>gl2</t>
  </si>
  <si>
    <t>mitjana</t>
  </si>
  <si>
    <t>Ftab</t>
  </si>
  <si>
    <t>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</si>
</sst>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1">
    <font>
      <sz val="11"/>
      <color theme="1"/>
      <name val="Calibri"/>
      <scheme val="minor"/>
    </font>
    <font>
      <b/>
      <sz val="14"/>
      <color theme="1"/>
      <name val="Arial"/>
    </font>
    <font>
      <sz val="11"/>
      <color theme="1"/>
      <name val="Arial"/>
    </font>
    <font>
      <b/>
      <sz val="11"/>
      <color theme="1"/>
      <name val="Arial"/>
    </font>
    <font>
      <b/>
      <sz val="10"/>
      <color theme="1"/>
      <name val="Arial"/>
    </font>
    <font>
      <sz val="10"/>
      <color theme="1"/>
      <name val="Calibri"/>
    </font>
    <font>
      <sz val="11"/>
      <name val="Calibri"/>
    </font>
    <font>
      <b/>
      <i/>
      <sz val="11"/>
      <color theme="1"/>
      <name val="Arial"/>
    </font>
    <font>
      <sz val="10"/>
      <color theme="1"/>
      <name val="Arial"/>
    </font>
    <font>
      <sz val="11"/>
      <color theme="1"/>
      <name val="Calibri"/>
    </font>
    <font>
      <sz val="11"/>
      <color theme="1"/>
      <name val="Calibri"/>
      <scheme val="minor"/>
    </font>
  </fonts>
  <fills count="3">
    <fill>
      <patternFill patternType="none"/>
    </fill>
    <fill>
      <patternFill patternType="gray125"/>
    </fill>
    <fill>
      <patternFill patternType="solid">
        <fgColor rgb="FFB4C6E7"/>
        <bgColor rgb="FFB4C6E7"/>
      </patternFill>
    </fill>
  </fills>
  <borders count="22">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xf numFmtId="0" fontId="3" fillId="0" borderId="0" xfId="0" applyFont="1"/>
    <xf numFmtId="0" fontId="2" fillId="2" borderId="1" xfId="0" applyFont="1" applyFill="1" applyBorder="1"/>
    <xf numFmtId="0" fontId="2" fillId="0" borderId="0" xfId="0" applyFont="1" applyAlignment="1">
      <alignment horizontal="center"/>
    </xf>
    <xf numFmtId="0" fontId="2" fillId="2" borderId="1" xfId="0" applyFont="1" applyFill="1" applyBorder="1" applyAlignment="1">
      <alignment horizontal="right"/>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vertical="center" wrapText="1"/>
    </xf>
    <xf numFmtId="0" fontId="2" fillId="0" borderId="2" xfId="0" applyFont="1" applyBorder="1"/>
    <xf numFmtId="164" fontId="2" fillId="2" borderId="1" xfId="0" applyNumberFormat="1" applyFont="1" applyFill="1" applyBorder="1"/>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2" fillId="0" borderId="9" xfId="0" applyFont="1" applyBorder="1"/>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7" fillId="0" borderId="0" xfId="0" applyFont="1"/>
    <xf numFmtId="0" fontId="2" fillId="0" borderId="9" xfId="0" applyFont="1" applyBorder="1" applyAlignment="1">
      <alignment horizontal="center" vertical="center"/>
    </xf>
    <xf numFmtId="0" fontId="2" fillId="0" borderId="9" xfId="0" applyFont="1" applyBorder="1" applyAlignment="1">
      <alignment horizontal="center"/>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9" fillId="0" borderId="9" xfId="0" applyFont="1" applyBorder="1"/>
    <xf numFmtId="0" fontId="2" fillId="0" borderId="0" xfId="0" applyFont="1" applyAlignment="1">
      <alignment horizontal="center" vertical="center"/>
    </xf>
    <xf numFmtId="0" fontId="10" fillId="0" borderId="0" xfId="0" applyFont="1"/>
    <xf numFmtId="165" fontId="9" fillId="0" borderId="9" xfId="0" applyNumberFormat="1" applyFont="1" applyBorder="1"/>
    <xf numFmtId="165" fontId="9" fillId="0" borderId="0" xfId="0" applyNumberFormat="1" applyFont="1"/>
    <xf numFmtId="0" fontId="5"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8" fillId="0" borderId="10" xfId="0" applyFont="1" applyBorder="1" applyAlignment="1">
      <alignment horizontal="center" vertical="center" wrapText="1"/>
    </xf>
    <xf numFmtId="0" fontId="9" fillId="0" borderId="19" xfId="0" applyFont="1" applyBorder="1" applyAlignment="1">
      <alignment horizontal="center"/>
    </xf>
    <xf numFmtId="0" fontId="9" fillId="0" borderId="0" xfId="0" applyFont="1" applyAlignment="1">
      <alignment horizontal="center"/>
    </xf>
    <xf numFmtId="0" fontId="9" fillId="0" borderId="18" xfId="0" applyFont="1" applyBorder="1" applyAlignment="1">
      <alignment horizontal="center"/>
    </xf>
    <xf numFmtId="0" fontId="6" fillId="0" borderId="12" xfId="0" applyFont="1" applyBorder="1" applyAlignment="1"/>
    <xf numFmtId="0" fontId="6" fillId="0" borderId="13" xfId="0" applyFont="1" applyBorder="1" applyAlignment="1"/>
    <xf numFmtId="0" fontId="6" fillId="0" borderId="16" xfId="0" applyFont="1" applyBorder="1" applyAlignment="1"/>
    <xf numFmtId="0" fontId="6" fillId="0" borderId="17" xfId="0" applyFont="1" applyBorder="1" applyAlignment="1"/>
    <xf numFmtId="0" fontId="6" fillId="0" borderId="18" xfId="0" applyFont="1" applyBorder="1" applyAlignment="1"/>
    <xf numFmtId="0" fontId="0" fillId="0" borderId="0" xfId="0" applyAlignment="1"/>
    <xf numFmtId="0" fontId="6" fillId="0" borderId="20" xfId="0" applyFont="1" applyBorder="1" applyAlignment="1"/>
    <xf numFmtId="0" fontId="6" fillId="0" borderId="2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Patró de Fe (II)</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0"/>
            <c:dispEq val="0"/>
          </c:trendline>
          <c:xVal>
            <c:numRef>
              <c:f>'C1'!$E$40:$E$44</c:f>
              <c:numCache>
                <c:formatCode>General</c:formatCode>
                <c:ptCount val="5"/>
                <c:pt idx="0">
                  <c:v>8.026000000000001E-4</c:v>
                </c:pt>
                <c:pt idx="1">
                  <c:v>1.6052000000000002E-3</c:v>
                </c:pt>
                <c:pt idx="2">
                  <c:v>2.4078000000000003E-3</c:v>
                </c:pt>
                <c:pt idx="3">
                  <c:v>3.2104000000000004E-3</c:v>
                </c:pt>
                <c:pt idx="4">
                  <c:v>4.0130000000000001E-3</c:v>
                </c:pt>
              </c:numCache>
            </c:numRef>
          </c:xVal>
          <c:yVal>
            <c:numRef>
              <c:f>'C1'!$F$40:$F$44</c:f>
              <c:numCache>
                <c:formatCode>General</c:formatCode>
                <c:ptCount val="5"/>
                <c:pt idx="0">
                  <c:v>0.152</c:v>
                </c:pt>
                <c:pt idx="1">
                  <c:v>0.318</c:v>
                </c:pt>
                <c:pt idx="2">
                  <c:v>0.46700000000000003</c:v>
                </c:pt>
                <c:pt idx="3">
                  <c:v>0.61399999999999999</c:v>
                </c:pt>
                <c:pt idx="4">
                  <c:v>0.76400000000000001</c:v>
                </c:pt>
              </c:numCache>
            </c:numRef>
          </c:yVal>
          <c:smooth val="1"/>
          <c:extLst>
            <c:ext xmlns:c16="http://schemas.microsoft.com/office/drawing/2014/chart" uri="{C3380CC4-5D6E-409C-BE32-E72D297353CC}">
              <c16:uniqueId val="{00000001-E050-4523-8E2E-E8222E6C3418}"/>
            </c:ext>
          </c:extLst>
        </c:ser>
        <c:dLbls>
          <c:showLegendKey val="0"/>
          <c:showVal val="0"/>
          <c:showCatName val="0"/>
          <c:showSerName val="0"/>
          <c:showPercent val="0"/>
          <c:showBubbleSize val="0"/>
        </c:dLbls>
        <c:axId val="1922289926"/>
        <c:axId val="344708185"/>
      </c:scatterChart>
      <c:valAx>
        <c:axId val="1922289926"/>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Concentració patró Fe (II) (mg/mL)</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344708185"/>
        <c:crosses val="autoZero"/>
        <c:crossBetween val="midCat"/>
      </c:valAx>
      <c:valAx>
        <c:axId val="344708185"/>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Absorbància</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922289926"/>
        <c:crosses val="autoZero"/>
        <c:crossBetween val="midCat"/>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Calibrat AASF</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0"/>
            <c:dispEq val="0"/>
          </c:trendline>
          <c:xVal>
            <c:numRef>
              <c:f>'C2'!$C$13:$C$16</c:f>
              <c:numCache>
                <c:formatCode>General</c:formatCode>
                <c:ptCount val="4"/>
                <c:pt idx="0">
                  <c:v>0.8</c:v>
                </c:pt>
                <c:pt idx="1">
                  <c:v>1.6</c:v>
                </c:pt>
                <c:pt idx="2">
                  <c:v>2.4</c:v>
                </c:pt>
                <c:pt idx="3">
                  <c:v>3.2</c:v>
                </c:pt>
              </c:numCache>
            </c:numRef>
          </c:xVal>
          <c:yVal>
            <c:numRef>
              <c:f>'C2'!$D$13:$D$16</c:f>
              <c:numCache>
                <c:formatCode>General</c:formatCode>
                <c:ptCount val="4"/>
                <c:pt idx="0">
                  <c:v>8.4699999999999998E-2</c:v>
                </c:pt>
                <c:pt idx="1">
                  <c:v>0.15229999999999999</c:v>
                </c:pt>
                <c:pt idx="2">
                  <c:v>0.221</c:v>
                </c:pt>
                <c:pt idx="3">
                  <c:v>0.27610000000000001</c:v>
                </c:pt>
              </c:numCache>
            </c:numRef>
          </c:yVal>
          <c:smooth val="1"/>
          <c:extLst>
            <c:ext xmlns:c16="http://schemas.microsoft.com/office/drawing/2014/chart" uri="{C3380CC4-5D6E-409C-BE32-E72D297353CC}">
              <c16:uniqueId val="{00000001-0CE1-4C23-B4CF-B54AB23DFD51}"/>
            </c:ext>
          </c:extLst>
        </c:ser>
        <c:dLbls>
          <c:showLegendKey val="0"/>
          <c:showVal val="0"/>
          <c:showCatName val="0"/>
          <c:showSerName val="0"/>
          <c:showPercent val="0"/>
          <c:showBubbleSize val="0"/>
        </c:dLbls>
        <c:axId val="869999814"/>
        <c:axId val="1107657831"/>
      </c:scatterChart>
      <c:valAx>
        <c:axId val="869999814"/>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Concentració (ppm Fe)</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107657831"/>
        <c:crosses val="autoZero"/>
        <c:crossBetween val="midCat"/>
      </c:valAx>
      <c:valAx>
        <c:axId val="1107657831"/>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Senyal AASF</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869999814"/>
        <c:crosses val="autoZero"/>
        <c:crossBetween val="midCat"/>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xdr:col>
      <xdr:colOff>0</xdr:colOff>
      <xdr:row>71</xdr:row>
      <xdr:rowOff>161925</xdr:rowOff>
    </xdr:from>
    <xdr:ext cx="5467350" cy="2609850"/>
    <xdr:graphicFrame macro="">
      <xdr:nvGraphicFramePr>
        <xdr:cNvPr id="1643527218" name="Chart 1">
          <a:extLst>
            <a:ext uri="{FF2B5EF4-FFF2-40B4-BE49-F238E27FC236}">
              <a16:creationId xmlns:a16="http://schemas.microsoft.com/office/drawing/2014/main" id="{00000000-0008-0000-0000-0000323CF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76200</xdr:colOff>
      <xdr:row>47</xdr:row>
      <xdr:rowOff>0</xdr:rowOff>
    </xdr:from>
    <xdr:ext cx="5276850" cy="20669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2707575" y="2746538"/>
          <a:ext cx="5276850" cy="20669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76200</xdr:colOff>
      <xdr:row>14</xdr:row>
      <xdr:rowOff>171450</xdr:rowOff>
    </xdr:from>
    <xdr:ext cx="5276850" cy="2066925"/>
    <xdr:sp macro="" textlink="">
      <xdr:nvSpPr>
        <xdr:cNvPr id="2" name="Shape 3">
          <a:extLst>
            <a:ext uri="{FF2B5EF4-FFF2-40B4-BE49-F238E27FC236}">
              <a16:creationId xmlns:a16="http://schemas.microsoft.com/office/drawing/2014/main" id="{00000000-0008-0000-0000-000002000000}"/>
            </a:ext>
          </a:extLst>
        </xdr:cNvPr>
        <xdr:cNvSpPr txBox="1"/>
      </xdr:nvSpPr>
      <xdr:spPr>
        <a:xfrm>
          <a:off x="2707575" y="2746538"/>
          <a:ext cx="5276850" cy="20669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0</xdr:colOff>
      <xdr:row>96</xdr:row>
      <xdr:rowOff>114300</xdr:rowOff>
    </xdr:from>
    <xdr:ext cx="6477000" cy="619125"/>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12263" y="3475200"/>
          <a:ext cx="6467475" cy="6096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L'etiqueta del comprimit indica que cada comprimit conté 5 mg de ferro, per tant el reusltat obtingut amb aquest mètode resulta ser bastant exacte.</a:t>
          </a:r>
          <a:endParaRPr sz="1100"/>
        </a:p>
      </xdr:txBody>
    </xdr:sp>
    <xdr:clientData fLocksWithSheet="0"/>
  </xdr:oneCellAnchor>
  <xdr:oneCellAnchor>
    <xdr:from>
      <xdr:col>0</xdr:col>
      <xdr:colOff>161925</xdr:colOff>
      <xdr:row>114</xdr:row>
      <xdr:rowOff>200025</xdr:rowOff>
    </xdr:from>
    <xdr:ext cx="7048500" cy="1400175"/>
    <xdr:sp macro="" textlink="">
      <xdr:nvSpPr>
        <xdr:cNvPr id="5" name="Shape 5">
          <a:extLst>
            <a:ext uri="{FF2B5EF4-FFF2-40B4-BE49-F238E27FC236}">
              <a16:creationId xmlns:a16="http://schemas.microsoft.com/office/drawing/2014/main" id="{00000000-0008-0000-0000-000005000000}"/>
            </a:ext>
          </a:extLst>
        </xdr:cNvPr>
        <xdr:cNvSpPr txBox="1"/>
      </xdr:nvSpPr>
      <xdr:spPr>
        <a:xfrm>
          <a:off x="1826513" y="3084675"/>
          <a:ext cx="7038975" cy="13906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Els dos primers resultats s'apropen força al valor indicat per l'etiqueta del comprimit, tot i que el tercer varia bastant, és per això que el valor de la mitjana dels replicats es troba una mica allunyat dels 5 mg que es consideren com a valor real. Aquest valor també fa augmentar el valor de la desviació estàndard i de la RSD, cosa que empitjora la precisió dels resultats. En els tres casos cal destacar que els intervals de confiança són bastant petits</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Una variació dels valors reals que podriem esperar, podria venir d'errors realitzats al fer les dissolucions.</a:t>
          </a:r>
          <a:endParaRPr sz="1400"/>
        </a:p>
        <a:p>
          <a:pPr marL="0" lvl="0" indent="0" algn="l" rtl="0">
            <a:spcBef>
              <a:spcPts val="0"/>
            </a:spcBef>
            <a:spcAft>
              <a:spcPts val="0"/>
            </a:spcAft>
            <a:buNone/>
          </a:pP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133350</xdr:colOff>
      <xdr:row>18</xdr:row>
      <xdr:rowOff>180975</xdr:rowOff>
    </xdr:from>
    <xdr:ext cx="4572000" cy="2743200"/>
    <xdr:graphicFrame macro="">
      <xdr:nvGraphicFramePr>
        <xdr:cNvPr id="1194452564" name="Chart 2">
          <a:extLst>
            <a:ext uri="{FF2B5EF4-FFF2-40B4-BE49-F238E27FC236}">
              <a16:creationId xmlns:a16="http://schemas.microsoft.com/office/drawing/2014/main" id="{00000000-0008-0000-0100-000054E63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0</xdr:colOff>
      <xdr:row>44</xdr:row>
      <xdr:rowOff>0</xdr:rowOff>
    </xdr:from>
    <xdr:ext cx="6477000" cy="628650"/>
    <xdr:sp macro="" textlink="">
      <xdr:nvSpPr>
        <xdr:cNvPr id="6" name="Shape 6">
          <a:extLst>
            <a:ext uri="{FF2B5EF4-FFF2-40B4-BE49-F238E27FC236}">
              <a16:creationId xmlns:a16="http://schemas.microsoft.com/office/drawing/2014/main" id="{00000000-0008-0000-0100-000006000000}"/>
            </a:ext>
          </a:extLst>
        </xdr:cNvPr>
        <xdr:cNvSpPr txBox="1"/>
      </xdr:nvSpPr>
      <xdr:spPr>
        <a:xfrm>
          <a:off x="2112263" y="3470438"/>
          <a:ext cx="6467475" cy="6191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L'etiqueta del comprimit indica que cada comprimit conté 5 mg de ferro, per tant el reultat obtingut amb aquest mètode resulta ser bastant exacte.</a:t>
          </a:r>
          <a:endParaRPr sz="1100"/>
        </a:p>
      </xdr:txBody>
    </xdr:sp>
    <xdr:clientData fLocksWithSheet="0"/>
  </xdr:oneCellAnchor>
  <xdr:oneCellAnchor>
    <xdr:from>
      <xdr:col>0</xdr:col>
      <xdr:colOff>57150</xdr:colOff>
      <xdr:row>69</xdr:row>
      <xdr:rowOff>0</xdr:rowOff>
    </xdr:from>
    <xdr:ext cx="8953500" cy="1152525"/>
    <xdr:sp macro="" textlink="">
      <xdr:nvSpPr>
        <xdr:cNvPr id="7" name="Shape 7">
          <a:extLst>
            <a:ext uri="{FF2B5EF4-FFF2-40B4-BE49-F238E27FC236}">
              <a16:creationId xmlns:a16="http://schemas.microsoft.com/office/drawing/2014/main" id="{00000000-0008-0000-0100-000007000000}"/>
            </a:ext>
          </a:extLst>
        </xdr:cNvPr>
        <xdr:cNvSpPr txBox="1"/>
      </xdr:nvSpPr>
      <xdr:spPr>
        <a:xfrm>
          <a:off x="869250" y="3203738"/>
          <a:ext cx="8953500" cy="11525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Per saber si existeixen diferències significatives entre la precisió dels dos mètodes s'aplica el test F:</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Fexp= (Sy/x)1^2/(Sy/x)2^2=1.66, on (Sy/x)1 correspon als resultats del UV-Vis i (3 graus de llibertat) i (Sy/x)2 als resultats de AASF (2 graus de llibertat).</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A les taules estadístiques per aquests graus de llibertat Ftab=19.2, per tant com que Fexp&lt;Ftab es por concluir que no existexen diferències significatives entre la precisió dels dos mètodes.</a:t>
          </a:r>
          <a:endParaRPr sz="1400"/>
        </a:p>
      </xdr:txBody>
    </xdr:sp>
    <xdr:clientData fLocksWithSheet="0"/>
  </xdr:oneCellAnchor>
  <xdr:oneCellAnchor>
    <xdr:from>
      <xdr:col>0</xdr:col>
      <xdr:colOff>171450</xdr:colOff>
      <xdr:row>73</xdr:row>
      <xdr:rowOff>257175</xdr:rowOff>
    </xdr:from>
    <xdr:ext cx="9944100" cy="1181100"/>
    <xdr:sp macro="" textlink="">
      <xdr:nvSpPr>
        <xdr:cNvPr id="8" name="Shape 8">
          <a:extLst>
            <a:ext uri="{FF2B5EF4-FFF2-40B4-BE49-F238E27FC236}">
              <a16:creationId xmlns:a16="http://schemas.microsoft.com/office/drawing/2014/main" id="{00000000-0008-0000-0100-000008000000}"/>
            </a:ext>
          </a:extLst>
        </xdr:cNvPr>
        <xdr:cNvSpPr txBox="1"/>
      </xdr:nvSpPr>
      <xdr:spPr>
        <a:xfrm>
          <a:off x="378713" y="3194213"/>
          <a:ext cx="9934575" cy="11715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Per determinar si existeixen diferències significatives entre els dos mètodes s'aplica el test t per avaluar dades aparellades. Es mesuren les diferències entre els resultats dels diferents replicats obtinuts mitjançant UV-Vis i AASF i a partir d'aquestes dades es calcula la mitjana i la desviaió estàndard dels valors de les diferències (d i Sd). A continuació es calcula la t experimental i es compara amb la t tabulada per n-1 graus de llibertat amb un interval de confiança del 95%.</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texp en aquest cas s'agafa un valor de n=5 (tot i que la nostra recta té només 4 punts). Amb les dades obtingudes s'obtenen els valors de texp=2.296 ttab=2.776. Com que texp&lt;tab, no existeixen diferències significatives entre els dos mètodes</a:t>
          </a:r>
          <a:endParaRPr sz="1400"/>
        </a:p>
      </xdr:txBody>
    </xdr:sp>
    <xdr:clientData fLocksWithSheet="0"/>
  </xdr:oneCellAnchor>
  <xdr:oneCellAnchor>
    <xdr:from>
      <xdr:col>0</xdr:col>
      <xdr:colOff>171450</xdr:colOff>
      <xdr:row>79</xdr:row>
      <xdr:rowOff>104775</xdr:rowOff>
    </xdr:from>
    <xdr:ext cx="11201400" cy="1600200"/>
    <xdr:sp macro="" textlink="">
      <xdr:nvSpPr>
        <xdr:cNvPr id="9" name="Shape 9">
          <a:extLst>
            <a:ext uri="{FF2B5EF4-FFF2-40B4-BE49-F238E27FC236}">
              <a16:creationId xmlns:a16="http://schemas.microsoft.com/office/drawing/2014/main" id="{00000000-0008-0000-0100-000009000000}"/>
            </a:ext>
          </a:extLst>
        </xdr:cNvPr>
        <xdr:cNvSpPr txBox="1"/>
      </xdr:nvSpPr>
      <xdr:spPr>
        <a:xfrm>
          <a:off x="0" y="2979900"/>
          <a:ext cx="10692000" cy="16002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Un dels avantatges d'utililitzar l'AASF davant l'UV-Vis és la senzillesa de preparació dels patrons. Per preparar els patrons per fer el calibrat amb l'UV-Vis s'ha d'afegir acetat i tampó a cada patró per controlar el pH a més de l'agent complexant per formar els complexos de Fe que absorbeixen la radiació. Per la seva part l'aparell de AASF només necessita els patrons de Fe, sense cap additiu ja que atomitza el ferro i mesura l'absorció atòmica, per tant suposa un estalvi de temps i material pel que fa a la preparació de patrons.</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No obstant això, l'AASF presenta un consum elevat de mostra, que ha d'estar aspirant contínuament. A més a més la major part que aspira acaba anant-se pel canal de residu i només una petita part s'analitza, pel que l'eficiècncia de consum resulta ser petita.</a:t>
          </a:r>
          <a:endParaRPr sz="1400"/>
        </a:p>
      </xdr:txBody>
    </xdr:sp>
    <xdr:clientData fLocksWithSheet="0"/>
  </xdr:oneCellAnchor>
  <xdr:oneCellAnchor>
    <xdr:from>
      <xdr:col>0</xdr:col>
      <xdr:colOff>152400</xdr:colOff>
      <xdr:row>63</xdr:row>
      <xdr:rowOff>66675</xdr:rowOff>
    </xdr:from>
    <xdr:ext cx="7896225" cy="1162050"/>
    <xdr:sp macro="" textlink="">
      <xdr:nvSpPr>
        <xdr:cNvPr id="10" name="Shape 10">
          <a:extLst>
            <a:ext uri="{FF2B5EF4-FFF2-40B4-BE49-F238E27FC236}">
              <a16:creationId xmlns:a16="http://schemas.microsoft.com/office/drawing/2014/main" id="{00000000-0008-0000-0100-00000A000000}"/>
            </a:ext>
          </a:extLst>
        </xdr:cNvPr>
        <xdr:cNvSpPr txBox="1"/>
      </xdr:nvSpPr>
      <xdr:spPr>
        <a:xfrm>
          <a:off x="1397888" y="3198975"/>
          <a:ext cx="7896225" cy="11620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En aquest cas només un dels replicats s'apropa als 5 mg de ferro indicats a l'etiqueta, els altres dos estan bastant per sota, tot i que s'assemblen entre ells, això provoca que la mitjana s'allunyi del valor ideal. També es pot observar un increment en la desviació estàndard i la RSD respecte l'apartat anterior. A més els intervals de confiança en general són més grans ( en el nostre cas perquè la concentració interpolada es trobava a l'extrem de la recta).</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Igual que amb l'altre mètode, els errors en els resultats podrien venir de la realització de les dissolucions.</a:t>
          </a:r>
          <a:endParaRPr sz="1100"/>
        </a:p>
      </xdr:txBody>
    </xdr:sp>
    <xdr:clientData fLocksWithSheet="0"/>
  </xdr:oneCellAnchor>
  <xdr:oneCellAnchor>
    <xdr:from>
      <xdr:col>10</xdr:col>
      <xdr:colOff>342900</xdr:colOff>
      <xdr:row>2</xdr:row>
      <xdr:rowOff>28575</xdr:rowOff>
    </xdr:from>
    <xdr:ext cx="1676400" cy="22288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heetViews>
  <sheetFormatPr defaultColWidth="14.42578125" defaultRowHeight="15" customHeight="1"/>
  <cols>
    <col min="1" max="1" width="3.42578125" customWidth="1"/>
    <col min="2" max="2" width="19.5703125" customWidth="1"/>
    <col min="3" max="3" width="14.42578125" customWidth="1"/>
    <col min="4" max="4" width="15.28515625" customWidth="1"/>
    <col min="5" max="5" width="15.42578125" customWidth="1"/>
    <col min="6" max="8" width="12.7109375" customWidth="1"/>
    <col min="9" max="9" width="42" customWidth="1"/>
    <col min="10" max="26" width="11.42578125" customWidth="1"/>
  </cols>
  <sheetData>
    <row r="1" spans="1:26" ht="21" customHeight="1">
      <c r="A1" s="1" t="s">
        <v>0</v>
      </c>
      <c r="B1" s="2"/>
      <c r="C1" s="2"/>
      <c r="D1" s="2"/>
      <c r="E1" s="3" t="s">
        <v>1</v>
      </c>
      <c r="F1" s="2"/>
      <c r="G1" s="2"/>
      <c r="H1" s="2"/>
      <c r="I1" s="2"/>
      <c r="J1" s="2"/>
      <c r="K1" s="2"/>
      <c r="L1" s="2"/>
      <c r="M1" s="2"/>
      <c r="N1" s="2"/>
      <c r="O1" s="2"/>
      <c r="P1" s="2"/>
      <c r="Q1" s="2"/>
      <c r="R1" s="2"/>
      <c r="S1" s="2"/>
      <c r="T1" s="2"/>
      <c r="U1" s="2"/>
      <c r="V1" s="2"/>
      <c r="W1" s="2"/>
      <c r="X1" s="2"/>
      <c r="Y1" s="2"/>
      <c r="Z1" s="2"/>
    </row>
    <row r="2" spans="1:26" ht="15" customHeight="1">
      <c r="A2" s="3" t="s">
        <v>2</v>
      </c>
      <c r="B2" s="2"/>
      <c r="C2" s="2"/>
      <c r="D2" s="2"/>
      <c r="E2" s="3" t="s">
        <v>3</v>
      </c>
      <c r="F2" s="2"/>
      <c r="G2" s="2"/>
      <c r="H2" s="2"/>
      <c r="I2" s="2"/>
      <c r="J2" s="2"/>
      <c r="K2" s="2"/>
      <c r="L2" s="2"/>
      <c r="M2" s="2"/>
      <c r="N2" s="2"/>
      <c r="O2" s="2"/>
      <c r="P2" s="2"/>
      <c r="Q2" s="2"/>
      <c r="R2" s="2"/>
      <c r="S2" s="2"/>
      <c r="T2" s="2"/>
      <c r="U2" s="2"/>
      <c r="V2" s="2"/>
      <c r="W2" s="2"/>
      <c r="X2" s="2"/>
      <c r="Y2" s="2"/>
      <c r="Z2" s="2"/>
    </row>
    <row r="3" spans="1:26" ht="15" customHeight="1">
      <c r="A3" s="3" t="s">
        <v>4</v>
      </c>
      <c r="B3" s="2"/>
      <c r="C3" s="2"/>
      <c r="D3" s="2"/>
      <c r="E3" s="2"/>
      <c r="F3" s="2"/>
      <c r="G3" s="2"/>
      <c r="H3" s="2"/>
      <c r="I3" s="2"/>
      <c r="J3" s="2"/>
      <c r="K3" s="2"/>
      <c r="L3" s="2"/>
      <c r="M3" s="2"/>
      <c r="N3" s="2"/>
      <c r="O3" s="2"/>
      <c r="P3" s="2"/>
      <c r="Q3" s="2"/>
      <c r="R3" s="2"/>
      <c r="S3" s="2"/>
      <c r="T3" s="2"/>
      <c r="U3" s="2"/>
      <c r="V3" s="2"/>
      <c r="W3" s="2"/>
      <c r="X3" s="2"/>
      <c r="Y3" s="2"/>
      <c r="Z3" s="2"/>
    </row>
    <row r="4" spans="1:26" ht="15" customHeight="1">
      <c r="A4" s="3"/>
      <c r="B4" s="2"/>
      <c r="C4" s="2"/>
      <c r="D4" s="2"/>
      <c r="E4" s="2"/>
      <c r="F4" s="2"/>
      <c r="G4" s="2"/>
      <c r="H4" s="2"/>
      <c r="I4" s="2"/>
      <c r="J4" s="2"/>
      <c r="K4" s="2"/>
      <c r="L4" s="2"/>
      <c r="M4" s="2"/>
      <c r="N4" s="2"/>
      <c r="O4" s="2"/>
      <c r="P4" s="2"/>
      <c r="Q4" s="2"/>
      <c r="R4" s="2"/>
      <c r="S4" s="2"/>
      <c r="T4" s="2"/>
      <c r="U4" s="2"/>
      <c r="V4" s="2"/>
      <c r="W4" s="2"/>
      <c r="X4" s="2"/>
      <c r="Y4" s="2"/>
      <c r="Z4" s="2"/>
    </row>
    <row r="5" spans="1:26" ht="15" customHeight="1">
      <c r="A5" s="3" t="s">
        <v>5</v>
      </c>
      <c r="B5" s="2"/>
      <c r="C5" s="2"/>
      <c r="D5" s="2"/>
      <c r="E5" s="2"/>
      <c r="F5" s="2"/>
      <c r="G5" s="2"/>
      <c r="H5" s="2"/>
      <c r="I5" s="2"/>
      <c r="J5" s="2"/>
      <c r="K5" s="2"/>
      <c r="L5" s="2"/>
      <c r="M5" s="2"/>
      <c r="N5" s="2"/>
      <c r="O5" s="2"/>
      <c r="P5" s="2"/>
      <c r="Q5" s="2"/>
      <c r="R5" s="2"/>
      <c r="S5" s="2"/>
      <c r="T5" s="2"/>
      <c r="U5" s="2"/>
      <c r="V5" s="2"/>
      <c r="W5" s="2"/>
      <c r="X5" s="2"/>
      <c r="Y5" s="2"/>
      <c r="Z5" s="2"/>
    </row>
    <row r="6" spans="1:26" ht="15" customHeight="1">
      <c r="A6" s="2"/>
      <c r="B6" s="2" t="s">
        <v>6</v>
      </c>
      <c r="C6" s="2"/>
      <c r="D6" s="2"/>
      <c r="E6" s="2"/>
      <c r="F6" s="2"/>
      <c r="G6" s="2"/>
      <c r="H6" s="2"/>
      <c r="I6" s="2"/>
      <c r="J6" s="2"/>
      <c r="K6" s="2"/>
      <c r="L6" s="2"/>
      <c r="M6" s="2"/>
      <c r="N6" s="2"/>
      <c r="O6" s="2"/>
      <c r="P6" s="2"/>
      <c r="Q6" s="2"/>
      <c r="R6" s="2"/>
      <c r="S6" s="2"/>
      <c r="T6" s="2"/>
      <c r="U6" s="2"/>
      <c r="V6" s="2"/>
      <c r="W6" s="2"/>
      <c r="X6" s="2"/>
      <c r="Y6" s="2"/>
      <c r="Z6" s="2"/>
    </row>
    <row r="7" spans="1:26" ht="15" customHeight="1">
      <c r="A7" s="2"/>
      <c r="B7" s="2"/>
      <c r="C7" s="2"/>
      <c r="D7" s="2"/>
      <c r="E7" s="2"/>
      <c r="F7" s="2"/>
      <c r="G7" s="2"/>
      <c r="H7" s="2"/>
      <c r="I7" s="2"/>
      <c r="J7" s="2"/>
      <c r="K7" s="2"/>
      <c r="L7" s="2"/>
      <c r="M7" s="2"/>
      <c r="N7" s="2"/>
      <c r="O7" s="2"/>
      <c r="P7" s="2"/>
      <c r="Q7" s="2"/>
      <c r="R7" s="2"/>
      <c r="S7" s="2"/>
      <c r="T7" s="2"/>
      <c r="U7" s="2"/>
      <c r="V7" s="2"/>
      <c r="W7" s="2"/>
      <c r="X7" s="2"/>
      <c r="Y7" s="2"/>
      <c r="Z7" s="2"/>
    </row>
    <row r="8" spans="1:26" ht="15" customHeight="1">
      <c r="A8" s="3"/>
      <c r="B8" s="3" t="s">
        <v>7</v>
      </c>
      <c r="C8" s="3"/>
      <c r="D8" s="3"/>
      <c r="E8" s="3"/>
      <c r="F8" s="2"/>
      <c r="G8" s="3"/>
      <c r="H8" s="3"/>
      <c r="I8" s="3" t="s">
        <v>8</v>
      </c>
      <c r="J8" s="3"/>
      <c r="K8" s="3"/>
      <c r="L8" s="3"/>
      <c r="M8" s="3"/>
      <c r="N8" s="3"/>
      <c r="O8" s="3"/>
      <c r="P8" s="3"/>
      <c r="Q8" s="3"/>
      <c r="R8" s="3"/>
      <c r="S8" s="3"/>
      <c r="T8" s="3"/>
      <c r="U8" s="3"/>
      <c r="V8" s="3"/>
      <c r="W8" s="3"/>
      <c r="X8" s="3"/>
      <c r="Y8" s="3"/>
      <c r="Z8" s="3"/>
    </row>
    <row r="9" spans="1:26" ht="15" customHeight="1">
      <c r="A9" s="3"/>
      <c r="B9" s="3"/>
      <c r="C9" s="3"/>
      <c r="D9" s="3"/>
      <c r="E9" s="3"/>
      <c r="F9" s="3"/>
      <c r="G9" s="3"/>
      <c r="H9" s="3"/>
      <c r="I9" s="3"/>
      <c r="J9" s="3"/>
      <c r="K9" s="3"/>
      <c r="L9" s="3"/>
      <c r="M9" s="3"/>
      <c r="N9" s="3"/>
      <c r="O9" s="3"/>
      <c r="P9" s="3"/>
      <c r="Q9" s="3"/>
      <c r="R9" s="3"/>
      <c r="S9" s="3"/>
      <c r="T9" s="3"/>
      <c r="U9" s="3"/>
      <c r="V9" s="3"/>
      <c r="W9" s="3"/>
      <c r="X9" s="3"/>
      <c r="Y9" s="3"/>
      <c r="Z9" s="3"/>
    </row>
    <row r="10" spans="1:26" ht="15" customHeight="1">
      <c r="A10" s="3" t="s">
        <v>9</v>
      </c>
      <c r="B10" s="2"/>
      <c r="C10" s="2"/>
      <c r="D10" s="2"/>
      <c r="E10" s="4">
        <v>122.22</v>
      </c>
      <c r="F10" s="2"/>
      <c r="G10" s="2"/>
      <c r="H10" s="2"/>
      <c r="I10" s="2"/>
      <c r="J10" s="2"/>
      <c r="K10" s="2"/>
      <c r="L10" s="2"/>
      <c r="M10" s="2"/>
      <c r="N10" s="2"/>
      <c r="O10" s="2"/>
      <c r="P10" s="2"/>
      <c r="Q10" s="2"/>
      <c r="R10" s="2"/>
      <c r="S10" s="2"/>
      <c r="T10" s="2"/>
      <c r="U10" s="2"/>
      <c r="V10" s="2"/>
      <c r="W10" s="2"/>
      <c r="X10" s="2"/>
      <c r="Y10" s="2"/>
      <c r="Z10" s="2"/>
    </row>
    <row r="11" spans="1:26" ht="1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 customHeight="1">
      <c r="A12" s="3" t="s">
        <v>10</v>
      </c>
      <c r="B12" s="2"/>
      <c r="C12" s="2"/>
      <c r="D12" s="2"/>
      <c r="E12" s="4">
        <v>0.1409</v>
      </c>
      <c r="F12" s="2"/>
      <c r="G12" s="2"/>
      <c r="H12" s="2"/>
      <c r="I12" s="2"/>
      <c r="J12" s="2"/>
      <c r="K12" s="2"/>
      <c r="L12" s="2"/>
      <c r="M12" s="2"/>
      <c r="N12" s="2"/>
      <c r="O12" s="2"/>
      <c r="P12" s="2"/>
      <c r="Q12" s="2"/>
      <c r="R12" s="2"/>
      <c r="S12" s="2"/>
      <c r="T12" s="2"/>
      <c r="U12" s="2"/>
      <c r="V12" s="2"/>
      <c r="W12" s="2"/>
      <c r="X12" s="2"/>
      <c r="Y12" s="2"/>
      <c r="Z12" s="2"/>
    </row>
    <row r="13" spans="1:26" ht="15" customHeight="1">
      <c r="A13" s="3"/>
      <c r="B13" s="2"/>
      <c r="C13" s="2"/>
      <c r="D13" s="2"/>
      <c r="E13" s="2"/>
      <c r="F13" s="2"/>
      <c r="G13" s="2"/>
      <c r="H13" s="2"/>
      <c r="I13" s="2"/>
      <c r="J13" s="2"/>
      <c r="K13" s="2"/>
      <c r="L13" s="2"/>
      <c r="M13" s="2"/>
      <c r="N13" s="2"/>
      <c r="O13" s="2"/>
      <c r="P13" s="2"/>
      <c r="Q13" s="2"/>
      <c r="R13" s="2"/>
      <c r="S13" s="2"/>
      <c r="T13" s="2"/>
      <c r="U13" s="2"/>
      <c r="V13" s="2"/>
      <c r="W13" s="2"/>
      <c r="X13" s="2"/>
      <c r="Y13" s="2"/>
      <c r="Z13" s="2"/>
    </row>
    <row r="14" spans="1:26" ht="15" customHeight="1">
      <c r="A14" s="3" t="s">
        <v>11</v>
      </c>
      <c r="B14" s="2"/>
      <c r="C14" s="2"/>
      <c r="D14" s="2"/>
      <c r="E14" s="2"/>
      <c r="F14" s="2"/>
      <c r="G14" s="4">
        <f>40.13*10^(-3)</f>
        <v>4.0130000000000006E-2</v>
      </c>
      <c r="H14" s="4" t="s">
        <v>12</v>
      </c>
      <c r="I14" s="2"/>
      <c r="J14" s="2"/>
      <c r="K14" s="2"/>
      <c r="L14" s="2"/>
      <c r="M14" s="2"/>
      <c r="N14" s="2"/>
      <c r="O14" s="2"/>
      <c r="P14" s="2"/>
      <c r="Q14" s="2"/>
      <c r="R14" s="2"/>
      <c r="S14" s="2"/>
      <c r="T14" s="2"/>
      <c r="U14" s="2"/>
      <c r="V14" s="2"/>
      <c r="W14" s="2"/>
      <c r="X14" s="2"/>
      <c r="Y14" s="2"/>
      <c r="Z14" s="2"/>
    </row>
    <row r="15" spans="1:26" ht="15" customHeight="1">
      <c r="A15" s="3"/>
      <c r="B15" s="2"/>
      <c r="C15" s="2"/>
      <c r="D15" s="2"/>
      <c r="E15" s="2"/>
      <c r="F15" s="2"/>
      <c r="G15" s="2"/>
      <c r="H15" s="2"/>
      <c r="I15" s="2"/>
      <c r="J15" s="2"/>
      <c r="K15" s="2"/>
      <c r="L15" s="2"/>
      <c r="M15" s="2"/>
      <c r="N15" s="2"/>
      <c r="O15" s="2"/>
      <c r="P15" s="2"/>
      <c r="Q15" s="2"/>
      <c r="R15" s="2"/>
      <c r="S15" s="2"/>
      <c r="T15" s="2"/>
      <c r="U15" s="2"/>
      <c r="V15" s="2"/>
      <c r="W15" s="2"/>
      <c r="X15" s="2"/>
      <c r="Y15" s="2"/>
      <c r="Z15" s="2"/>
    </row>
    <row r="16" spans="1:26" ht="15" customHeight="1">
      <c r="A16" s="3"/>
      <c r="B16" s="2"/>
      <c r="C16" s="2"/>
      <c r="D16" s="2"/>
      <c r="E16" s="2"/>
      <c r="F16" s="2"/>
      <c r="G16" s="2" t="s">
        <v>13</v>
      </c>
      <c r="H16" s="2">
        <v>500</v>
      </c>
      <c r="I16" s="2"/>
      <c r="J16" s="2"/>
      <c r="K16" s="2"/>
      <c r="L16" s="2"/>
      <c r="M16" s="2"/>
      <c r="N16" s="2"/>
      <c r="O16" s="2"/>
      <c r="P16" s="2"/>
      <c r="Q16" s="2"/>
      <c r="R16" s="2"/>
      <c r="S16" s="2"/>
      <c r="T16" s="2"/>
      <c r="U16" s="2"/>
      <c r="V16" s="2"/>
      <c r="W16" s="2"/>
      <c r="X16" s="2"/>
      <c r="Y16" s="2"/>
      <c r="Z16" s="2"/>
    </row>
    <row r="17" spans="1:26" ht="1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 customHeight="1">
      <c r="A20" s="2"/>
      <c r="B20" s="2"/>
      <c r="C20" s="5"/>
      <c r="D20" s="5"/>
      <c r="E20" s="2"/>
      <c r="F20" s="2"/>
      <c r="G20" s="2"/>
      <c r="H20" s="2"/>
      <c r="I20" s="2"/>
      <c r="J20" s="2"/>
      <c r="K20" s="2"/>
      <c r="L20" s="2"/>
      <c r="M20" s="2"/>
      <c r="N20" s="2"/>
      <c r="O20" s="2"/>
      <c r="P20" s="2"/>
      <c r="Q20" s="2"/>
      <c r="R20" s="2"/>
      <c r="S20" s="2"/>
      <c r="T20" s="2"/>
      <c r="U20" s="2"/>
      <c r="V20" s="2"/>
      <c r="W20" s="2"/>
      <c r="X20" s="2"/>
      <c r="Y20" s="2"/>
      <c r="Z20" s="2"/>
    </row>
    <row r="21" spans="1:26" ht="1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 customHeight="1">
      <c r="A29" s="3" t="s">
        <v>14</v>
      </c>
      <c r="B29" s="3"/>
      <c r="C29" s="3"/>
      <c r="D29" s="3"/>
      <c r="E29" s="3"/>
      <c r="F29" s="4">
        <f>(G14*25)/50</f>
        <v>2.0065000000000003E-2</v>
      </c>
      <c r="G29" s="2"/>
      <c r="H29" s="2"/>
      <c r="I29" s="2"/>
      <c r="J29" s="2"/>
      <c r="K29" s="2"/>
      <c r="L29" s="2"/>
      <c r="M29" s="2"/>
      <c r="N29" s="2"/>
      <c r="O29" s="2"/>
      <c r="P29" s="2"/>
      <c r="Q29" s="2"/>
      <c r="R29" s="2"/>
      <c r="S29" s="2"/>
      <c r="T29" s="2"/>
      <c r="U29" s="2"/>
      <c r="V29" s="2"/>
      <c r="W29" s="2"/>
      <c r="X29" s="2"/>
      <c r="Y29" s="2"/>
      <c r="Z29" s="2"/>
    </row>
    <row r="30" spans="1:26" ht="1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 customHeight="1">
      <c r="A32" s="3" t="s">
        <v>15</v>
      </c>
      <c r="B32" s="2"/>
      <c r="C32" s="2"/>
      <c r="D32" s="2"/>
      <c r="E32" s="2"/>
      <c r="F32" s="2"/>
      <c r="G32" s="4">
        <v>2.174E-4</v>
      </c>
      <c r="H32" s="2"/>
      <c r="I32" s="2"/>
      <c r="J32" s="2"/>
      <c r="K32" s="2"/>
      <c r="L32" s="2"/>
      <c r="M32" s="2"/>
      <c r="N32" s="2"/>
      <c r="O32" s="2"/>
      <c r="P32" s="2"/>
      <c r="Q32" s="2"/>
      <c r="R32" s="2"/>
      <c r="S32" s="2"/>
      <c r="T32" s="2"/>
      <c r="U32" s="2"/>
      <c r="V32" s="2"/>
      <c r="W32" s="2"/>
      <c r="X32" s="2"/>
      <c r="Y32" s="2"/>
      <c r="Z32" s="2"/>
    </row>
    <row r="33" spans="1:26" ht="15" customHeight="1">
      <c r="A33" s="3"/>
      <c r="B33" s="2"/>
      <c r="C33" s="2"/>
      <c r="D33" s="2"/>
      <c r="E33" s="2"/>
      <c r="F33" s="2"/>
      <c r="G33" s="2"/>
      <c r="H33" s="2"/>
      <c r="I33" s="2"/>
      <c r="J33" s="2"/>
      <c r="K33" s="2"/>
      <c r="L33" s="2"/>
      <c r="M33" s="2"/>
      <c r="N33" s="2"/>
      <c r="O33" s="2"/>
      <c r="P33" s="2"/>
      <c r="Q33" s="2"/>
      <c r="R33" s="2"/>
      <c r="S33" s="2"/>
      <c r="T33" s="2"/>
      <c r="U33" s="2"/>
      <c r="V33" s="2"/>
      <c r="W33" s="2"/>
      <c r="X33" s="2"/>
      <c r="Y33" s="2"/>
      <c r="Z33" s="2"/>
    </row>
    <row r="34" spans="1:26" ht="1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 customHeight="1">
      <c r="A35" s="3" t="s">
        <v>16</v>
      </c>
      <c r="B35" s="2"/>
      <c r="C35" s="2"/>
      <c r="D35" s="2"/>
      <c r="E35" s="2"/>
      <c r="F35" s="6" t="s">
        <v>17</v>
      </c>
      <c r="G35" s="2"/>
      <c r="H35" s="2"/>
      <c r="I35" s="2"/>
      <c r="J35" s="2"/>
      <c r="K35" s="2"/>
      <c r="L35" s="2"/>
      <c r="M35" s="2"/>
      <c r="N35" s="2"/>
      <c r="O35" s="2"/>
      <c r="P35" s="2"/>
      <c r="Q35" s="2"/>
      <c r="R35" s="2"/>
      <c r="S35" s="2"/>
      <c r="T35" s="2"/>
      <c r="U35" s="2"/>
      <c r="V35" s="2"/>
      <c r="W35" s="2"/>
      <c r="X35" s="2"/>
      <c r="Y35" s="2"/>
      <c r="Z35" s="2"/>
    </row>
    <row r="36" spans="1:26" ht="1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 customHeight="1">
      <c r="A37" s="3" t="s">
        <v>18</v>
      </c>
      <c r="B37" s="2"/>
      <c r="C37" s="2"/>
      <c r="D37" s="2"/>
      <c r="E37" s="2"/>
      <c r="F37" s="2"/>
      <c r="G37" s="2"/>
      <c r="H37" s="2"/>
      <c r="I37" s="2"/>
      <c r="J37" s="2"/>
      <c r="K37" s="2"/>
      <c r="L37" s="2"/>
      <c r="M37" s="2"/>
      <c r="N37" s="2"/>
      <c r="O37" s="2"/>
      <c r="P37" s="2"/>
      <c r="Q37" s="2"/>
      <c r="R37" s="2"/>
      <c r="S37" s="2"/>
      <c r="T37" s="2"/>
      <c r="U37" s="2"/>
      <c r="V37" s="2"/>
      <c r="W37" s="2"/>
      <c r="X37" s="2"/>
      <c r="Y37" s="2"/>
      <c r="Z37" s="2"/>
    </row>
    <row r="38" spans="1:26" ht="1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57" customHeight="1">
      <c r="A39" s="2"/>
      <c r="B39" s="2"/>
      <c r="C39" s="7" t="s">
        <v>19</v>
      </c>
      <c r="D39" s="8" t="s">
        <v>20</v>
      </c>
      <c r="E39" s="8" t="s">
        <v>21</v>
      </c>
      <c r="F39" s="8" t="s">
        <v>22</v>
      </c>
      <c r="G39" s="2" t="s">
        <v>23</v>
      </c>
      <c r="H39" s="2">
        <v>6.9000000000000006E-2</v>
      </c>
      <c r="I39" s="2"/>
      <c r="J39" s="2"/>
      <c r="K39" s="2"/>
      <c r="L39" s="2"/>
      <c r="M39" s="2"/>
      <c r="N39" s="2"/>
      <c r="O39" s="2"/>
      <c r="P39" s="2"/>
      <c r="Q39" s="2"/>
      <c r="R39" s="2"/>
      <c r="S39" s="2"/>
      <c r="T39" s="2"/>
      <c r="U39" s="2"/>
      <c r="V39" s="2"/>
      <c r="W39" s="2"/>
      <c r="X39" s="2"/>
      <c r="Y39" s="2"/>
      <c r="Z39" s="2"/>
    </row>
    <row r="40" spans="1:26" ht="15" customHeight="1">
      <c r="A40" s="2"/>
      <c r="B40" s="2"/>
      <c r="C40" s="9">
        <v>1</v>
      </c>
      <c r="D40" s="10" t="s">
        <v>24</v>
      </c>
      <c r="E40" s="11">
        <f t="shared" ref="E40:E44" si="0">(C40*$F$29)/(25)</f>
        <v>8.026000000000001E-4</v>
      </c>
      <c r="F40" s="12">
        <v>0.152</v>
      </c>
      <c r="G40" s="2"/>
      <c r="H40" s="2"/>
      <c r="I40" s="2"/>
      <c r="J40" s="2"/>
      <c r="K40" s="2"/>
      <c r="L40" s="2"/>
      <c r="M40" s="2"/>
      <c r="N40" s="2"/>
      <c r="O40" s="2"/>
      <c r="P40" s="2"/>
      <c r="Q40" s="2"/>
      <c r="R40" s="2"/>
      <c r="S40" s="2"/>
      <c r="T40" s="2"/>
      <c r="U40" s="2"/>
      <c r="V40" s="2"/>
      <c r="W40" s="2"/>
      <c r="X40" s="2"/>
      <c r="Y40" s="2"/>
      <c r="Z40" s="2"/>
    </row>
    <row r="41" spans="1:26" ht="15" customHeight="1">
      <c r="A41" s="2"/>
      <c r="B41" s="2"/>
      <c r="C41" s="9">
        <v>2</v>
      </c>
      <c r="D41" s="10" t="s">
        <v>25</v>
      </c>
      <c r="E41" s="11">
        <f t="shared" si="0"/>
        <v>1.6052000000000002E-3</v>
      </c>
      <c r="F41" s="12">
        <v>0.318</v>
      </c>
      <c r="G41" s="2"/>
      <c r="H41" s="2"/>
      <c r="I41" s="2"/>
      <c r="J41" s="2"/>
      <c r="K41" s="2"/>
      <c r="L41" s="2"/>
      <c r="M41" s="2"/>
      <c r="N41" s="2"/>
      <c r="O41" s="2"/>
      <c r="P41" s="2"/>
      <c r="Q41" s="2"/>
      <c r="R41" s="2"/>
      <c r="S41" s="2"/>
      <c r="T41" s="2"/>
      <c r="U41" s="2"/>
      <c r="V41" s="2"/>
      <c r="W41" s="2"/>
      <c r="X41" s="2"/>
      <c r="Y41" s="2"/>
      <c r="Z41" s="2"/>
    </row>
    <row r="42" spans="1:26" ht="15" customHeight="1">
      <c r="A42" s="2"/>
      <c r="B42" s="2"/>
      <c r="C42" s="9">
        <v>3</v>
      </c>
      <c r="D42" s="10" t="s">
        <v>25</v>
      </c>
      <c r="E42" s="11">
        <f t="shared" si="0"/>
        <v>2.4078000000000003E-3</v>
      </c>
      <c r="F42" s="12">
        <v>0.46700000000000003</v>
      </c>
      <c r="G42" s="2"/>
      <c r="H42" s="2"/>
      <c r="I42" s="2"/>
      <c r="J42" s="2"/>
      <c r="K42" s="2"/>
      <c r="L42" s="2"/>
      <c r="M42" s="2"/>
      <c r="N42" s="2"/>
      <c r="O42" s="2"/>
      <c r="P42" s="2"/>
      <c r="Q42" s="2"/>
      <c r="R42" s="2"/>
      <c r="S42" s="2"/>
      <c r="T42" s="2"/>
      <c r="U42" s="2"/>
      <c r="V42" s="2"/>
      <c r="W42" s="2"/>
      <c r="X42" s="2"/>
      <c r="Y42" s="2"/>
      <c r="Z42" s="2"/>
    </row>
    <row r="43" spans="1:26" ht="15" customHeight="1">
      <c r="A43" s="2"/>
      <c r="B43" s="2"/>
      <c r="C43" s="9">
        <v>4</v>
      </c>
      <c r="D43" s="10" t="s">
        <v>25</v>
      </c>
      <c r="E43" s="11">
        <f t="shared" si="0"/>
        <v>3.2104000000000004E-3</v>
      </c>
      <c r="F43" s="12">
        <v>0.61399999999999999</v>
      </c>
      <c r="G43" s="2"/>
      <c r="H43" s="2"/>
      <c r="I43" s="2"/>
      <c r="J43" s="2"/>
      <c r="K43" s="2"/>
      <c r="L43" s="2"/>
      <c r="M43" s="2"/>
      <c r="N43" s="2"/>
      <c r="O43" s="2"/>
      <c r="P43" s="2"/>
      <c r="Q43" s="2"/>
      <c r="R43" s="2"/>
      <c r="S43" s="2"/>
      <c r="T43" s="2"/>
      <c r="U43" s="2"/>
      <c r="V43" s="2"/>
      <c r="W43" s="2"/>
      <c r="X43" s="2"/>
      <c r="Y43" s="2"/>
      <c r="Z43" s="2"/>
    </row>
    <row r="44" spans="1:26" ht="15" customHeight="1">
      <c r="A44" s="2"/>
      <c r="B44" s="2"/>
      <c r="C44" s="9">
        <v>5</v>
      </c>
      <c r="D44" s="10" t="s">
        <v>25</v>
      </c>
      <c r="E44" s="11">
        <f t="shared" si="0"/>
        <v>4.0130000000000001E-3</v>
      </c>
      <c r="F44" s="12">
        <v>0.76400000000000001</v>
      </c>
      <c r="G44" s="2"/>
      <c r="H44" s="2"/>
      <c r="I44" s="2"/>
      <c r="J44" s="2"/>
      <c r="K44" s="2"/>
      <c r="L44" s="2"/>
      <c r="M44" s="2"/>
      <c r="N44" s="2"/>
      <c r="O44" s="2"/>
      <c r="P44" s="2"/>
      <c r="Q44" s="2"/>
      <c r="R44" s="2"/>
      <c r="S44" s="2"/>
      <c r="T44" s="2"/>
      <c r="U44" s="2"/>
      <c r="V44" s="2"/>
      <c r="W44" s="2"/>
      <c r="X44" s="2"/>
      <c r="Y44" s="2"/>
      <c r="Z44" s="2"/>
    </row>
    <row r="45" spans="1:26" ht="1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 customHeight="1">
      <c r="A46" s="3" t="s">
        <v>26</v>
      </c>
      <c r="B46" s="2"/>
      <c r="C46" s="2"/>
      <c r="D46" s="2"/>
      <c r="E46" s="2"/>
      <c r="F46" s="2"/>
      <c r="G46" s="2"/>
      <c r="H46" s="2"/>
      <c r="I46" s="2"/>
      <c r="J46" s="2"/>
      <c r="K46" s="2"/>
      <c r="L46" s="2"/>
      <c r="M46" s="2"/>
      <c r="N46" s="2"/>
      <c r="O46" s="2"/>
      <c r="P46" s="2"/>
      <c r="Q46" s="2"/>
      <c r="R46" s="2"/>
      <c r="S46" s="2"/>
      <c r="T46" s="2"/>
      <c r="U46" s="2"/>
      <c r="V46" s="2"/>
      <c r="W46" s="2"/>
      <c r="X46" s="2"/>
      <c r="Y46" s="2"/>
      <c r="Z46" s="2"/>
    </row>
    <row r="47" spans="1:26" ht="1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 customHeight="1">
      <c r="A48" s="3"/>
      <c r="B48" s="2"/>
      <c r="C48" s="2"/>
      <c r="D48" s="2"/>
      <c r="E48" s="2"/>
      <c r="F48" s="2"/>
      <c r="G48" s="2"/>
      <c r="H48" s="2"/>
      <c r="I48" s="2"/>
      <c r="J48" s="2"/>
      <c r="K48" s="2"/>
      <c r="L48" s="2"/>
      <c r="M48" s="2"/>
      <c r="N48" s="2"/>
      <c r="O48" s="2"/>
      <c r="P48" s="2"/>
      <c r="Q48" s="2"/>
      <c r="R48" s="2"/>
      <c r="S48" s="2"/>
      <c r="T48" s="2"/>
      <c r="U48" s="2"/>
      <c r="V48" s="2"/>
      <c r="W48" s="2"/>
      <c r="X48" s="2"/>
      <c r="Y48" s="2"/>
      <c r="Z48" s="2"/>
    </row>
    <row r="49" spans="1:26" ht="1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 customHeight="1">
      <c r="A52" s="2"/>
      <c r="B52" s="2"/>
      <c r="C52" s="5"/>
      <c r="D52" s="5"/>
      <c r="E52" s="2"/>
      <c r="F52" s="2"/>
      <c r="G52" s="2"/>
      <c r="H52" s="2"/>
      <c r="I52" s="2"/>
      <c r="J52" s="2"/>
      <c r="K52" s="2"/>
      <c r="L52" s="2"/>
      <c r="M52" s="2"/>
      <c r="N52" s="2"/>
      <c r="O52" s="2"/>
      <c r="P52" s="2"/>
      <c r="Q52" s="2"/>
      <c r="R52" s="2"/>
      <c r="S52" s="2"/>
      <c r="T52" s="2"/>
      <c r="U52" s="2"/>
      <c r="V52" s="2"/>
      <c r="W52" s="2"/>
      <c r="X52" s="2"/>
      <c r="Y52" s="2"/>
      <c r="Z52" s="2"/>
    </row>
    <row r="53" spans="1:26" ht="1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 customHeight="1">
      <c r="A60" s="3" t="s">
        <v>27</v>
      </c>
      <c r="B60" s="2"/>
      <c r="C60" s="2"/>
      <c r="D60" s="2"/>
      <c r="E60" s="2"/>
      <c r="F60" s="2"/>
      <c r="G60" s="13">
        <f>(0.0024*25)/(0.05)</f>
        <v>1.2</v>
      </c>
      <c r="H60" s="4" t="s">
        <v>28</v>
      </c>
      <c r="I60" s="2"/>
      <c r="J60" s="2"/>
      <c r="K60" s="2"/>
      <c r="L60" s="2"/>
      <c r="M60" s="2"/>
      <c r="N60" s="2"/>
      <c r="O60" s="2"/>
      <c r="P60" s="2"/>
      <c r="Q60" s="2"/>
      <c r="R60" s="2"/>
      <c r="S60" s="2"/>
      <c r="T60" s="2"/>
      <c r="U60" s="2"/>
      <c r="V60" s="2"/>
      <c r="W60" s="2"/>
      <c r="X60" s="2"/>
      <c r="Y60" s="2"/>
      <c r="Z60" s="2"/>
    </row>
    <row r="61" spans="1:26" ht="15" customHeight="1">
      <c r="A61" s="3" t="s">
        <v>29</v>
      </c>
      <c r="B61" s="2"/>
      <c r="C61" s="2"/>
      <c r="D61" s="2"/>
      <c r="E61" s="2"/>
      <c r="F61" s="2"/>
      <c r="G61" s="2"/>
      <c r="H61" s="2"/>
      <c r="I61" s="2"/>
      <c r="J61" s="2"/>
      <c r="K61" s="2"/>
      <c r="L61" s="2"/>
      <c r="M61" s="2"/>
      <c r="N61" s="2"/>
      <c r="O61" s="2"/>
      <c r="P61" s="2"/>
      <c r="Q61" s="2"/>
      <c r="R61" s="2"/>
      <c r="S61" s="2"/>
      <c r="T61" s="2"/>
      <c r="U61" s="2"/>
      <c r="V61" s="2"/>
      <c r="W61" s="2"/>
      <c r="X61" s="2"/>
      <c r="Y61" s="2"/>
      <c r="Z61" s="2"/>
    </row>
    <row r="62" spans="1:26" ht="1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 customHeight="1">
      <c r="A63" s="3" t="s">
        <v>30</v>
      </c>
      <c r="B63" s="2"/>
      <c r="C63" s="2"/>
      <c r="D63" s="4">
        <v>1.2</v>
      </c>
      <c r="E63" s="4" t="s">
        <v>28</v>
      </c>
      <c r="F63" s="2"/>
      <c r="G63" s="2"/>
      <c r="H63" s="2"/>
      <c r="I63" s="2"/>
      <c r="J63" s="2"/>
      <c r="K63" s="2"/>
      <c r="L63" s="2"/>
      <c r="M63" s="2"/>
      <c r="N63" s="2"/>
      <c r="O63" s="2"/>
      <c r="P63" s="2"/>
      <c r="Q63" s="2"/>
      <c r="R63" s="2"/>
      <c r="S63" s="2"/>
      <c r="T63" s="2"/>
      <c r="U63" s="2"/>
      <c r="V63" s="2"/>
      <c r="W63" s="2"/>
      <c r="X63" s="2"/>
      <c r="Y63" s="2"/>
      <c r="Z63" s="2"/>
    </row>
    <row r="64" spans="1:26" ht="1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 customHeight="1">
      <c r="A65" s="3" t="s">
        <v>31</v>
      </c>
      <c r="B65" s="2"/>
      <c r="C65" s="2"/>
      <c r="D65" s="2"/>
      <c r="E65" s="2"/>
      <c r="F65" s="4">
        <v>6.4000000000000001E-2</v>
      </c>
      <c r="G65" s="2"/>
      <c r="H65" s="2"/>
      <c r="I65" s="2"/>
      <c r="J65" s="2"/>
      <c r="K65" s="2"/>
      <c r="L65" s="2"/>
      <c r="M65" s="2"/>
      <c r="N65" s="2"/>
      <c r="O65" s="2"/>
      <c r="P65" s="2"/>
      <c r="Q65" s="2"/>
      <c r="R65" s="2"/>
      <c r="S65" s="2"/>
      <c r="T65" s="2"/>
      <c r="U65" s="2"/>
      <c r="V65" s="2"/>
      <c r="W65" s="2"/>
      <c r="X65" s="2"/>
      <c r="Y65" s="2"/>
      <c r="Z65" s="2"/>
    </row>
    <row r="66" spans="1:26" ht="1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 customHeight="1">
      <c r="A67" s="3" t="s">
        <v>32</v>
      </c>
      <c r="B67" s="2"/>
      <c r="C67" s="2"/>
      <c r="D67" s="2"/>
      <c r="E67" s="2"/>
      <c r="F67" s="4">
        <v>0.51100000000000001</v>
      </c>
      <c r="G67" s="2"/>
      <c r="H67" s="2"/>
      <c r="I67" s="2"/>
      <c r="J67" s="2"/>
      <c r="K67" s="2"/>
      <c r="L67" s="2"/>
      <c r="M67" s="2"/>
      <c r="N67" s="2"/>
      <c r="O67" s="2"/>
      <c r="P67" s="2"/>
      <c r="Q67" s="2"/>
      <c r="R67" s="2"/>
      <c r="S67" s="2"/>
      <c r="T67" s="2"/>
      <c r="U67" s="2"/>
      <c r="V67" s="2"/>
      <c r="W67" s="2"/>
      <c r="X67" s="2"/>
      <c r="Y67" s="2"/>
      <c r="Z67" s="2"/>
    </row>
    <row r="68" spans="1:26" ht="1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 customHeight="1">
      <c r="A69" s="3" t="s">
        <v>33</v>
      </c>
      <c r="B69" s="3"/>
      <c r="C69" s="2"/>
      <c r="D69" s="2"/>
      <c r="E69" s="2"/>
      <c r="F69" s="4">
        <f>F67-F65</f>
        <v>0.44700000000000001</v>
      </c>
      <c r="G69" s="2"/>
      <c r="H69" s="2"/>
      <c r="I69" s="2"/>
      <c r="J69" s="2"/>
      <c r="K69" s="2"/>
      <c r="L69" s="2"/>
      <c r="M69" s="2"/>
      <c r="N69" s="2"/>
      <c r="O69" s="2"/>
      <c r="P69" s="2"/>
      <c r="Q69" s="2"/>
      <c r="R69" s="2"/>
      <c r="S69" s="2"/>
      <c r="T69" s="2"/>
      <c r="U69" s="2"/>
      <c r="V69" s="2"/>
      <c r="W69" s="2"/>
      <c r="X69" s="2"/>
      <c r="Y69" s="2"/>
      <c r="Z69" s="2"/>
    </row>
    <row r="70" spans="1:26" ht="1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 customHeight="1">
      <c r="A71" s="3" t="s">
        <v>34</v>
      </c>
      <c r="B71" s="2"/>
      <c r="C71" s="2"/>
      <c r="D71" s="2"/>
      <c r="E71" s="2"/>
      <c r="F71" s="2"/>
      <c r="G71" s="2"/>
      <c r="H71" s="2"/>
      <c r="I71" s="2"/>
      <c r="J71" s="2"/>
      <c r="K71" s="2"/>
      <c r="L71" s="2"/>
      <c r="M71" s="2"/>
      <c r="N71" s="2"/>
      <c r="O71" s="2"/>
      <c r="P71" s="2"/>
      <c r="Q71" s="2"/>
      <c r="R71" s="2"/>
      <c r="S71" s="2"/>
      <c r="T71" s="2"/>
      <c r="U71" s="2"/>
      <c r="V71" s="2"/>
      <c r="W71" s="2"/>
      <c r="X71" s="2"/>
      <c r="Y71" s="2"/>
      <c r="Z71" s="2"/>
    </row>
    <row r="72" spans="1:26" ht="1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 customHeight="1">
      <c r="A87" s="3" t="s">
        <v>35</v>
      </c>
      <c r="B87" s="2"/>
      <c r="C87" s="2"/>
      <c r="D87" s="2"/>
      <c r="E87" s="2"/>
      <c r="F87" s="2"/>
      <c r="G87" s="2" t="s">
        <v>36</v>
      </c>
      <c r="H87" s="2"/>
      <c r="I87" s="2" t="s">
        <v>37</v>
      </c>
      <c r="J87" s="2"/>
      <c r="K87" s="2" t="s">
        <v>38</v>
      </c>
      <c r="L87" s="2"/>
      <c r="M87" s="2"/>
      <c r="N87" s="2"/>
      <c r="O87" s="2"/>
      <c r="P87" s="2"/>
      <c r="Q87" s="2"/>
      <c r="R87" s="2"/>
      <c r="S87" s="2"/>
      <c r="T87" s="2"/>
      <c r="U87" s="2"/>
      <c r="V87" s="2"/>
      <c r="W87" s="2"/>
      <c r="X87" s="2"/>
      <c r="Y87" s="2"/>
      <c r="Z87" s="2"/>
    </row>
    <row r="88" spans="1:26" ht="1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 customHeight="1">
      <c r="A89" s="2"/>
      <c r="B89" s="2"/>
      <c r="C89" s="2"/>
      <c r="D89" s="2"/>
      <c r="E89" s="2"/>
      <c r="F89" s="2"/>
      <c r="G89" s="2">
        <f>(F69-0.007)/(189.38)</f>
        <v>2.3233710001056077E-3</v>
      </c>
      <c r="H89" s="2"/>
      <c r="I89" s="2">
        <f>G89*(25/1.2)</f>
        <v>4.8403562502200168E-2</v>
      </c>
      <c r="J89" s="2"/>
      <c r="K89" s="4">
        <f>I89*100</f>
        <v>4.840356250220017</v>
      </c>
      <c r="L89" s="4" t="s">
        <v>39</v>
      </c>
      <c r="M89" s="2"/>
      <c r="N89" s="2"/>
      <c r="O89" s="2"/>
      <c r="P89" s="2"/>
      <c r="Q89" s="2"/>
      <c r="R89" s="2"/>
      <c r="S89" s="2"/>
      <c r="T89" s="2"/>
      <c r="U89" s="2"/>
      <c r="V89" s="2"/>
      <c r="W89" s="2"/>
      <c r="X89" s="2"/>
      <c r="Y89" s="2"/>
      <c r="Z89" s="2"/>
    </row>
    <row r="90" spans="1:26" ht="15" customHeight="1">
      <c r="A90" s="3" t="s">
        <v>40</v>
      </c>
      <c r="B90" s="2"/>
      <c r="C90" s="2"/>
      <c r="D90" s="2"/>
      <c r="E90" s="2"/>
      <c r="F90" s="2"/>
      <c r="G90" s="2"/>
      <c r="H90" s="2"/>
      <c r="I90" s="2"/>
      <c r="J90" s="2"/>
      <c r="K90" s="2"/>
      <c r="L90" s="2"/>
      <c r="M90" s="2"/>
      <c r="N90" s="2"/>
      <c r="O90" s="2"/>
      <c r="P90" s="2"/>
      <c r="Q90" s="2"/>
      <c r="R90" s="2"/>
      <c r="S90" s="2"/>
      <c r="T90" s="2"/>
      <c r="U90" s="2"/>
      <c r="V90" s="2"/>
      <c r="W90" s="2"/>
      <c r="X90" s="2"/>
      <c r="Y90" s="2"/>
      <c r="Z90" s="2"/>
    </row>
    <row r="91" spans="1:26" ht="15" customHeight="1">
      <c r="A91" s="3"/>
      <c r="B91" s="2" t="s">
        <v>41</v>
      </c>
      <c r="C91" s="4">
        <v>3.7204615320967401E-5</v>
      </c>
      <c r="D91" s="2"/>
      <c r="E91" s="2"/>
      <c r="F91" s="2"/>
      <c r="G91" s="2"/>
      <c r="H91" s="2"/>
      <c r="I91" s="2"/>
      <c r="J91" s="2"/>
      <c r="K91" s="2"/>
      <c r="L91" s="2"/>
      <c r="M91" s="2"/>
      <c r="N91" s="2"/>
      <c r="O91" s="2"/>
      <c r="P91" s="2"/>
      <c r="Q91" s="2"/>
      <c r="R91" s="2"/>
      <c r="S91" s="2"/>
      <c r="T91" s="2"/>
      <c r="U91" s="2"/>
      <c r="V91" s="2"/>
      <c r="W91" s="2"/>
      <c r="X91" s="2"/>
      <c r="Y91" s="2"/>
      <c r="Z91" s="2"/>
    </row>
    <row r="92" spans="1:26" ht="1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 customHeight="1">
      <c r="A93" s="3" t="s">
        <v>42</v>
      </c>
      <c r="B93" s="2"/>
      <c r="C93" s="2"/>
      <c r="D93" s="2"/>
      <c r="E93" s="2"/>
      <c r="F93" s="2"/>
      <c r="G93" s="2"/>
      <c r="H93" s="2"/>
      <c r="I93" s="2"/>
      <c r="J93" s="2"/>
      <c r="K93" s="2"/>
      <c r="L93" s="2"/>
      <c r="M93" s="2"/>
      <c r="N93" s="2"/>
      <c r="O93" s="2"/>
      <c r="P93" s="2"/>
      <c r="Q93" s="2"/>
      <c r="R93" s="2"/>
      <c r="S93" s="2"/>
      <c r="T93" s="2"/>
      <c r="U93" s="2"/>
      <c r="V93" s="2"/>
      <c r="W93" s="2"/>
      <c r="X93" s="2"/>
      <c r="Y93" s="2"/>
      <c r="Z93" s="2"/>
    </row>
    <row r="94" spans="1:26" ht="15" customHeight="1">
      <c r="A94" s="2"/>
      <c r="B94" s="4" t="s">
        <v>43</v>
      </c>
      <c r="C94" s="2"/>
      <c r="D94" s="2"/>
      <c r="E94" s="2"/>
      <c r="F94" s="2"/>
      <c r="G94" s="2"/>
      <c r="H94" s="2"/>
      <c r="I94" s="2"/>
      <c r="J94" s="2"/>
      <c r="K94" s="2"/>
      <c r="L94" s="2"/>
      <c r="M94" s="2"/>
      <c r="N94" s="2"/>
      <c r="O94" s="2"/>
      <c r="P94" s="2"/>
      <c r="Q94" s="2"/>
      <c r="R94" s="2"/>
      <c r="S94" s="2"/>
      <c r="T94" s="2"/>
      <c r="U94" s="2"/>
      <c r="V94" s="2"/>
      <c r="W94" s="2"/>
      <c r="X94" s="2"/>
      <c r="Y94" s="2"/>
      <c r="Z94" s="2"/>
    </row>
    <row r="95" spans="1:26" ht="15" customHeight="1">
      <c r="A95" s="3"/>
      <c r="B95" s="2"/>
      <c r="C95" s="2"/>
      <c r="D95" s="2"/>
      <c r="E95" s="2"/>
      <c r="F95" s="2"/>
      <c r="G95" s="2"/>
      <c r="H95" s="2"/>
      <c r="I95" s="2"/>
      <c r="J95" s="2"/>
      <c r="K95" s="2"/>
      <c r="L95" s="2"/>
      <c r="M95" s="2"/>
      <c r="N95" s="2"/>
      <c r="O95" s="2"/>
      <c r="P95" s="2"/>
      <c r="Q95" s="2"/>
      <c r="R95" s="2"/>
      <c r="S95" s="2"/>
      <c r="T95" s="2"/>
      <c r="U95" s="2"/>
      <c r="V95" s="2"/>
      <c r="W95" s="2"/>
      <c r="X95" s="2"/>
      <c r="Y95" s="2"/>
      <c r="Z95" s="2"/>
    </row>
    <row r="96" spans="1:26" ht="15" customHeight="1">
      <c r="A96" s="3" t="s">
        <v>44</v>
      </c>
      <c r="B96" s="2"/>
      <c r="C96" s="2"/>
      <c r="D96" s="2"/>
      <c r="E96" s="2"/>
      <c r="F96" s="2"/>
      <c r="G96" s="2"/>
      <c r="H96" s="2"/>
      <c r="I96" s="2"/>
      <c r="J96" s="2"/>
      <c r="K96" s="2"/>
      <c r="L96" s="2"/>
      <c r="M96" s="2"/>
      <c r="N96" s="2"/>
      <c r="O96" s="2"/>
      <c r="P96" s="2"/>
      <c r="Q96" s="2"/>
      <c r="R96" s="2"/>
      <c r="S96" s="2"/>
      <c r="T96" s="2"/>
      <c r="U96" s="2"/>
      <c r="V96" s="2"/>
      <c r="W96" s="2"/>
      <c r="X96" s="2"/>
      <c r="Y96" s="2"/>
      <c r="Z96" s="2"/>
    </row>
    <row r="97" spans="1:26" ht="15" customHeight="1">
      <c r="A97" s="3"/>
      <c r="B97" s="2"/>
      <c r="C97" s="2"/>
      <c r="D97" s="2"/>
      <c r="E97" s="2"/>
      <c r="F97" s="2"/>
      <c r="G97" s="2"/>
      <c r="H97" s="2"/>
      <c r="I97" s="2"/>
      <c r="J97" s="2"/>
      <c r="K97" s="2"/>
      <c r="L97" s="2"/>
      <c r="M97" s="2"/>
      <c r="N97" s="2"/>
      <c r="O97" s="2"/>
      <c r="P97" s="2"/>
      <c r="Q97" s="2"/>
      <c r="R97" s="2"/>
      <c r="S97" s="2"/>
      <c r="T97" s="2"/>
      <c r="U97" s="2"/>
      <c r="V97" s="2"/>
      <c r="W97" s="2"/>
      <c r="X97" s="2"/>
      <c r="Y97" s="2"/>
      <c r="Z97" s="2"/>
    </row>
    <row r="98" spans="1:26" ht="15" customHeight="1">
      <c r="A98" s="3"/>
      <c r="B98" s="2"/>
      <c r="C98" s="2"/>
      <c r="D98" s="2"/>
      <c r="E98" s="2"/>
      <c r="F98" s="2"/>
      <c r="G98" s="2"/>
      <c r="H98" s="2"/>
      <c r="J98" s="2"/>
      <c r="K98" s="2"/>
      <c r="L98" s="2"/>
      <c r="M98" s="2"/>
      <c r="N98" s="2"/>
      <c r="O98" s="2"/>
      <c r="P98" s="2"/>
      <c r="Q98" s="2"/>
      <c r="R98" s="2"/>
      <c r="S98" s="2"/>
      <c r="T98" s="2"/>
      <c r="U98" s="2"/>
      <c r="V98" s="2"/>
      <c r="W98" s="2"/>
      <c r="X98" s="2"/>
      <c r="Y98" s="2"/>
      <c r="Z98" s="2"/>
    </row>
    <row r="99" spans="1:26" ht="15" customHeight="1">
      <c r="A99" s="3"/>
      <c r="B99" s="2"/>
      <c r="C99" s="2"/>
      <c r="D99" s="2"/>
      <c r="E99" s="2"/>
      <c r="F99" s="2"/>
      <c r="G99" s="2"/>
      <c r="H99" s="2"/>
      <c r="I99" s="2"/>
      <c r="J99" s="2"/>
      <c r="K99" s="2"/>
      <c r="L99" s="2"/>
      <c r="M99" s="2"/>
      <c r="N99" s="2"/>
      <c r="O99" s="2"/>
      <c r="P99" s="2"/>
      <c r="Q99" s="2"/>
      <c r="R99" s="2"/>
      <c r="S99" s="2"/>
      <c r="T99" s="2"/>
      <c r="U99" s="2"/>
      <c r="V99" s="2"/>
      <c r="W99" s="2"/>
      <c r="X99" s="2"/>
      <c r="Y99" s="2"/>
      <c r="Z99" s="2"/>
    </row>
    <row r="100" spans="1:26" ht="1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 customHeight="1">
      <c r="A101" s="3" t="s">
        <v>45</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 customHeight="1">
      <c r="A102" s="2"/>
      <c r="B102" s="3" t="s">
        <v>46</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57.75" customHeight="1">
      <c r="A104" s="2"/>
      <c r="B104" s="2"/>
      <c r="C104" s="14" t="s">
        <v>47</v>
      </c>
      <c r="D104" s="15" t="s">
        <v>48</v>
      </c>
      <c r="E104" s="15" t="s">
        <v>49</v>
      </c>
      <c r="F104" s="15" t="s">
        <v>50</v>
      </c>
      <c r="G104" s="15" t="s">
        <v>51</v>
      </c>
      <c r="H104" s="16" t="s">
        <v>52</v>
      </c>
      <c r="I104" s="2"/>
      <c r="J104" s="2"/>
      <c r="K104" s="2"/>
      <c r="L104" s="2"/>
      <c r="M104" s="2"/>
      <c r="N104" s="2"/>
      <c r="O104" s="2"/>
      <c r="P104" s="2"/>
      <c r="Q104" s="2"/>
      <c r="R104" s="2"/>
      <c r="S104" s="2"/>
      <c r="T104" s="2"/>
      <c r="U104" s="2"/>
      <c r="V104" s="2"/>
      <c r="W104" s="2"/>
      <c r="X104" s="2"/>
      <c r="Y104" s="2"/>
      <c r="Z104" s="2"/>
    </row>
    <row r="105" spans="1:26" ht="15" customHeight="1">
      <c r="A105" s="2"/>
      <c r="B105" s="2"/>
      <c r="C105" s="17" t="s">
        <v>53</v>
      </c>
      <c r="D105" s="18">
        <v>4.8</v>
      </c>
      <c r="E105" s="18" t="s">
        <v>54</v>
      </c>
      <c r="F105" s="34">
        <f>AVERAGE(D105:D108)</f>
        <v>4.2666666666666666</v>
      </c>
      <c r="G105" s="35">
        <f>STDEVA(D105:D108)</f>
        <v>0.83864970836060604</v>
      </c>
      <c r="H105" s="36">
        <f>(G105/F105)*100</f>
        <v>19.655852539701705</v>
      </c>
      <c r="I105" s="2"/>
      <c r="J105" s="2"/>
      <c r="K105" s="2"/>
      <c r="L105" s="2"/>
      <c r="M105" s="2"/>
      <c r="N105" s="2"/>
      <c r="O105" s="2"/>
      <c r="P105" s="2"/>
      <c r="Q105" s="2"/>
      <c r="R105" s="2"/>
      <c r="S105" s="2"/>
      <c r="T105" s="2"/>
      <c r="U105" s="2"/>
      <c r="V105" s="2"/>
      <c r="W105" s="2"/>
      <c r="X105" s="2"/>
      <c r="Y105" s="2"/>
      <c r="Z105" s="2"/>
    </row>
    <row r="106" spans="1:26" ht="15" customHeight="1">
      <c r="A106" s="2"/>
      <c r="B106" s="2"/>
      <c r="C106" s="17" t="s">
        <v>55</v>
      </c>
      <c r="D106" s="18">
        <v>4.7</v>
      </c>
      <c r="E106" s="18" t="s">
        <v>56</v>
      </c>
      <c r="F106" s="41"/>
      <c r="G106" s="41"/>
      <c r="H106" s="42"/>
      <c r="I106" s="2"/>
      <c r="J106" s="2"/>
      <c r="K106" s="2"/>
      <c r="L106" s="2"/>
      <c r="M106" s="2"/>
      <c r="N106" s="2"/>
      <c r="O106" s="2"/>
      <c r="P106" s="2"/>
      <c r="Q106" s="2"/>
      <c r="R106" s="2"/>
      <c r="S106" s="2"/>
      <c r="T106" s="2"/>
      <c r="U106" s="2"/>
      <c r="V106" s="2"/>
      <c r="W106" s="2"/>
      <c r="X106" s="2"/>
      <c r="Y106" s="2"/>
      <c r="Z106" s="2"/>
    </row>
    <row r="107" spans="1:26" ht="15" customHeight="1">
      <c r="A107" s="2"/>
      <c r="B107" s="2"/>
      <c r="C107" s="17" t="s">
        <v>57</v>
      </c>
      <c r="D107" s="18">
        <v>3.3</v>
      </c>
      <c r="E107" s="18" t="s">
        <v>58</v>
      </c>
      <c r="F107" s="41"/>
      <c r="G107" s="41"/>
      <c r="H107" s="42"/>
      <c r="I107" s="2"/>
      <c r="J107" s="2"/>
      <c r="K107" s="2"/>
      <c r="L107" s="2"/>
      <c r="M107" s="2"/>
      <c r="N107" s="2"/>
      <c r="O107" s="2"/>
      <c r="P107" s="2"/>
      <c r="Q107" s="2"/>
      <c r="R107" s="2"/>
      <c r="S107" s="2"/>
      <c r="T107" s="2"/>
      <c r="U107" s="2"/>
      <c r="V107" s="2"/>
      <c r="W107" s="2"/>
      <c r="X107" s="2"/>
      <c r="Y107" s="2"/>
      <c r="Z107" s="2"/>
    </row>
    <row r="108" spans="1:26" ht="15" customHeight="1">
      <c r="A108" s="2"/>
      <c r="B108" s="2"/>
      <c r="C108" s="17"/>
      <c r="D108" s="18"/>
      <c r="E108" s="18"/>
      <c r="F108" s="41"/>
      <c r="G108" s="41"/>
      <c r="H108" s="42"/>
      <c r="I108" s="2"/>
      <c r="J108" s="2"/>
      <c r="K108" s="2"/>
      <c r="L108" s="2"/>
      <c r="M108" s="2"/>
      <c r="N108" s="2"/>
      <c r="O108" s="2"/>
      <c r="P108" s="2"/>
      <c r="Q108" s="2"/>
      <c r="R108" s="2"/>
      <c r="S108" s="2"/>
      <c r="T108" s="2"/>
      <c r="U108" s="2"/>
      <c r="V108" s="2"/>
      <c r="W108" s="2"/>
      <c r="X108" s="2"/>
      <c r="Y108" s="2"/>
      <c r="Z108" s="2"/>
    </row>
    <row r="109" spans="1:26" ht="15" customHeight="1">
      <c r="A109" s="2"/>
      <c r="B109" s="2"/>
      <c r="C109" s="19"/>
      <c r="D109" s="19"/>
      <c r="E109" s="19"/>
      <c r="F109" s="41"/>
      <c r="G109" s="41"/>
      <c r="H109" s="42"/>
      <c r="I109" s="2"/>
      <c r="J109" s="2"/>
      <c r="K109" s="2"/>
      <c r="L109" s="2"/>
      <c r="M109" s="2"/>
      <c r="N109" s="2"/>
      <c r="O109" s="2"/>
      <c r="P109" s="2"/>
      <c r="Q109" s="2"/>
      <c r="R109" s="2"/>
      <c r="S109" s="2"/>
      <c r="T109" s="2"/>
      <c r="U109" s="2"/>
      <c r="V109" s="2"/>
      <c r="W109" s="2"/>
      <c r="X109" s="2"/>
      <c r="Y109" s="2"/>
      <c r="Z109" s="2"/>
    </row>
    <row r="110" spans="1:26" ht="15" customHeight="1">
      <c r="A110" s="2"/>
      <c r="B110" s="2"/>
      <c r="C110" s="17"/>
      <c r="D110" s="18"/>
      <c r="E110" s="18"/>
      <c r="F110" s="41"/>
      <c r="G110" s="41"/>
      <c r="H110" s="42"/>
      <c r="I110" s="2"/>
      <c r="J110" s="2"/>
      <c r="K110" s="2"/>
      <c r="L110" s="2"/>
      <c r="M110" s="2"/>
      <c r="N110" s="2"/>
      <c r="O110" s="2"/>
      <c r="P110" s="2"/>
      <c r="Q110" s="2"/>
      <c r="R110" s="2"/>
      <c r="S110" s="2"/>
      <c r="T110" s="2"/>
      <c r="U110" s="2"/>
      <c r="V110" s="2"/>
      <c r="W110" s="2"/>
      <c r="X110" s="2"/>
      <c r="Y110" s="2"/>
      <c r="Z110" s="2"/>
    </row>
    <row r="111" spans="1:26" ht="15" customHeight="1">
      <c r="A111" s="2"/>
      <c r="B111" s="2"/>
      <c r="C111" s="17"/>
      <c r="D111" s="18"/>
      <c r="E111" s="18"/>
      <c r="F111" s="41"/>
      <c r="G111" s="41"/>
      <c r="H111" s="42"/>
      <c r="I111" s="2"/>
      <c r="J111" s="2"/>
      <c r="K111" s="2"/>
      <c r="L111" s="2"/>
      <c r="M111" s="2"/>
      <c r="N111" s="2"/>
      <c r="O111" s="2"/>
      <c r="P111" s="2"/>
      <c r="Q111" s="2"/>
      <c r="R111" s="2"/>
      <c r="S111" s="2"/>
      <c r="T111" s="2"/>
      <c r="U111" s="2"/>
      <c r="V111" s="2"/>
      <c r="W111" s="2"/>
      <c r="X111" s="2"/>
      <c r="Y111" s="2"/>
      <c r="Z111" s="2"/>
    </row>
    <row r="112" spans="1:26" ht="15" customHeight="1">
      <c r="A112" s="2"/>
      <c r="B112" s="2"/>
      <c r="C112" s="20"/>
      <c r="D112" s="21"/>
      <c r="E112" s="21"/>
      <c r="F112" s="43"/>
      <c r="G112" s="43"/>
      <c r="H112" s="44"/>
      <c r="I112" s="2"/>
      <c r="J112" s="2"/>
      <c r="K112" s="2"/>
      <c r="L112" s="2"/>
      <c r="M112" s="2"/>
      <c r="N112" s="2"/>
      <c r="O112" s="2"/>
      <c r="P112" s="2"/>
      <c r="Q112" s="2"/>
      <c r="R112" s="2"/>
      <c r="S112" s="2"/>
      <c r="T112" s="2"/>
      <c r="U112" s="2"/>
      <c r="V112" s="2"/>
      <c r="W112" s="2"/>
      <c r="X112" s="2"/>
      <c r="Y112" s="2"/>
      <c r="Z112" s="2"/>
    </row>
    <row r="113" spans="1:26" ht="23.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23.25" customHeight="1">
      <c r="A114" s="3" t="s">
        <v>59</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3.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23.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23.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23.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23.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23.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23.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23.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23.25" customHeight="1">
      <c r="A123" s="22"/>
      <c r="B123" s="22" t="s">
        <v>60</v>
      </c>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6.5" customHeight="1">
      <c r="A124" s="22"/>
      <c r="B124" s="22" t="s">
        <v>61</v>
      </c>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23.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23.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23.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23.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23.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23.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23.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23.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23.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23.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23.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23.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23.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23.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23.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23.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23.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23.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23.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23.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23.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23.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23.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23.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23.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23.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23.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23.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23.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23.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23.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23.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23.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23.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23.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23.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23.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23.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23.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23.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23.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23.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23.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23.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23.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23.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23.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23.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23.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23.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23.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23.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23.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23.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23.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23.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23.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23.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23.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23.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23.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23.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23.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23.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23.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23.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23.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23.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23.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23.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23.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23.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23.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23.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23.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23.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23.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23.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23.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23.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23.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23.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23.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23.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23.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23.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23.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23.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23.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23.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23.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23.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23.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23.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23.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23.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23.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23.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23.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23.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23.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23.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23.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23.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23.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23.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23.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23.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23.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23.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23.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23.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23.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23.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23.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23.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23.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23.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23.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23.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23.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23.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23.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23.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23.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23.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23.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23.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23.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23.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23.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23.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23.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23.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23.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23.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23.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23.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23.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23.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23.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23.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23.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23.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23.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23.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23.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23.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23.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23.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23.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23.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23.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23.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23.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23.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23.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23.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23.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23.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23.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23.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23.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23.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23.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23.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23.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23.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23.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23.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23.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23.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23.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23.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23.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23.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23.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23.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23.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23.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23.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23.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23.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23.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23.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23.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23.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23.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23.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23.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23.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23.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23.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23.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23.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23.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23.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23.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23.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23.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23.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23.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23.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23.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23.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23.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23.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23.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23.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23.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23.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23.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23.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23.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23.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23.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23.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23.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23.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23.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23.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23.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23.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23.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23.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23.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23.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23.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23.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23.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23.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23.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23.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23.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23.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23.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23.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23.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23.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23.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23.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23.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23.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23.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23.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23.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23.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23.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23.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23.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23.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23.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23.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23.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23.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23.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23.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23.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23.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23.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23.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23.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23.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23.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23.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23.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23.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23.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23.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23.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23.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23.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23.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23.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23.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23.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23.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23.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23.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23.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23.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23.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23.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23.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23.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23.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23.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23.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23.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23.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23.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23.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23.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23.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23.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23.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23.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23.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23.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23.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23.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23.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23.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23.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23.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23.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23.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23.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23.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23.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23.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23.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23.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23.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23.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23.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23.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23.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23.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23.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23.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23.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23.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23.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23.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23.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23.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23.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23.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23.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23.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23.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23.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23.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23.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23.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23.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23.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23.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23.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23.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23.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23.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23.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23.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23.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23.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23.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23.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23.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23.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23.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23.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23.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23.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23.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23.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23.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23.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23.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23.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23.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23.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23.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23.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23.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23.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23.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23.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23.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23.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23.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23.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23.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23.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23.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23.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23.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23.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23.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23.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23.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23.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23.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23.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23.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23.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23.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23.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23.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23.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23.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23.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23.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23.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23.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23.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23.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23.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23.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23.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23.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23.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23.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23.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23.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23.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23.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23.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23.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23.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23.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23.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23.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23.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23.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23.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23.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23.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23.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23.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23.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23.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23.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23.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23.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23.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23.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23.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23.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23.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23.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23.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23.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23.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23.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23.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23.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23.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23.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23.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23.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23.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23.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23.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23.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23.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23.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23.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23.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23.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23.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23.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23.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23.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23.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23.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23.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23.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23.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23.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23.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23.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23.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23.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23.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23.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23.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23.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23.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23.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23.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23.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23.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23.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23.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23.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23.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23.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23.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23.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23.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23.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23.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23.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23.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23.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23.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23.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23.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23.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23.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23.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23.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23.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23.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23.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23.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23.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23.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23.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23.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23.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23.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23.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23.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23.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23.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23.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23.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23.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23.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23.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23.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23.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23.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23.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23.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23.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23.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23.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23.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23.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23.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23.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23.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23.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23.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23.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23.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23.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23.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23.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23.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23.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23.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23.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23.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23.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23.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23.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23.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23.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23.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23.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23.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23.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23.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23.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23.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23.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23.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23.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23.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23.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23.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23.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23.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23.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23.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23.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23.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23.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23.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23.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23.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23.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23.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23.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23.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23.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23.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23.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23.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23.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23.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23.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23.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23.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23.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23.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23.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23.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23.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23.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23.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23.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23.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23.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23.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23.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23.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23.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23.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23.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23.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23.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23.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23.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23.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23.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23.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23.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23.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23.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23.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23.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23.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23.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23.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23.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23.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23.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23.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23.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23.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23.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23.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23.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23.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23.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23.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23.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23.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23.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23.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23.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23.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23.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23.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23.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23.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23.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23.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23.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23.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23.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23.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23.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23.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23.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23.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23.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23.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23.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23.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23.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23.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23.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23.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23.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23.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23.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23.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23.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23.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23.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23.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23.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23.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23.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23.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23.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23.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23.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23.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23.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23.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23.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23.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23.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23.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23.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23.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23.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23.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23.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23.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23.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23.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23.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23.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23.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23.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23.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23.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23.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23.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23.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23.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23.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23.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23.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23.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23.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23.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23.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23.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23.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23.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23.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23.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23.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23.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23.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23.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23.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23.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23.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23.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23.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23.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23.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23.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23.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23.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23.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23.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23.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23.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23.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23.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23.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23.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23.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23.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23.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23.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23.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23.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23.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23.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23.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23.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23.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23.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23.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23.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23.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23.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23.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23.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23.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23.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23.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23.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23.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23.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23.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23.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23.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23.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23.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23.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23.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23.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23.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23.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23.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23.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23.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23.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23.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23.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23.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23.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23.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23.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23.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23.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23.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23.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23.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23.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23.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23.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23.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23.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23.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23.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23.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23.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23.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23.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23.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23.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23.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23.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23.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23.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23.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23.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23.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23.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23.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23.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23.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23.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23.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23.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23.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23.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23.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23.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23.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23.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23.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23.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23.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23.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23.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23.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23.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23.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23.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23.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23.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23.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23.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23.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23.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23.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23.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23.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23.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23.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23.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23.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23.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23.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23.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23.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23.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23.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23.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23.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23.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23.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23.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23.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23.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23.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23.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23.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23.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23.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23.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23.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23.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23.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23.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23.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23.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23.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23.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23.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23.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23.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23.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23.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23.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23.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23.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23.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23.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23.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23.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23.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23.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23.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23.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23.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23.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23.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23.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23.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F105:F112"/>
    <mergeCell ref="G105:G112"/>
    <mergeCell ref="H105:H112"/>
  </mergeCells>
  <pageMargins left="0.70866141732283472" right="0.70866141732283472" top="0.74803149606299213" bottom="0.74803149606299213"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2578125" defaultRowHeight="15" customHeight="1"/>
  <cols>
    <col min="1" max="1" width="3.42578125" customWidth="1"/>
    <col min="2" max="2" width="8" customWidth="1"/>
    <col min="3" max="3" width="22" customWidth="1"/>
    <col min="4" max="6" width="12.7109375" customWidth="1"/>
    <col min="7" max="7" width="23.42578125" customWidth="1"/>
    <col min="8" max="8" width="16.140625" customWidth="1"/>
    <col min="9" max="9" width="15" customWidth="1"/>
    <col min="10" max="26" width="11.42578125" customWidth="1"/>
  </cols>
  <sheetData>
    <row r="1" spans="1:26" ht="21" customHeight="1">
      <c r="A1" s="1" t="s">
        <v>62</v>
      </c>
      <c r="B1" s="2"/>
      <c r="C1" s="2"/>
      <c r="D1" s="2"/>
      <c r="E1" s="3" t="s">
        <v>63</v>
      </c>
      <c r="F1" s="2"/>
      <c r="G1" s="2"/>
      <c r="H1" s="2"/>
      <c r="I1" s="2"/>
      <c r="J1" s="2"/>
      <c r="K1" s="2"/>
      <c r="L1" s="2"/>
      <c r="M1" s="2"/>
      <c r="N1" s="2"/>
      <c r="O1" s="2"/>
      <c r="P1" s="2"/>
      <c r="Q1" s="2"/>
      <c r="R1" s="2"/>
      <c r="S1" s="2"/>
      <c r="T1" s="2"/>
      <c r="U1" s="2"/>
      <c r="V1" s="2"/>
      <c r="W1" s="2"/>
      <c r="X1" s="2"/>
      <c r="Y1" s="2"/>
      <c r="Z1" s="2"/>
    </row>
    <row r="2" spans="1:26" ht="15" customHeight="1">
      <c r="A2" s="3" t="s">
        <v>2</v>
      </c>
      <c r="B2" s="2"/>
      <c r="C2" s="2"/>
      <c r="D2" s="2"/>
      <c r="E2" s="3" t="s">
        <v>3</v>
      </c>
      <c r="F2" s="2"/>
      <c r="G2" s="2"/>
      <c r="H2" s="2"/>
      <c r="I2" s="2"/>
      <c r="J2" s="2"/>
      <c r="K2" s="2"/>
      <c r="L2" s="2"/>
      <c r="M2" s="2"/>
      <c r="N2" s="2"/>
      <c r="O2" s="2"/>
      <c r="P2" s="2"/>
      <c r="Q2" s="2"/>
      <c r="R2" s="2"/>
      <c r="S2" s="2"/>
      <c r="T2" s="2"/>
      <c r="U2" s="2"/>
      <c r="V2" s="2"/>
      <c r="W2" s="2"/>
      <c r="X2" s="2"/>
      <c r="Y2" s="2"/>
      <c r="Z2" s="2"/>
    </row>
    <row r="3" spans="1:26" ht="15" customHeight="1">
      <c r="A3" s="3" t="s">
        <v>4</v>
      </c>
      <c r="B3" s="2"/>
      <c r="C3" s="2"/>
      <c r="D3" s="2"/>
      <c r="E3" s="2"/>
      <c r="F3" s="2"/>
      <c r="G3" s="2"/>
      <c r="H3" s="2"/>
      <c r="I3" s="2"/>
      <c r="J3" s="2"/>
      <c r="K3" s="2"/>
      <c r="L3" s="2"/>
      <c r="M3" s="2"/>
      <c r="N3" s="2"/>
      <c r="O3" s="2"/>
      <c r="P3" s="2"/>
      <c r="Q3" s="2"/>
      <c r="R3" s="2"/>
      <c r="S3" s="2"/>
      <c r="T3" s="2"/>
      <c r="U3" s="2"/>
      <c r="V3" s="2"/>
      <c r="W3" s="2"/>
      <c r="X3" s="2"/>
      <c r="Y3" s="2"/>
      <c r="Z3" s="2"/>
    </row>
    <row r="4" spans="1:26" ht="15" customHeight="1">
      <c r="A4" s="3"/>
      <c r="B4" s="2"/>
      <c r="C4" s="2"/>
      <c r="D4" s="2"/>
      <c r="E4" s="2"/>
      <c r="F4" s="2"/>
      <c r="G4" s="2"/>
      <c r="H4" s="2"/>
      <c r="I4" s="2"/>
      <c r="J4" s="2"/>
      <c r="K4" s="2"/>
      <c r="L4" s="2"/>
      <c r="M4" s="2"/>
      <c r="N4" s="2"/>
      <c r="O4" s="2"/>
      <c r="P4" s="2"/>
      <c r="Q4" s="2"/>
      <c r="R4" s="2"/>
      <c r="S4" s="2"/>
      <c r="T4" s="2"/>
      <c r="U4" s="2"/>
      <c r="V4" s="2"/>
      <c r="W4" s="2"/>
      <c r="X4" s="2"/>
      <c r="Y4" s="2"/>
      <c r="Z4" s="2"/>
    </row>
    <row r="5" spans="1:26" ht="15" customHeight="1">
      <c r="A5" s="3" t="s">
        <v>64</v>
      </c>
      <c r="B5" s="2"/>
      <c r="C5" s="2"/>
      <c r="D5" s="2"/>
      <c r="E5" s="2"/>
      <c r="F5" s="2"/>
      <c r="G5" s="2"/>
      <c r="H5" s="2"/>
      <c r="I5" s="2"/>
      <c r="J5" s="2"/>
      <c r="K5" s="2"/>
      <c r="L5" s="2"/>
      <c r="M5" s="2"/>
      <c r="N5" s="2"/>
      <c r="O5" s="2"/>
      <c r="P5" s="2"/>
      <c r="Q5" s="2"/>
      <c r="R5" s="2"/>
      <c r="S5" s="2"/>
      <c r="T5" s="2"/>
      <c r="U5" s="2"/>
      <c r="V5" s="2"/>
      <c r="W5" s="2"/>
      <c r="X5" s="2"/>
      <c r="Y5" s="2"/>
      <c r="Z5" s="2"/>
    </row>
    <row r="6" spans="1:26" ht="15" customHeight="1">
      <c r="A6" s="3"/>
      <c r="B6" s="2" t="s">
        <v>65</v>
      </c>
      <c r="C6" s="2"/>
      <c r="D6" s="2"/>
      <c r="E6" s="2"/>
      <c r="F6" s="2"/>
      <c r="G6" s="2"/>
      <c r="H6" s="2"/>
      <c r="I6" s="2"/>
      <c r="J6" s="2"/>
      <c r="K6" s="2"/>
      <c r="L6" s="2"/>
      <c r="M6" s="2"/>
      <c r="N6" s="2"/>
      <c r="O6" s="2"/>
      <c r="P6" s="2"/>
      <c r="Q6" s="2"/>
      <c r="R6" s="2"/>
      <c r="S6" s="2"/>
      <c r="T6" s="2"/>
      <c r="U6" s="2"/>
      <c r="V6" s="2"/>
      <c r="W6" s="2"/>
      <c r="X6" s="2"/>
      <c r="Y6" s="2"/>
      <c r="Z6" s="2"/>
    </row>
    <row r="7" spans="1:26" ht="15" customHeight="1">
      <c r="A7" s="3"/>
      <c r="B7" s="2"/>
      <c r="C7" s="2"/>
      <c r="D7" s="2"/>
      <c r="E7" s="2"/>
      <c r="F7" s="2"/>
      <c r="G7" s="2"/>
      <c r="H7" s="2"/>
      <c r="I7" s="2"/>
      <c r="J7" s="2"/>
      <c r="K7" s="2"/>
      <c r="L7" s="2"/>
      <c r="M7" s="2"/>
      <c r="N7" s="2"/>
      <c r="O7" s="2"/>
      <c r="P7" s="2"/>
      <c r="Q7" s="2"/>
      <c r="R7" s="2"/>
      <c r="S7" s="2"/>
      <c r="T7" s="2"/>
      <c r="U7" s="2"/>
      <c r="V7" s="2"/>
      <c r="W7" s="2"/>
      <c r="X7" s="2"/>
      <c r="Y7" s="2"/>
      <c r="Z7" s="2"/>
    </row>
    <row r="8" spans="1:26" ht="15" customHeight="1">
      <c r="A8" s="3"/>
      <c r="B8" s="2"/>
      <c r="C8" s="2"/>
      <c r="D8" s="2"/>
      <c r="E8" s="2"/>
      <c r="F8" s="2"/>
      <c r="G8" s="2"/>
      <c r="H8" s="2"/>
      <c r="I8" s="2"/>
      <c r="J8" s="2"/>
      <c r="K8" s="2"/>
      <c r="L8" s="2"/>
      <c r="M8" s="2"/>
      <c r="N8" s="2"/>
      <c r="O8" s="2"/>
      <c r="P8" s="2"/>
      <c r="Q8" s="2"/>
      <c r="R8" s="2"/>
      <c r="S8" s="2"/>
      <c r="T8" s="2"/>
      <c r="U8" s="2"/>
      <c r="V8" s="2"/>
      <c r="W8" s="2"/>
      <c r="X8" s="2"/>
      <c r="Y8" s="2"/>
      <c r="Z8" s="2"/>
    </row>
    <row r="9" spans="1:26" ht="15" customHeight="1">
      <c r="A9" s="3"/>
      <c r="B9" s="2"/>
      <c r="C9" s="2"/>
      <c r="D9" s="2"/>
      <c r="E9" s="2"/>
      <c r="F9" s="2"/>
      <c r="G9" s="2"/>
      <c r="H9" s="2"/>
      <c r="I9" s="2"/>
      <c r="J9" s="2"/>
      <c r="K9" s="2"/>
      <c r="L9" s="2"/>
      <c r="M9" s="2"/>
      <c r="N9" s="2"/>
      <c r="O9" s="2"/>
      <c r="P9" s="2"/>
      <c r="Q9" s="2"/>
      <c r="R9" s="2"/>
      <c r="S9" s="2"/>
      <c r="T9" s="2"/>
      <c r="U9" s="2"/>
      <c r="V9" s="2"/>
      <c r="W9" s="2"/>
      <c r="X9" s="2"/>
      <c r="Y9" s="2"/>
      <c r="Z9" s="2"/>
    </row>
    <row r="10" spans="1:26" ht="15" customHeight="1">
      <c r="A10" s="3" t="s">
        <v>66</v>
      </c>
      <c r="B10" s="2"/>
      <c r="C10" s="2"/>
      <c r="D10" s="2"/>
      <c r="E10" s="2"/>
      <c r="F10" s="2"/>
      <c r="G10" s="2"/>
      <c r="H10" s="2"/>
      <c r="I10" s="2"/>
      <c r="J10" s="2"/>
      <c r="K10" s="2"/>
      <c r="L10" s="2"/>
      <c r="M10" s="2"/>
      <c r="N10" s="2"/>
      <c r="O10" s="2"/>
      <c r="P10" s="2"/>
      <c r="Q10" s="2"/>
      <c r="R10" s="2"/>
      <c r="S10" s="2"/>
      <c r="T10" s="2"/>
      <c r="U10" s="2"/>
      <c r="V10" s="2"/>
      <c r="W10" s="2"/>
      <c r="X10" s="2"/>
      <c r="Y10" s="2"/>
      <c r="Z10" s="2"/>
    </row>
    <row r="11" spans="1:26" ht="1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23.25" customHeight="1">
      <c r="A12" s="2"/>
      <c r="B12" s="2"/>
      <c r="C12" s="23" t="s">
        <v>67</v>
      </c>
      <c r="D12" s="23" t="s">
        <v>68</v>
      </c>
      <c r="E12" s="23" t="s">
        <v>69</v>
      </c>
      <c r="F12" s="2"/>
      <c r="G12" s="2"/>
      <c r="H12" s="2"/>
      <c r="I12" s="2"/>
      <c r="J12" s="2"/>
      <c r="K12" s="2"/>
      <c r="L12" s="2"/>
      <c r="M12" s="2"/>
      <c r="N12" s="2"/>
      <c r="O12" s="2"/>
      <c r="P12" s="2"/>
      <c r="Q12" s="2"/>
      <c r="R12" s="2"/>
      <c r="S12" s="2"/>
      <c r="T12" s="2"/>
      <c r="U12" s="2"/>
      <c r="V12" s="2"/>
      <c r="W12" s="2"/>
      <c r="X12" s="2"/>
      <c r="Y12" s="2"/>
      <c r="Z12" s="2"/>
    </row>
    <row r="13" spans="1:26" ht="23.25" customHeight="1">
      <c r="A13" s="2"/>
      <c r="B13" s="2"/>
      <c r="C13" s="24">
        <v>0.8</v>
      </c>
      <c r="D13" s="24">
        <v>8.4699999999999998E-2</v>
      </c>
      <c r="E13" s="24">
        <v>6.3</v>
      </c>
      <c r="F13" s="2"/>
      <c r="G13" s="2"/>
      <c r="H13" s="2"/>
      <c r="I13" s="2"/>
      <c r="J13" s="2"/>
      <c r="K13" s="2"/>
      <c r="L13" s="2"/>
      <c r="M13" s="2"/>
      <c r="N13" s="2"/>
      <c r="O13" s="2"/>
      <c r="P13" s="2"/>
      <c r="Q13" s="2"/>
      <c r="R13" s="2"/>
      <c r="S13" s="2"/>
      <c r="T13" s="2"/>
      <c r="U13" s="2"/>
      <c r="V13" s="2"/>
      <c r="W13" s="2"/>
      <c r="X13" s="2"/>
      <c r="Y13" s="2"/>
      <c r="Z13" s="2"/>
    </row>
    <row r="14" spans="1:26" ht="23.25" customHeight="1">
      <c r="A14" s="2"/>
      <c r="B14" s="2"/>
      <c r="C14" s="24">
        <v>1.6</v>
      </c>
      <c r="D14" s="24">
        <v>0.15229999999999999</v>
      </c>
      <c r="E14" s="24">
        <v>0.5</v>
      </c>
      <c r="F14" s="2"/>
      <c r="G14" s="2"/>
      <c r="H14" s="2"/>
      <c r="I14" s="2"/>
      <c r="J14" s="2"/>
      <c r="K14" s="2"/>
      <c r="L14" s="2"/>
      <c r="M14" s="2"/>
      <c r="N14" s="2"/>
      <c r="O14" s="2"/>
      <c r="P14" s="2"/>
      <c r="Q14" s="2"/>
      <c r="R14" s="2"/>
      <c r="S14" s="2"/>
      <c r="T14" s="2"/>
      <c r="U14" s="2"/>
      <c r="V14" s="2"/>
      <c r="W14" s="2"/>
      <c r="X14" s="2"/>
      <c r="Y14" s="2"/>
      <c r="Z14" s="2"/>
    </row>
    <row r="15" spans="1:26" ht="23.25" customHeight="1">
      <c r="A15" s="2"/>
      <c r="B15" s="2"/>
      <c r="C15" s="24">
        <v>2.4</v>
      </c>
      <c r="D15" s="24">
        <v>0.221</v>
      </c>
      <c r="E15" s="24">
        <v>2.4</v>
      </c>
      <c r="F15" s="2"/>
      <c r="G15" s="2"/>
      <c r="H15" s="2"/>
      <c r="I15" s="2"/>
      <c r="J15" s="2"/>
      <c r="K15" s="2"/>
      <c r="L15" s="2"/>
      <c r="M15" s="2"/>
      <c r="N15" s="2"/>
      <c r="O15" s="2"/>
      <c r="P15" s="2"/>
      <c r="Q15" s="2"/>
      <c r="R15" s="2"/>
      <c r="S15" s="2"/>
      <c r="T15" s="2"/>
      <c r="U15" s="2"/>
      <c r="V15" s="2"/>
      <c r="W15" s="2"/>
      <c r="X15" s="2"/>
      <c r="Y15" s="2"/>
      <c r="Z15" s="2"/>
    </row>
    <row r="16" spans="1:26" ht="23.25" customHeight="1">
      <c r="A16" s="2"/>
      <c r="B16" s="2"/>
      <c r="C16" s="24">
        <v>3.2</v>
      </c>
      <c r="D16" s="24">
        <v>0.27610000000000001</v>
      </c>
      <c r="E16" s="24">
        <v>1.4</v>
      </c>
      <c r="F16" s="2"/>
      <c r="G16" s="2"/>
      <c r="H16" s="2"/>
      <c r="I16" s="2"/>
      <c r="J16" s="2"/>
      <c r="K16" s="2"/>
      <c r="L16" s="2"/>
      <c r="M16" s="2"/>
      <c r="N16" s="2"/>
      <c r="O16" s="2"/>
      <c r="P16" s="2"/>
      <c r="Q16" s="2"/>
      <c r="R16" s="2"/>
      <c r="S16" s="2"/>
      <c r="T16" s="2"/>
      <c r="U16" s="2"/>
      <c r="V16" s="2"/>
      <c r="W16" s="2"/>
      <c r="X16" s="2"/>
      <c r="Y16" s="2"/>
      <c r="Z16" s="2"/>
    </row>
    <row r="17" spans="1:26" ht="23.25" customHeight="1">
      <c r="A17" s="2"/>
      <c r="B17" s="2" t="s">
        <v>70</v>
      </c>
      <c r="C17" s="24"/>
      <c r="D17" s="24">
        <v>0.2243</v>
      </c>
      <c r="E17" s="24"/>
      <c r="F17" s="2"/>
      <c r="G17" s="2"/>
      <c r="H17" s="2"/>
      <c r="I17" s="2"/>
      <c r="J17" s="2"/>
      <c r="K17" s="2"/>
      <c r="L17" s="2"/>
      <c r="M17" s="2"/>
      <c r="N17" s="2"/>
      <c r="O17" s="2"/>
      <c r="P17" s="2"/>
      <c r="Q17" s="2"/>
      <c r="R17" s="2"/>
      <c r="S17" s="2"/>
      <c r="T17" s="2"/>
      <c r="U17" s="2"/>
      <c r="V17" s="2"/>
      <c r="W17" s="2"/>
      <c r="X17" s="2"/>
      <c r="Y17" s="2"/>
      <c r="Z17" s="2"/>
    </row>
    <row r="18" spans="1:26" ht="23.25" customHeight="1">
      <c r="A18" s="2"/>
      <c r="B18" s="2"/>
      <c r="C18" s="2"/>
      <c r="D18" s="5"/>
      <c r="E18" s="2"/>
      <c r="F18" s="2"/>
      <c r="G18" s="2"/>
      <c r="H18" s="2"/>
      <c r="I18" s="2"/>
      <c r="J18" s="2"/>
      <c r="K18" s="2"/>
      <c r="L18" s="2"/>
      <c r="M18" s="2"/>
      <c r="N18" s="2"/>
      <c r="O18" s="2"/>
      <c r="P18" s="2"/>
      <c r="Q18" s="2"/>
      <c r="R18" s="2"/>
      <c r="S18" s="2"/>
      <c r="T18" s="2"/>
      <c r="U18" s="2"/>
      <c r="V18" s="2"/>
      <c r="W18" s="2"/>
      <c r="X18" s="2"/>
      <c r="Y18" s="2"/>
      <c r="Z18" s="2"/>
    </row>
    <row r="19" spans="1:26" ht="15" customHeight="1">
      <c r="A19" s="3" t="s">
        <v>71</v>
      </c>
      <c r="B19" s="2"/>
      <c r="C19" s="2"/>
      <c r="D19" s="2"/>
      <c r="E19" s="2"/>
      <c r="F19" s="2"/>
      <c r="G19" s="2"/>
      <c r="H19" s="2"/>
      <c r="I19" s="2"/>
      <c r="J19" s="2"/>
      <c r="K19" s="2"/>
      <c r="L19" s="2"/>
      <c r="M19" s="2"/>
      <c r="N19" s="2"/>
      <c r="O19" s="2"/>
      <c r="P19" s="2"/>
      <c r="Q19" s="2"/>
      <c r="R19" s="2"/>
      <c r="S19" s="2"/>
      <c r="T19" s="2"/>
      <c r="U19" s="2"/>
      <c r="V19" s="2"/>
      <c r="W19" s="2"/>
      <c r="X19" s="2"/>
      <c r="Y19" s="2"/>
      <c r="Z19" s="2"/>
    </row>
    <row r="20" spans="1:26" ht="1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 customHeight="1">
      <c r="A35" s="3" t="s">
        <v>72</v>
      </c>
      <c r="B35" s="2"/>
      <c r="C35" s="2"/>
      <c r="D35" s="2"/>
      <c r="E35" s="2" t="s">
        <v>73</v>
      </c>
      <c r="F35" s="2"/>
      <c r="G35" s="2" t="s">
        <v>74</v>
      </c>
      <c r="H35" s="2"/>
      <c r="I35" s="2" t="s">
        <v>38</v>
      </c>
      <c r="J35" s="2"/>
      <c r="K35" s="2"/>
      <c r="L35" s="2"/>
      <c r="M35" s="2"/>
      <c r="N35" s="2"/>
      <c r="O35" s="2"/>
      <c r="P35" s="2"/>
      <c r="Q35" s="2"/>
      <c r="R35" s="2"/>
      <c r="S35" s="2"/>
      <c r="T35" s="2"/>
      <c r="U35" s="2"/>
      <c r="V35" s="2"/>
      <c r="W35" s="2"/>
      <c r="X35" s="2"/>
      <c r="Y35" s="2"/>
      <c r="Z35" s="2"/>
    </row>
    <row r="36" spans="1:26" ht="1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 customHeight="1">
      <c r="A37" s="2"/>
      <c r="B37" s="2"/>
      <c r="C37" s="2"/>
      <c r="D37" s="2"/>
      <c r="E37" s="2">
        <v>2.5073883963291337</v>
      </c>
      <c r="F37" s="2"/>
      <c r="G37" s="2">
        <f>E37*(25/1.2)</f>
        <v>52.237258256856961</v>
      </c>
      <c r="H37" s="2"/>
      <c r="I37" s="4">
        <f>G37*(100/1000)</f>
        <v>5.2237258256856967</v>
      </c>
      <c r="J37" s="4" t="s">
        <v>39</v>
      </c>
      <c r="K37" s="2"/>
      <c r="L37" s="2"/>
      <c r="M37" s="2"/>
      <c r="N37" s="2"/>
      <c r="O37" s="2"/>
      <c r="P37" s="2"/>
      <c r="Q37" s="2"/>
      <c r="R37" s="2"/>
      <c r="S37" s="2"/>
      <c r="T37" s="2"/>
      <c r="U37" s="2"/>
      <c r="V37" s="2"/>
      <c r="W37" s="2"/>
      <c r="X37" s="2"/>
      <c r="Y37" s="2"/>
      <c r="Z37" s="2"/>
    </row>
    <row r="38" spans="1:26" ht="15" customHeight="1">
      <c r="A38" s="3" t="s">
        <v>75</v>
      </c>
      <c r="B38" s="2"/>
      <c r="C38" s="2"/>
      <c r="D38" s="2"/>
      <c r="E38" s="2"/>
      <c r="F38" s="2"/>
      <c r="G38" s="2"/>
      <c r="H38" s="2"/>
      <c r="I38" s="2"/>
      <c r="J38" s="2"/>
      <c r="K38" s="2"/>
      <c r="L38" s="2"/>
      <c r="M38" s="2"/>
      <c r="N38" s="2"/>
      <c r="O38" s="2"/>
      <c r="P38" s="2"/>
      <c r="Q38" s="2"/>
      <c r="R38" s="2"/>
      <c r="S38" s="2"/>
      <c r="T38" s="2"/>
      <c r="U38" s="2"/>
      <c r="V38" s="2"/>
      <c r="W38" s="2"/>
      <c r="X38" s="2"/>
      <c r="Y38" s="2"/>
      <c r="Z38" s="2"/>
    </row>
    <row r="39" spans="1:26" ht="15" customHeight="1">
      <c r="A39" s="3"/>
      <c r="B39" s="2" t="s">
        <v>41</v>
      </c>
      <c r="C39" s="4">
        <v>7.1126245637382499E-2</v>
      </c>
      <c r="D39" s="2"/>
      <c r="E39" s="2"/>
      <c r="F39" s="2"/>
      <c r="G39" s="2"/>
      <c r="H39" s="2"/>
      <c r="I39" s="2"/>
      <c r="J39" s="2"/>
      <c r="K39" s="2"/>
      <c r="L39" s="2"/>
      <c r="M39" s="2"/>
      <c r="N39" s="2"/>
      <c r="O39" s="2"/>
      <c r="P39" s="2"/>
      <c r="Q39" s="2"/>
      <c r="R39" s="2"/>
      <c r="S39" s="2"/>
      <c r="T39" s="2"/>
      <c r="U39" s="2"/>
      <c r="V39" s="2"/>
      <c r="W39" s="2"/>
      <c r="X39" s="2"/>
      <c r="Y39" s="2"/>
      <c r="Z39" s="2"/>
    </row>
    <row r="40" spans="1:26" ht="1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 customHeight="1">
      <c r="A41" s="3" t="s">
        <v>76</v>
      </c>
      <c r="B41" s="2"/>
      <c r="C41" s="2"/>
      <c r="D41" s="2"/>
      <c r="E41" s="2"/>
      <c r="F41" s="2"/>
      <c r="G41" s="2"/>
      <c r="H41" s="2"/>
      <c r="I41" s="2"/>
      <c r="J41" s="2"/>
      <c r="K41" s="2"/>
      <c r="L41" s="2"/>
      <c r="M41" s="2"/>
      <c r="N41" s="2"/>
      <c r="O41" s="2"/>
      <c r="P41" s="2"/>
      <c r="Q41" s="2"/>
      <c r="R41" s="2"/>
      <c r="S41" s="2"/>
      <c r="T41" s="2"/>
      <c r="U41" s="2"/>
      <c r="V41" s="2"/>
      <c r="W41" s="2"/>
      <c r="X41" s="2"/>
      <c r="Y41" s="2"/>
      <c r="Z41" s="2"/>
    </row>
    <row r="42" spans="1:26" ht="15" customHeight="1">
      <c r="A42" s="2"/>
      <c r="B42" s="4" t="s">
        <v>77</v>
      </c>
      <c r="C42" s="4"/>
      <c r="D42" s="2"/>
      <c r="E42" s="2"/>
      <c r="F42" s="2"/>
      <c r="G42" s="2"/>
      <c r="H42" s="2"/>
      <c r="I42" s="2"/>
      <c r="J42" s="2"/>
      <c r="K42" s="2"/>
      <c r="L42" s="2"/>
      <c r="M42" s="2"/>
      <c r="N42" s="2"/>
      <c r="O42" s="2"/>
      <c r="P42" s="2"/>
      <c r="Q42" s="2"/>
      <c r="R42" s="2"/>
      <c r="S42" s="2"/>
      <c r="T42" s="2"/>
      <c r="U42" s="2"/>
      <c r="V42" s="2"/>
      <c r="W42" s="2"/>
      <c r="X42" s="2"/>
      <c r="Y42" s="2"/>
      <c r="Z42" s="2"/>
    </row>
    <row r="43" spans="1:26" ht="15" customHeight="1">
      <c r="A43" s="3"/>
      <c r="B43" s="2"/>
      <c r="C43" s="2"/>
      <c r="D43" s="2"/>
      <c r="E43" s="2"/>
      <c r="F43" s="2"/>
      <c r="G43" s="2"/>
      <c r="H43" s="2"/>
      <c r="I43" s="2"/>
      <c r="J43" s="2"/>
      <c r="K43" s="2"/>
      <c r="L43" s="2"/>
      <c r="M43" s="2"/>
      <c r="N43" s="2"/>
      <c r="O43" s="2"/>
      <c r="P43" s="2"/>
      <c r="Q43" s="2"/>
      <c r="R43" s="2"/>
      <c r="S43" s="2"/>
      <c r="T43" s="2"/>
      <c r="U43" s="2"/>
      <c r="V43" s="2"/>
      <c r="W43" s="2"/>
      <c r="X43" s="2"/>
      <c r="Y43" s="2"/>
      <c r="Z43" s="2"/>
    </row>
    <row r="44" spans="1:26" ht="15" customHeight="1">
      <c r="A44" s="3" t="s">
        <v>78</v>
      </c>
      <c r="B44" s="2"/>
      <c r="C44" s="2"/>
      <c r="D44" s="2"/>
      <c r="E44" s="2"/>
      <c r="F44" s="2"/>
      <c r="G44" s="2"/>
      <c r="H44" s="2"/>
      <c r="I44" s="2"/>
      <c r="J44" s="2"/>
      <c r="K44" s="2"/>
      <c r="L44" s="2"/>
      <c r="M44" s="2"/>
      <c r="N44" s="2"/>
      <c r="O44" s="2"/>
      <c r="P44" s="2"/>
      <c r="Q44" s="2"/>
      <c r="R44" s="2"/>
      <c r="S44" s="2"/>
      <c r="T44" s="2"/>
      <c r="U44" s="2"/>
      <c r="V44" s="2"/>
      <c r="W44" s="2"/>
      <c r="X44" s="2"/>
      <c r="Y44" s="2"/>
      <c r="Z44" s="2"/>
    </row>
    <row r="45" spans="1:26" ht="15" customHeight="1">
      <c r="A45" s="3"/>
      <c r="B45" s="2"/>
      <c r="C45" s="2"/>
      <c r="D45" s="2"/>
      <c r="E45" s="2"/>
      <c r="F45" s="2"/>
      <c r="G45" s="2"/>
      <c r="H45" s="2"/>
      <c r="I45" s="2"/>
      <c r="J45" s="2"/>
      <c r="K45" s="2"/>
      <c r="L45" s="2"/>
      <c r="M45" s="2"/>
      <c r="N45" s="2"/>
      <c r="O45" s="2"/>
      <c r="P45" s="2"/>
      <c r="Q45" s="2"/>
      <c r="R45" s="2"/>
      <c r="S45" s="2"/>
      <c r="T45" s="2"/>
      <c r="U45" s="2"/>
      <c r="V45" s="2"/>
      <c r="W45" s="2"/>
      <c r="X45" s="2"/>
      <c r="Y45" s="2"/>
      <c r="Z45" s="2"/>
    </row>
    <row r="46" spans="1:26" ht="15" customHeight="1">
      <c r="A46" s="3"/>
      <c r="B46" s="2"/>
      <c r="C46" s="2"/>
      <c r="D46" s="2"/>
      <c r="E46" s="2"/>
      <c r="F46" s="2"/>
      <c r="G46" s="2"/>
      <c r="H46" s="2"/>
      <c r="I46" s="2"/>
      <c r="J46" s="2"/>
      <c r="K46" s="2"/>
      <c r="L46" s="2"/>
      <c r="M46" s="2"/>
      <c r="N46" s="2"/>
      <c r="O46" s="2"/>
      <c r="P46" s="2"/>
      <c r="Q46" s="2"/>
      <c r="R46" s="2"/>
      <c r="S46" s="2"/>
      <c r="T46" s="2"/>
      <c r="U46" s="2"/>
      <c r="V46" s="2"/>
      <c r="W46" s="2"/>
      <c r="X46" s="2"/>
      <c r="Y46" s="2"/>
      <c r="Z46" s="2"/>
    </row>
    <row r="47" spans="1:26" ht="15" customHeight="1">
      <c r="A47" s="3"/>
      <c r="B47" s="2"/>
      <c r="C47" s="2"/>
      <c r="D47" s="2"/>
      <c r="E47" s="2"/>
      <c r="F47" s="2"/>
      <c r="G47" s="2"/>
      <c r="H47" s="2"/>
      <c r="I47" s="2"/>
      <c r="J47" s="2"/>
      <c r="K47" s="2"/>
      <c r="L47" s="2"/>
      <c r="M47" s="2"/>
      <c r="N47" s="2"/>
      <c r="O47" s="2"/>
      <c r="P47" s="2"/>
      <c r="Q47" s="2"/>
      <c r="R47" s="2"/>
      <c r="S47" s="2"/>
      <c r="T47" s="2"/>
      <c r="U47" s="2"/>
      <c r="V47" s="2"/>
      <c r="W47" s="2"/>
      <c r="X47" s="2"/>
      <c r="Y47" s="2"/>
      <c r="Z47" s="2"/>
    </row>
    <row r="48" spans="1:26" ht="15" customHeight="1">
      <c r="A48" s="3"/>
      <c r="B48" s="2"/>
      <c r="C48" s="2"/>
      <c r="D48" s="2"/>
      <c r="E48" s="2"/>
      <c r="F48" s="2"/>
      <c r="G48" s="2"/>
      <c r="H48" s="2"/>
      <c r="I48" s="2"/>
      <c r="J48" s="2"/>
      <c r="K48" s="2"/>
      <c r="L48" s="2"/>
      <c r="M48" s="2"/>
      <c r="N48" s="2"/>
      <c r="O48" s="2"/>
      <c r="P48" s="2"/>
      <c r="Q48" s="2"/>
      <c r="R48" s="2"/>
      <c r="S48" s="2"/>
      <c r="T48" s="2"/>
      <c r="U48" s="2"/>
      <c r="V48" s="2"/>
      <c r="W48" s="2"/>
      <c r="X48" s="2"/>
      <c r="Y48" s="2"/>
      <c r="Z48" s="2"/>
    </row>
    <row r="49" spans="1:26" ht="1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 customHeight="1">
      <c r="A50" s="3" t="s">
        <v>79</v>
      </c>
      <c r="B50" s="2"/>
      <c r="C50" s="2"/>
      <c r="D50" s="2"/>
      <c r="E50" s="2"/>
      <c r="F50" s="2"/>
      <c r="G50" s="2"/>
      <c r="H50" s="2"/>
      <c r="I50" s="2"/>
      <c r="J50" s="2"/>
      <c r="K50" s="2"/>
      <c r="L50" s="2"/>
      <c r="M50" s="2"/>
      <c r="N50" s="2"/>
      <c r="O50" s="2"/>
      <c r="P50" s="2"/>
      <c r="Q50" s="2"/>
      <c r="R50" s="2"/>
      <c r="S50" s="2"/>
      <c r="T50" s="2"/>
      <c r="U50" s="2"/>
      <c r="V50" s="2"/>
      <c r="W50" s="2"/>
      <c r="X50" s="2"/>
      <c r="Y50" s="2"/>
      <c r="Z50" s="2"/>
    </row>
    <row r="51" spans="1:26" ht="15" customHeight="1">
      <c r="A51" s="2"/>
      <c r="B51" s="3" t="s">
        <v>46</v>
      </c>
      <c r="C51" s="2"/>
      <c r="D51" s="2"/>
      <c r="E51" s="2"/>
      <c r="F51" s="2"/>
      <c r="G51" s="2"/>
      <c r="H51" s="2"/>
      <c r="I51" s="2"/>
      <c r="J51" s="2"/>
      <c r="K51" s="2"/>
      <c r="L51" s="2"/>
      <c r="M51" s="2"/>
      <c r="N51" s="2"/>
      <c r="O51" s="2"/>
      <c r="P51" s="2"/>
      <c r="Q51" s="2"/>
      <c r="R51" s="2"/>
      <c r="S51" s="2"/>
      <c r="T51" s="2"/>
      <c r="U51" s="2"/>
      <c r="V51" s="2"/>
      <c r="W51" s="2"/>
      <c r="X51" s="2"/>
      <c r="Y51" s="2"/>
      <c r="Z51" s="2"/>
    </row>
    <row r="52" spans="1:26" ht="15" customHeight="1">
      <c r="A52" s="2"/>
      <c r="B52" s="3"/>
      <c r="C52" s="2"/>
      <c r="D52" s="2"/>
      <c r="E52" s="2"/>
      <c r="F52" s="2"/>
      <c r="G52" s="2"/>
      <c r="H52" s="2"/>
      <c r="I52" s="2"/>
      <c r="J52" s="2"/>
      <c r="K52" s="2"/>
      <c r="L52" s="2"/>
      <c r="M52" s="2"/>
      <c r="N52" s="2"/>
      <c r="O52" s="2"/>
      <c r="P52" s="2"/>
      <c r="Q52" s="2"/>
      <c r="R52" s="2"/>
      <c r="S52" s="2"/>
      <c r="T52" s="2"/>
      <c r="U52" s="2"/>
      <c r="V52" s="2"/>
      <c r="W52" s="2"/>
      <c r="X52" s="2"/>
      <c r="Y52" s="2"/>
      <c r="Z52" s="2"/>
    </row>
    <row r="53" spans="1:26" ht="57.75" customHeight="1">
      <c r="A53" s="2"/>
      <c r="B53" s="2"/>
      <c r="C53" s="14" t="s">
        <v>47</v>
      </c>
      <c r="D53" s="15" t="s">
        <v>48</v>
      </c>
      <c r="E53" s="15" t="s">
        <v>49</v>
      </c>
      <c r="F53" s="15" t="s">
        <v>50</v>
      </c>
      <c r="G53" s="15" t="s">
        <v>51</v>
      </c>
      <c r="H53" s="16" t="s">
        <v>52</v>
      </c>
      <c r="I53" s="2"/>
      <c r="J53" s="2"/>
      <c r="K53" s="2"/>
      <c r="L53" s="2"/>
      <c r="M53" s="2"/>
      <c r="N53" s="2"/>
      <c r="O53" s="2"/>
      <c r="P53" s="2"/>
      <c r="Q53" s="2"/>
      <c r="R53" s="2"/>
      <c r="S53" s="2"/>
      <c r="T53" s="2"/>
      <c r="U53" s="2"/>
      <c r="V53" s="2"/>
      <c r="W53" s="2"/>
      <c r="X53" s="2"/>
      <c r="Y53" s="2"/>
      <c r="Z53" s="2"/>
    </row>
    <row r="54" spans="1:26" ht="15" customHeight="1">
      <c r="A54" s="2"/>
      <c r="B54" s="2"/>
      <c r="C54" s="25" t="s">
        <v>80</v>
      </c>
      <c r="D54" s="26">
        <v>5.22</v>
      </c>
      <c r="E54" s="26" t="s">
        <v>81</v>
      </c>
      <c r="F54" s="37">
        <f>AVERAGE(D54:D57)</f>
        <v>4.0133333333333336</v>
      </c>
      <c r="G54" s="35">
        <f>STDEVA(D54:D57)</f>
        <v>1.0621362122314291</v>
      </c>
      <c r="H54" s="36">
        <f>(G54/F54)*100</f>
        <v>26.465188012411023</v>
      </c>
      <c r="I54" s="2"/>
      <c r="J54" s="2"/>
      <c r="K54" s="2"/>
      <c r="L54" s="2"/>
      <c r="M54" s="2"/>
      <c r="N54" s="2"/>
      <c r="O54" s="2"/>
      <c r="P54" s="2"/>
      <c r="Q54" s="2"/>
      <c r="R54" s="2"/>
      <c r="S54" s="2"/>
      <c r="T54" s="2"/>
      <c r="U54" s="2"/>
      <c r="V54" s="2"/>
      <c r="W54" s="2"/>
      <c r="X54" s="2"/>
      <c r="Y54" s="2"/>
      <c r="Z54" s="2"/>
    </row>
    <row r="55" spans="1:26" ht="15" customHeight="1">
      <c r="A55" s="2"/>
      <c r="B55" s="2"/>
      <c r="C55" s="25" t="s">
        <v>55</v>
      </c>
      <c r="D55" s="26">
        <v>3.6</v>
      </c>
      <c r="E55" s="26" t="s">
        <v>82</v>
      </c>
      <c r="F55" s="41"/>
      <c r="G55" s="41"/>
      <c r="H55" s="42"/>
      <c r="I55" s="2"/>
      <c r="J55" s="2"/>
      <c r="K55" s="2"/>
      <c r="L55" s="2"/>
      <c r="M55" s="2"/>
      <c r="N55" s="2"/>
      <c r="O55" s="2"/>
      <c r="P55" s="2"/>
      <c r="Q55" s="2"/>
      <c r="R55" s="2"/>
      <c r="S55" s="2"/>
      <c r="T55" s="2"/>
      <c r="U55" s="2"/>
      <c r="V55" s="2"/>
      <c r="W55" s="2"/>
      <c r="X55" s="2"/>
      <c r="Y55" s="2"/>
      <c r="Z55" s="2"/>
    </row>
    <row r="56" spans="1:26" ht="15" customHeight="1">
      <c r="A56" s="2"/>
      <c r="B56" s="2"/>
      <c r="C56" s="25" t="s">
        <v>57</v>
      </c>
      <c r="D56" s="26">
        <v>3.22</v>
      </c>
      <c r="E56" s="26" t="s">
        <v>83</v>
      </c>
      <c r="F56" s="41"/>
      <c r="G56" s="41"/>
      <c r="H56" s="42"/>
      <c r="I56" s="2"/>
      <c r="J56" s="2"/>
      <c r="K56" s="2"/>
      <c r="L56" s="2"/>
      <c r="M56" s="2"/>
      <c r="N56" s="2"/>
      <c r="O56" s="2"/>
      <c r="P56" s="2"/>
      <c r="Q56" s="2"/>
      <c r="R56" s="2"/>
      <c r="S56" s="2"/>
      <c r="T56" s="2"/>
      <c r="U56" s="2"/>
      <c r="V56" s="2"/>
      <c r="W56" s="2"/>
      <c r="X56" s="2"/>
      <c r="Y56" s="2"/>
      <c r="Z56" s="2"/>
    </row>
    <row r="57" spans="1:26" ht="15" customHeight="1">
      <c r="A57" s="2"/>
      <c r="B57" s="2"/>
      <c r="C57" s="25"/>
      <c r="D57" s="26"/>
      <c r="E57" s="26"/>
      <c r="F57" s="41"/>
      <c r="G57" s="41"/>
      <c r="H57" s="42"/>
      <c r="I57" s="2"/>
      <c r="J57" s="2"/>
      <c r="K57" s="2"/>
      <c r="L57" s="2"/>
      <c r="M57" s="2"/>
      <c r="N57" s="2"/>
      <c r="O57" s="2"/>
      <c r="P57" s="2"/>
      <c r="Q57" s="2"/>
      <c r="R57" s="2"/>
      <c r="S57" s="2"/>
      <c r="T57" s="2"/>
      <c r="U57" s="2"/>
      <c r="V57" s="2"/>
      <c r="W57" s="2"/>
      <c r="X57" s="2"/>
      <c r="Y57" s="2"/>
      <c r="Z57" s="2"/>
    </row>
    <row r="58" spans="1:26" ht="15" customHeight="1">
      <c r="A58" s="2"/>
      <c r="B58" s="2"/>
      <c r="C58" s="25"/>
      <c r="D58" s="26"/>
      <c r="E58" s="26"/>
      <c r="F58" s="41"/>
      <c r="G58" s="41"/>
      <c r="H58" s="42"/>
      <c r="I58" s="2"/>
      <c r="J58" s="2"/>
      <c r="K58" s="2"/>
      <c r="L58" s="2"/>
      <c r="M58" s="2"/>
      <c r="N58" s="2"/>
      <c r="O58" s="2"/>
      <c r="P58" s="2"/>
      <c r="Q58" s="2"/>
      <c r="R58" s="2"/>
      <c r="S58" s="2"/>
      <c r="T58" s="2"/>
      <c r="U58" s="2"/>
      <c r="V58" s="2"/>
      <c r="W58" s="2"/>
      <c r="X58" s="2"/>
      <c r="Y58" s="2"/>
      <c r="Z58" s="2"/>
    </row>
    <row r="59" spans="1:26" ht="15" customHeight="1">
      <c r="A59" s="2"/>
      <c r="B59" s="2"/>
      <c r="C59" s="25"/>
      <c r="D59" s="26"/>
      <c r="E59" s="26"/>
      <c r="F59" s="41"/>
      <c r="G59" s="41"/>
      <c r="H59" s="42"/>
      <c r="I59" s="2"/>
      <c r="J59" s="2"/>
      <c r="K59" s="2"/>
      <c r="L59" s="2"/>
      <c r="M59" s="2"/>
      <c r="N59" s="2"/>
      <c r="O59" s="2"/>
      <c r="P59" s="2"/>
      <c r="Q59" s="2"/>
      <c r="R59" s="2"/>
      <c r="S59" s="2"/>
      <c r="T59" s="2"/>
      <c r="U59" s="2"/>
      <c r="V59" s="2"/>
      <c r="W59" s="2"/>
      <c r="X59" s="2"/>
      <c r="Y59" s="2"/>
      <c r="Z59" s="2"/>
    </row>
    <row r="60" spans="1:26" ht="15" customHeight="1">
      <c r="A60" s="2"/>
      <c r="B60" s="2"/>
      <c r="C60" s="25"/>
      <c r="D60" s="26"/>
      <c r="E60" s="26"/>
      <c r="F60" s="41"/>
      <c r="G60" s="41"/>
      <c r="H60" s="42"/>
      <c r="I60" s="2"/>
      <c r="J60" s="2"/>
      <c r="K60" s="2"/>
      <c r="L60" s="2"/>
      <c r="M60" s="2"/>
      <c r="N60" s="2"/>
      <c r="O60" s="2"/>
      <c r="P60" s="2"/>
      <c r="Q60" s="2"/>
      <c r="R60" s="2"/>
      <c r="S60" s="2"/>
      <c r="T60" s="2"/>
      <c r="U60" s="2"/>
      <c r="V60" s="2"/>
      <c r="W60" s="2"/>
      <c r="X60" s="2"/>
      <c r="Y60" s="2"/>
      <c r="Z60" s="2"/>
    </row>
    <row r="61" spans="1:26" ht="15" customHeight="1">
      <c r="A61" s="2"/>
      <c r="B61" s="2"/>
      <c r="C61" s="27"/>
      <c r="D61" s="28"/>
      <c r="E61" s="28"/>
      <c r="F61" s="43"/>
      <c r="G61" s="43"/>
      <c r="H61" s="44"/>
      <c r="I61" s="2"/>
      <c r="J61" s="2"/>
      <c r="K61" s="2"/>
      <c r="L61" s="2"/>
      <c r="M61" s="2"/>
      <c r="N61" s="2"/>
      <c r="O61" s="2"/>
      <c r="P61" s="2"/>
      <c r="Q61" s="2"/>
      <c r="R61" s="2"/>
      <c r="S61" s="2"/>
      <c r="T61" s="2"/>
      <c r="U61" s="2"/>
      <c r="V61" s="2"/>
      <c r="W61" s="2"/>
      <c r="X61" s="2"/>
      <c r="Y61" s="2"/>
      <c r="Z61" s="2"/>
    </row>
    <row r="62" spans="1:26" ht="16.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3" t="s">
        <v>84</v>
      </c>
      <c r="B63" s="3"/>
      <c r="C63" s="3"/>
      <c r="D63" s="3"/>
      <c r="E63" s="3"/>
      <c r="F63" s="3"/>
      <c r="G63" s="3"/>
      <c r="H63" s="3"/>
      <c r="I63" s="3"/>
      <c r="J63" s="3"/>
      <c r="K63" s="3"/>
      <c r="L63" s="3"/>
      <c r="M63" s="3"/>
      <c r="N63" s="3"/>
      <c r="O63" s="3"/>
      <c r="P63" s="3"/>
      <c r="Q63" s="3"/>
      <c r="R63" s="3"/>
      <c r="S63" s="3"/>
      <c r="T63" s="3"/>
      <c r="U63" s="3"/>
      <c r="V63" s="3"/>
      <c r="W63" s="3"/>
      <c r="X63" s="3"/>
      <c r="Y63" s="3"/>
      <c r="Z63" s="3"/>
    </row>
    <row r="64" spans="1:26" ht="23.25" customHeight="1">
      <c r="A64" s="2"/>
      <c r="B64" s="2"/>
      <c r="C64" s="3"/>
      <c r="D64" s="2"/>
      <c r="E64" s="2"/>
      <c r="F64" s="2"/>
      <c r="G64" s="2"/>
      <c r="H64" s="2"/>
      <c r="I64" s="2"/>
      <c r="J64" s="2"/>
      <c r="K64" s="2"/>
      <c r="L64" s="2"/>
      <c r="M64" s="2"/>
      <c r="N64" s="2"/>
      <c r="O64" s="2"/>
      <c r="P64" s="2"/>
      <c r="Q64" s="2"/>
      <c r="R64" s="2"/>
      <c r="S64" s="2"/>
      <c r="T64" s="2"/>
      <c r="U64" s="2"/>
      <c r="V64" s="2"/>
      <c r="W64" s="2"/>
      <c r="X64" s="2"/>
      <c r="Y64" s="2"/>
      <c r="Z64" s="2"/>
    </row>
    <row r="65" spans="1:26" ht="23.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23.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21"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21" customHeight="1">
      <c r="A68" s="3" t="s">
        <v>85</v>
      </c>
      <c r="B68" s="3"/>
      <c r="C68" s="3"/>
      <c r="D68" s="3"/>
      <c r="E68" s="3"/>
      <c r="F68" s="3"/>
      <c r="G68" s="3"/>
      <c r="H68" s="3"/>
      <c r="I68" s="3"/>
      <c r="J68" s="3"/>
      <c r="K68" s="3"/>
      <c r="L68" s="3"/>
      <c r="M68" s="3"/>
      <c r="N68" s="3"/>
      <c r="O68" s="3"/>
      <c r="P68" s="3"/>
      <c r="Q68" s="3"/>
      <c r="R68" s="3"/>
      <c r="S68" s="3"/>
      <c r="T68" s="3"/>
      <c r="U68" s="3"/>
      <c r="V68" s="3"/>
      <c r="W68" s="3"/>
      <c r="X68" s="3"/>
      <c r="Y68" s="3"/>
      <c r="Z68" s="3"/>
    </row>
    <row r="69" spans="1:26" ht="21" customHeight="1">
      <c r="A69" s="3" t="s">
        <v>86</v>
      </c>
      <c r="B69" s="3"/>
      <c r="C69" s="3"/>
      <c r="D69" s="3"/>
      <c r="E69" s="3"/>
      <c r="F69" s="3"/>
      <c r="G69" s="3"/>
      <c r="H69" s="3"/>
      <c r="I69" s="3"/>
      <c r="J69" s="3"/>
      <c r="K69" s="3"/>
      <c r="L69" s="3"/>
      <c r="M69" s="3"/>
      <c r="N69" s="3"/>
      <c r="O69" s="3"/>
      <c r="P69" s="3"/>
      <c r="Q69" s="3"/>
      <c r="R69" s="3"/>
      <c r="S69" s="3"/>
      <c r="T69" s="3"/>
      <c r="U69" s="3"/>
      <c r="V69" s="3"/>
      <c r="W69" s="3"/>
      <c r="X69" s="3"/>
      <c r="Y69" s="3"/>
      <c r="Z69" s="3"/>
    </row>
    <row r="70" spans="1:26" ht="21"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1"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1"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1"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1" customHeight="1">
      <c r="A74" s="3" t="s">
        <v>87</v>
      </c>
      <c r="B74" s="3"/>
      <c r="C74" s="3"/>
      <c r="D74" s="3"/>
      <c r="E74" s="3"/>
      <c r="F74" s="3"/>
      <c r="G74" s="3"/>
      <c r="H74" s="3"/>
      <c r="I74" s="3"/>
      <c r="J74" s="3"/>
      <c r="K74" s="3"/>
      <c r="L74" s="3"/>
      <c r="M74" s="3"/>
      <c r="N74" s="3"/>
      <c r="O74" s="3"/>
      <c r="P74" s="3"/>
      <c r="Q74" s="3"/>
      <c r="R74" s="3"/>
      <c r="S74" s="3"/>
      <c r="T74" s="3"/>
      <c r="U74" s="3"/>
      <c r="V74" s="3"/>
      <c r="W74" s="3"/>
      <c r="X74" s="3"/>
      <c r="Y74" s="3"/>
      <c r="Z74" s="3"/>
    </row>
    <row r="75" spans="1:26" ht="21"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1"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1"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1"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1" customHeight="1">
      <c r="A79" s="3" t="s">
        <v>88</v>
      </c>
      <c r="B79" s="3"/>
      <c r="C79" s="3"/>
      <c r="D79" s="3"/>
      <c r="E79" s="3"/>
      <c r="F79" s="3"/>
      <c r="G79" s="3"/>
      <c r="H79" s="3"/>
      <c r="I79" s="3"/>
      <c r="J79" s="3"/>
      <c r="K79" s="3"/>
      <c r="L79" s="3"/>
      <c r="M79" s="3"/>
      <c r="N79" s="3"/>
      <c r="O79" s="3"/>
      <c r="P79" s="3"/>
      <c r="Q79" s="3"/>
      <c r="R79" s="3"/>
      <c r="S79" s="3"/>
      <c r="T79" s="3"/>
      <c r="U79" s="3"/>
      <c r="V79" s="3"/>
      <c r="W79" s="3"/>
      <c r="X79" s="3"/>
      <c r="Y79" s="3"/>
      <c r="Z79" s="3"/>
    </row>
    <row r="80" spans="1:26" ht="21"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21"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21"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21"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21"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21"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23.25" customHeight="1">
      <c r="A86" s="22"/>
      <c r="B86" s="22" t="s">
        <v>89</v>
      </c>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6.5" customHeight="1">
      <c r="A87" s="22"/>
      <c r="B87" s="22" t="s">
        <v>61</v>
      </c>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21"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21"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21"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21"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21"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21"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23.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23.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23.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23.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23.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23.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23.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23.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23.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23.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23.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23.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23.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23.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23.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23.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23.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23.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23.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23.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23.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23.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23.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23.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23.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23.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23.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23.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23.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23.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23.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23.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23.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23.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23.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23.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23.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23.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23.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23.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23.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23.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23.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23.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23.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23.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23.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23.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23.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23.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23.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23.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23.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23.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23.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23.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23.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23.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23.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23.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23.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23.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23.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23.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23.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23.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23.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23.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23.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23.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23.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23.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23.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23.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23.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23.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23.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23.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23.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23.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23.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23.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23.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23.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23.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23.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23.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23.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23.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23.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23.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23.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23.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23.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23.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23.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23.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23.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23.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23.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23.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23.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23.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23.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23.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23.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23.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23.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23.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23.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23.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23.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23.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23.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23.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23.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23.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23.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23.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23.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23.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23.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23.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23.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23.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23.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23.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23.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23.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23.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23.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23.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23.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23.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23.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23.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23.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23.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23.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23.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23.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23.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23.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23.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23.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23.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23.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23.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23.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23.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23.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23.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23.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23.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23.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23.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23.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23.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23.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23.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23.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23.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23.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23.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23.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23.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23.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23.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23.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23.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23.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23.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23.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23.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23.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23.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23.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23.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23.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23.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23.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23.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23.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23.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23.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23.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23.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23.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23.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23.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23.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23.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23.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23.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23.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23.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23.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23.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23.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23.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23.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23.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23.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23.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23.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23.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23.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23.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23.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23.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23.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23.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23.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23.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23.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23.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23.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23.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23.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23.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23.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23.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23.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23.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23.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23.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23.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23.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23.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23.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23.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23.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23.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23.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23.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23.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23.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23.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23.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23.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23.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23.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23.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23.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23.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23.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23.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23.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23.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23.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23.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23.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23.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23.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23.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23.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23.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23.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23.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23.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23.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23.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23.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23.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23.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23.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23.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23.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23.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23.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23.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23.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23.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23.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23.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23.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23.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23.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23.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23.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23.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23.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23.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23.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23.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23.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23.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23.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23.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23.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23.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23.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23.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23.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23.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23.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23.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23.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23.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23.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23.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23.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23.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23.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23.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23.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23.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23.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23.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23.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23.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23.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23.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23.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23.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23.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23.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23.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23.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23.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23.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23.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23.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23.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23.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23.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23.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23.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23.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23.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23.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23.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23.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23.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23.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23.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23.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23.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23.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23.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23.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23.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23.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23.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23.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23.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23.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23.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23.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23.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23.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23.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23.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23.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23.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23.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23.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23.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23.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23.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23.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23.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23.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23.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23.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23.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23.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23.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23.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23.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23.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23.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23.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23.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23.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23.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23.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23.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23.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23.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23.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23.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23.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23.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23.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23.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23.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23.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23.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23.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23.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23.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23.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23.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23.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23.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23.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23.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23.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23.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23.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23.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23.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23.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23.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23.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23.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23.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23.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23.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23.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23.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23.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23.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23.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23.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23.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23.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23.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23.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23.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23.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23.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23.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23.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23.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23.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23.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23.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23.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23.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23.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23.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23.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23.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23.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23.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23.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23.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23.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23.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23.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23.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23.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23.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23.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23.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23.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23.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23.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23.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23.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23.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23.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23.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23.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23.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23.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23.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23.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23.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23.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23.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23.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23.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23.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23.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23.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23.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23.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23.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23.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23.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23.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23.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23.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23.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23.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23.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23.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23.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23.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23.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23.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23.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23.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23.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23.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23.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23.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23.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23.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23.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23.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23.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23.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23.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23.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23.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23.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23.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23.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23.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23.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23.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23.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23.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23.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23.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23.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23.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23.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23.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23.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23.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23.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23.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23.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23.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23.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23.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23.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23.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23.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23.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23.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23.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23.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23.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23.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23.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23.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23.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23.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23.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23.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23.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23.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23.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23.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23.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23.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23.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23.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23.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23.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23.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23.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23.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23.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23.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23.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23.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23.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23.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23.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23.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23.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23.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23.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23.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23.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23.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23.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23.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23.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23.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23.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23.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23.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23.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23.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23.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23.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23.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23.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23.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23.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23.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23.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23.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23.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23.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23.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23.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23.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23.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23.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23.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23.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23.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23.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23.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23.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23.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23.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23.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23.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23.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23.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23.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23.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23.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23.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23.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23.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23.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23.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23.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23.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23.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23.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23.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23.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23.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23.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23.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23.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23.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23.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23.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23.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23.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23.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23.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23.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23.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23.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23.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23.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23.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23.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23.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23.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23.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23.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23.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23.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23.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23.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23.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23.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23.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23.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23.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23.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23.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23.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23.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23.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23.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23.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23.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23.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23.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23.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23.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23.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23.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23.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23.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23.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23.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23.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23.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23.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23.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23.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23.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23.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23.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23.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23.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23.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23.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23.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23.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23.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23.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23.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23.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23.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23.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23.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23.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23.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23.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23.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23.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23.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23.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23.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23.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23.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23.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23.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23.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23.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23.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23.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23.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23.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23.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23.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23.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23.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23.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23.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23.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23.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23.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23.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23.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23.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23.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23.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23.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23.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23.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23.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23.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23.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23.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23.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23.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23.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23.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23.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23.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23.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23.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23.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23.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23.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23.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23.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23.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23.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23.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23.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23.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23.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23.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23.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23.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23.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23.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23.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23.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23.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23.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23.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23.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23.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23.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23.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23.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23.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23.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23.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23.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23.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23.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23.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23.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23.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23.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23.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23.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23.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23.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23.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23.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23.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23.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23.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23.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23.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23.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23.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23.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23.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23.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23.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23.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23.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23.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23.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23.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23.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23.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23.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23.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23.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23.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23.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23.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23.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23.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23.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23.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23.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23.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23.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23.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23.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23.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23.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23.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23.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23.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23.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23.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23.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23.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23.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23.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23.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23.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23.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23.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23.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23.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23.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23.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23.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23.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23.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23.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23.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23.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23.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23.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23.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23.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23.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23.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23.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23.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23.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23.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23.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23.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23.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23.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23.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23.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23.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23.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23.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23.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23.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23.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23.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23.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23.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23.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23.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23.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23.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23.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23.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23.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23.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23.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23.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23.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23.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23.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23.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23.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23.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23.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23.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23.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23.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23.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23.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23.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23.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23.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23.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23.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23.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23.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23.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23.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23.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23.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23.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23.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23.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23.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23.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23.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23.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23.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23.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23.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23.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23.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23.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23.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23.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23.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23.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23.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F54:F61"/>
    <mergeCell ref="G54:G61"/>
    <mergeCell ref="H54:H61"/>
  </mergeCells>
  <pageMargins left="0.70866141732283472" right="0.70866141732283472" top="0.74803149606299213" bottom="0.74803149606299213"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W1000"/>
  <sheetViews>
    <sheetView workbookViewId="0"/>
  </sheetViews>
  <sheetFormatPr defaultColWidth="14.42578125" defaultRowHeight="15" customHeight="1"/>
  <cols>
    <col min="1" max="1" width="9.140625" customWidth="1"/>
    <col min="2" max="2" width="38.5703125" customWidth="1"/>
    <col min="3" max="3" width="12.85546875" customWidth="1"/>
    <col min="4" max="7" width="9.140625" customWidth="1"/>
    <col min="8" max="8" width="32.85546875" customWidth="1"/>
    <col min="9" max="9" width="14.85546875" customWidth="1"/>
    <col min="10" max="11" width="9.140625" customWidth="1"/>
    <col min="12" max="12" width="19.28515625" customWidth="1"/>
    <col min="13" max="13" width="23.7109375" customWidth="1"/>
    <col min="14" max="14" width="15.5703125" customWidth="1"/>
    <col min="15" max="16" width="9.140625" customWidth="1"/>
    <col min="17" max="17" width="12.42578125" customWidth="1"/>
    <col min="18" max="18" width="9.140625" customWidth="1"/>
    <col min="19" max="19" width="29.42578125" customWidth="1"/>
    <col min="20" max="20" width="15" customWidth="1"/>
    <col min="21" max="22" width="9.140625" customWidth="1"/>
    <col min="23" max="23" width="10" customWidth="1"/>
    <col min="24" max="26" width="9.140625" customWidth="1"/>
  </cols>
  <sheetData>
    <row r="5" spans="2:23">
      <c r="B5" s="40" t="s">
        <v>90</v>
      </c>
      <c r="C5" s="45"/>
      <c r="M5" s="40" t="s">
        <v>91</v>
      </c>
      <c r="N5" s="45"/>
      <c r="V5" s="39"/>
      <c r="W5" s="46"/>
    </row>
    <row r="6" spans="2:23">
      <c r="B6" s="29" t="s">
        <v>21</v>
      </c>
      <c r="C6" s="29" t="s">
        <v>22</v>
      </c>
      <c r="H6" s="38" t="s">
        <v>92</v>
      </c>
      <c r="I6" s="47"/>
      <c r="M6" s="23" t="s">
        <v>67</v>
      </c>
      <c r="N6" s="23" t="s">
        <v>68</v>
      </c>
      <c r="P6" s="38" t="s">
        <v>93</v>
      </c>
      <c r="Q6" s="47"/>
      <c r="S6" s="30"/>
      <c r="T6" s="30"/>
    </row>
    <row r="7" spans="2:23">
      <c r="B7" s="29">
        <v>8.026000000000001E-4</v>
      </c>
      <c r="C7" s="29">
        <v>0.152</v>
      </c>
      <c r="H7" s="29">
        <f t="array" ref="H7:I11">LINEST(C7:C11,B7:B11,TRUE,TRUE)</f>
        <v>189.38450037378519</v>
      </c>
      <c r="I7" s="29">
        <v>7.0000000000000617E-3</v>
      </c>
      <c r="M7" s="24">
        <v>0.8</v>
      </c>
      <c r="N7" s="24">
        <v>8.4699999999999998E-2</v>
      </c>
      <c r="P7" s="29">
        <f t="array" ref="P7:Q11">LINEST(N7:N10,M7:M10,TRUE,TRUE)</f>
        <v>8.0362500000000003E-2</v>
      </c>
      <c r="Q7" s="29">
        <v>2.2799999999999987E-2</v>
      </c>
      <c r="S7" s="5"/>
      <c r="T7" s="5"/>
    </row>
    <row r="8" spans="2:23">
      <c r="B8" s="29">
        <v>1.6052000000000002E-3</v>
      </c>
      <c r="C8" s="29">
        <v>0.318</v>
      </c>
      <c r="H8" s="29">
        <v>2.5330925628335885</v>
      </c>
      <c r="I8" s="29">
        <v>6.7428974978614321E-3</v>
      </c>
      <c r="M8" s="24">
        <v>1.6</v>
      </c>
      <c r="N8" s="24">
        <v>0.15229999999999999</v>
      </c>
      <c r="P8" s="29">
        <v>2.7913650334558528E-3</v>
      </c>
      <c r="Q8" s="29">
        <v>6.1155743802197337E-3</v>
      </c>
      <c r="S8" s="5"/>
      <c r="T8" s="5"/>
    </row>
    <row r="9" spans="2:23">
      <c r="B9" s="29">
        <v>2.4078000000000003E-3</v>
      </c>
      <c r="C9" s="29">
        <v>0.46700000000000003</v>
      </c>
      <c r="H9" s="29">
        <v>0.99946358429513249</v>
      </c>
      <c r="I9" s="29">
        <v>6.4291005073285855E-3</v>
      </c>
      <c r="M9" s="24">
        <v>2.4</v>
      </c>
      <c r="N9" s="24">
        <v>0.221</v>
      </c>
      <c r="P9" s="29">
        <v>0.99759281372811093</v>
      </c>
      <c r="Q9" s="29">
        <v>4.9933455718586088E-3</v>
      </c>
      <c r="S9" s="5"/>
      <c r="T9" s="5"/>
    </row>
    <row r="10" spans="2:23">
      <c r="B10" s="29">
        <v>3.2104000000000004E-3</v>
      </c>
      <c r="C10" s="29">
        <v>0.61399999999999999</v>
      </c>
      <c r="H10" s="29">
        <v>5589.6774193549272</v>
      </c>
      <c r="I10" s="29">
        <v>3</v>
      </c>
      <c r="M10" s="24">
        <v>3.2</v>
      </c>
      <c r="N10" s="24">
        <v>0.27610000000000001</v>
      </c>
      <c r="P10" s="29">
        <v>828.84554916076843</v>
      </c>
      <c r="Q10" s="29">
        <v>2</v>
      </c>
      <c r="S10" s="5"/>
      <c r="T10" s="5"/>
    </row>
    <row r="11" spans="2:23">
      <c r="B11" s="29">
        <v>4.0130000000000001E-3</v>
      </c>
      <c r="C11" s="29">
        <v>0.76400000000000001</v>
      </c>
      <c r="H11" s="29">
        <v>0.23104</v>
      </c>
      <c r="I11" s="29">
        <v>1.2399999999999803E-4</v>
      </c>
      <c r="L11" s="31" t="s">
        <v>70</v>
      </c>
      <c r="M11" s="29">
        <f>(N11-Q7)/P7</f>
        <v>2.5073883963291337</v>
      </c>
      <c r="N11" s="24">
        <v>0.2243</v>
      </c>
      <c r="P11" s="29">
        <v>2.0666020500000003E-2</v>
      </c>
      <c r="Q11" s="29">
        <v>4.9866999999999961E-5</v>
      </c>
      <c r="T11" s="5"/>
    </row>
    <row r="12" spans="2:23">
      <c r="B12" s="29" t="s">
        <v>94</v>
      </c>
      <c r="C12" s="29">
        <v>0.44700000000000001</v>
      </c>
    </row>
    <row r="14" spans="2:23">
      <c r="L14" s="31" t="s">
        <v>95</v>
      </c>
      <c r="M14" s="31">
        <f>25/1.2</f>
        <v>20.833333333333336</v>
      </c>
    </row>
    <row r="15" spans="2:23">
      <c r="H15" s="29" t="s">
        <v>96</v>
      </c>
      <c r="I15" s="29">
        <f>AVERAGE(C7:C11)</f>
        <v>0.46300000000000008</v>
      </c>
      <c r="L15" s="31" t="s">
        <v>97</v>
      </c>
      <c r="M15" s="31">
        <f>M11*M14</f>
        <v>52.237258256856961</v>
      </c>
      <c r="P15" s="29" t="s">
        <v>96</v>
      </c>
      <c r="Q15" s="29">
        <f>AVERAGE(N7:N10)</f>
        <v>0.18352499999999999</v>
      </c>
    </row>
    <row r="16" spans="2:23">
      <c r="H16" s="29" t="s">
        <v>98</v>
      </c>
      <c r="I16" s="29">
        <f>STDEVA(B7:B11)</f>
        <v>1.2690220250255707E-3</v>
      </c>
      <c r="L16" s="31" t="s">
        <v>99</v>
      </c>
      <c r="M16" s="31">
        <f>M15*(100/1000)</f>
        <v>5.2237258256856967</v>
      </c>
      <c r="P16" s="29" t="s">
        <v>98</v>
      </c>
      <c r="Q16" s="29">
        <f>STDEVA(M7:M10)</f>
        <v>1.0327955589886448</v>
      </c>
    </row>
    <row r="17" spans="8:23">
      <c r="H17" s="29" t="s">
        <v>100</v>
      </c>
      <c r="I17" s="29">
        <f>I16^2</f>
        <v>1.6104169000000002E-6</v>
      </c>
      <c r="P17" s="29" t="s">
        <v>100</v>
      </c>
      <c r="Q17" s="29">
        <f>Q16^2</f>
        <v>1.0666666666666673</v>
      </c>
    </row>
    <row r="18" spans="8:23">
      <c r="H18" s="29" t="s">
        <v>101</v>
      </c>
      <c r="I18" s="29">
        <f>I17*(5-1)</f>
        <v>6.4416676000000007E-6</v>
      </c>
      <c r="P18" s="29" t="s">
        <v>101</v>
      </c>
      <c r="Q18" s="29">
        <f>Q17*(4-1)</f>
        <v>3.200000000000002</v>
      </c>
    </row>
    <row r="19" spans="8:23">
      <c r="H19" s="29" t="s">
        <v>102</v>
      </c>
      <c r="I19" s="29">
        <f>(I9/H7)*SQRT(1+(1/5)+(((C12-I15)^2)/(H7^2*I18)))</f>
        <v>3.7204615320967429E-5</v>
      </c>
      <c r="P19" s="29" t="s">
        <v>102</v>
      </c>
      <c r="Q19" s="29">
        <f>(Q9/P7)*SQRT(1+(1/4)+(((N11-Q15)^2)/(P7^2*Q18)))</f>
        <v>7.1670034822060594E-2</v>
      </c>
    </row>
    <row r="20" spans="8:23">
      <c r="H20" s="29" t="s">
        <v>103</v>
      </c>
      <c r="I20" s="32">
        <v>3.1819999999999999</v>
      </c>
      <c r="P20" s="29" t="s">
        <v>103</v>
      </c>
      <c r="Q20" s="32">
        <v>4.3029999999999999</v>
      </c>
      <c r="W20" s="33"/>
    </row>
    <row r="21" spans="8:23" ht="15.75" customHeight="1">
      <c r="H21" s="29" t="s">
        <v>104</v>
      </c>
      <c r="I21" s="29">
        <f>I20*I19</f>
        <v>1.1838508595131835E-4</v>
      </c>
      <c r="P21" s="29" t="s">
        <v>105</v>
      </c>
      <c r="Q21" s="29">
        <f>Q20*Q19</f>
        <v>0.30839615983932672</v>
      </c>
    </row>
    <row r="22" spans="8:23" ht="15.75" customHeight="1"/>
    <row r="23" spans="8:23" ht="15.75" customHeight="1">
      <c r="N23" s="31" t="s">
        <v>106</v>
      </c>
      <c r="O23" s="31">
        <f>Q21/1000</f>
        <v>3.0839615983932673E-4</v>
      </c>
    </row>
    <row r="24" spans="8:23" ht="15.75" customHeight="1">
      <c r="H24" s="39" t="s">
        <v>107</v>
      </c>
      <c r="I24" s="46"/>
      <c r="N24" s="31" t="s">
        <v>95</v>
      </c>
      <c r="O24" s="31">
        <f>25/1.2</f>
        <v>20.833333333333336</v>
      </c>
    </row>
    <row r="25" spans="8:23" ht="15.75" customHeight="1">
      <c r="H25" s="31" t="s">
        <v>108</v>
      </c>
      <c r="I25" s="31">
        <v>1.1838508595131835E-4</v>
      </c>
      <c r="N25" s="31" t="s">
        <v>109</v>
      </c>
      <c r="O25" s="31">
        <f>O23*100*O24</f>
        <v>0.64249199966526405</v>
      </c>
    </row>
    <row r="26" spans="8:23" ht="15.75" customHeight="1">
      <c r="H26" s="31" t="s">
        <v>110</v>
      </c>
      <c r="I26" s="31">
        <f>(I25*25)/1.2</f>
        <v>2.4663559573191323E-3</v>
      </c>
    </row>
    <row r="27" spans="8:23" ht="15.75" customHeight="1">
      <c r="H27" s="31" t="s">
        <v>111</v>
      </c>
      <c r="I27" s="31">
        <f>I26*100</f>
        <v>0.24663559573191324</v>
      </c>
    </row>
    <row r="28" spans="8:23" ht="15.75" customHeight="1"/>
    <row r="29" spans="8:23" ht="15.75" customHeight="1"/>
    <row r="30" spans="8:23" ht="15.75" customHeight="1"/>
    <row r="31" spans="8:23" ht="15.75" customHeight="1">
      <c r="O31" s="38" t="s">
        <v>112</v>
      </c>
      <c r="P31" s="48"/>
      <c r="Q31" s="47"/>
    </row>
    <row r="32" spans="8:23" ht="15.75" customHeight="1">
      <c r="O32" s="29" t="s">
        <v>113</v>
      </c>
      <c r="P32" s="29" t="s">
        <v>114</v>
      </c>
      <c r="Q32" s="29" t="s">
        <v>115</v>
      </c>
    </row>
    <row r="33" spans="12:20" ht="15.75" customHeight="1">
      <c r="L33" s="38" t="s">
        <v>116</v>
      </c>
      <c r="M33" s="47"/>
      <c r="O33" s="29">
        <v>4.8</v>
      </c>
      <c r="P33" s="29">
        <v>5.22</v>
      </c>
      <c r="Q33" s="29">
        <f>-(O33-P33)</f>
        <v>0.41999999999999993</v>
      </c>
    </row>
    <row r="34" spans="12:20" ht="15.75" customHeight="1">
      <c r="L34" s="29" t="s">
        <v>117</v>
      </c>
      <c r="M34" s="29">
        <f>I9^2/Q9^2</f>
        <v>1.6577429295258472</v>
      </c>
      <c r="O34" s="29">
        <v>4.7</v>
      </c>
      <c r="P34" s="29">
        <v>3.6</v>
      </c>
      <c r="Q34" s="29">
        <f t="shared" ref="Q34:Q35" si="0">O34-P34</f>
        <v>1.1000000000000001</v>
      </c>
      <c r="S34" s="31" t="s">
        <v>118</v>
      </c>
      <c r="T34" s="31">
        <f>((Q36-0)*SQRT(5))/Q37</f>
        <v>2.2962354657612534</v>
      </c>
    </row>
    <row r="35" spans="12:20" ht="15.75" customHeight="1">
      <c r="L35" s="29" t="s">
        <v>119</v>
      </c>
      <c r="M35" s="29">
        <v>3</v>
      </c>
      <c r="O35" s="29">
        <v>3.3</v>
      </c>
      <c r="P35" s="29">
        <v>3.22</v>
      </c>
      <c r="Q35" s="29">
        <f t="shared" si="0"/>
        <v>7.9999999999999627E-2</v>
      </c>
      <c r="S35" s="31" t="s">
        <v>120</v>
      </c>
      <c r="T35" s="31">
        <v>2.7759999999999998</v>
      </c>
    </row>
    <row r="36" spans="12:20" ht="15.75" customHeight="1">
      <c r="L36" s="29" t="s">
        <v>121</v>
      </c>
      <c r="M36" s="29">
        <v>2</v>
      </c>
      <c r="Q36" s="31">
        <f>AVERAGE(Q33:Q35)</f>
        <v>0.53333333333333321</v>
      </c>
      <c r="R36" s="31" t="s">
        <v>122</v>
      </c>
    </row>
    <row r="37" spans="12:20" ht="15.75" customHeight="1">
      <c r="L37" s="29" t="s">
        <v>123</v>
      </c>
      <c r="M37" s="29">
        <v>19.2</v>
      </c>
      <c r="Q37" s="31">
        <f>STDEVA(Q33:Q35)</f>
        <v>0.51935857876166203</v>
      </c>
      <c r="R37" s="31" t="s">
        <v>124</v>
      </c>
    </row>
    <row r="38" spans="12:20" ht="15.75" customHeight="1"/>
    <row r="39" spans="12:20" ht="15.75" customHeight="1"/>
    <row r="40" spans="12:20" ht="15.75" customHeight="1">
      <c r="L40" s="39"/>
      <c r="M40" s="46"/>
    </row>
    <row r="41" spans="12:20" ht="15.75" customHeight="1"/>
    <row r="42" spans="12:20" ht="15.75" customHeight="1"/>
    <row r="43" spans="12:20" ht="15.75" customHeight="1"/>
    <row r="44" spans="12:20" ht="15.75" customHeight="1"/>
    <row r="45" spans="12:20" ht="15.75" customHeight="1"/>
    <row r="46" spans="12:20" ht="15.75" customHeight="1"/>
    <row r="47" spans="12:20" ht="15.75" customHeight="1"/>
    <row r="48" spans="12:20"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L33:M33"/>
    <mergeCell ref="L40:M40"/>
    <mergeCell ref="B5:C5"/>
    <mergeCell ref="M5:N5"/>
    <mergeCell ref="V5:W5"/>
    <mergeCell ref="H6:I6"/>
    <mergeCell ref="P6:Q6"/>
    <mergeCell ref="H24:I24"/>
    <mergeCell ref="O31:Q3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IGNASI</dc:creator>
  <cp:keywords/>
  <dc:description/>
  <cp:lastModifiedBy>Sergi Ortiz Ropero</cp:lastModifiedBy>
  <cp:revision/>
  <dcterms:created xsi:type="dcterms:W3CDTF">2021-03-22T14:48:22Z</dcterms:created>
  <dcterms:modified xsi:type="dcterms:W3CDTF">2025-04-26T21:02:46Z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0x010100FA0CB7F4EA079E4A9D67ECBD84EF8F98</vt:lpwstr>
  </property>
</Properties>
</file>