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osep Mª\Downloads\"/>
    </mc:Choice>
  </mc:AlternateContent>
  <xr:revisionPtr revIDLastSave="0" documentId="13_ncr:1_{54BA0533-0122-419D-8DC0-B3423A86E66D}" xr6:coauthVersionLast="47" xr6:coauthVersionMax="47" xr10:uidLastSave="{00000000-0000-0000-0000-000000000000}"/>
  <bookViews>
    <workbookView xWindow="-120" yWindow="-120" windowWidth="29040" windowHeight="15720" xr2:uid="{00000000-000D-0000-FFFF-FFFF00000000}"/>
  </bookViews>
  <sheets>
    <sheet name="Hoja1" sheetId="1" r:id="rId1"/>
    <sheet name="Càlculs" sheetId="2" r:id="rId2"/>
  </sheets>
  <definedNames>
    <definedName name="_xlnm.Print_Area" localSheetId="0">Hoja1!$A$1:$I$105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8" i="2" l="1"/>
  <c r="J85" i="2"/>
  <c r="J86" i="2" s="1"/>
  <c r="J87" i="2" s="1"/>
  <c r="J84" i="2"/>
  <c r="R41" i="2"/>
  <c r="P41" i="2"/>
  <c r="D88" i="2"/>
  <c r="D85" i="2"/>
  <c r="D86" i="2" s="1"/>
  <c r="D87" i="2" s="1"/>
  <c r="D84" i="2"/>
  <c r="J76" i="2"/>
  <c r="J73" i="2"/>
  <c r="J74" i="2" s="1"/>
  <c r="J75" i="2" s="1"/>
  <c r="J72" i="2"/>
  <c r="F68" i="2"/>
  <c r="D73" i="2"/>
  <c r="D74" i="2" s="1"/>
  <c r="D75" i="2" s="1"/>
  <c r="D76" i="2" s="1"/>
  <c r="D72" i="2"/>
  <c r="J90" i="2" l="1"/>
  <c r="D90" i="2"/>
  <c r="J78" i="2"/>
  <c r="D78" i="2"/>
  <c r="D100" i="1"/>
  <c r="E41" i="2"/>
  <c r="D41" i="2"/>
  <c r="B41" i="2"/>
  <c r="F17" i="2" a="1"/>
  <c r="F17" i="2" s="1"/>
  <c r="I41" i="2"/>
  <c r="L17" i="2" a="1"/>
  <c r="L17" i="2" s="1"/>
  <c r="K41" i="2" s="1"/>
  <c r="L41" i="2" s="1"/>
  <c r="J55" i="2" s="1"/>
  <c r="S41" i="2"/>
  <c r="T16" i="2" a="1"/>
  <c r="T16" i="2" s="1"/>
  <c r="E68" i="2"/>
  <c r="G46" i="2" a="1"/>
  <c r="G46" i="2" s="1"/>
  <c r="C68" i="2"/>
  <c r="E48" i="2"/>
  <c r="E49" i="2"/>
  <c r="E50" i="2"/>
  <c r="E51" i="2"/>
  <c r="E47" i="2"/>
  <c r="R19" i="2"/>
  <c r="R20" i="2"/>
  <c r="R21" i="2"/>
  <c r="R22" i="2"/>
  <c r="R18" i="2"/>
  <c r="K19" i="2"/>
  <c r="K20" i="2"/>
  <c r="K21" i="2"/>
  <c r="K22" i="2"/>
  <c r="K18" i="2"/>
  <c r="E19" i="2"/>
  <c r="E20" i="2"/>
  <c r="E21" i="2"/>
  <c r="E22" i="2"/>
  <c r="E18" i="2"/>
  <c r="E65" i="1"/>
  <c r="E66" i="1"/>
  <c r="E67" i="1"/>
  <c r="E68" i="1"/>
  <c r="E6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<sst xmlns="http://schemas.openxmlformats.org/spreadsheetml/2006/main" count="217" uniqueCount="89">
  <si>
    <t>Mostra</t>
  </si>
  <si>
    <t>Comentaris:</t>
  </si>
  <si>
    <t>pendent</t>
  </si>
  <si>
    <t>ord.origen</t>
  </si>
  <si>
    <t>Factor dilució</t>
  </si>
  <si>
    <t>n</t>
  </si>
  <si>
    <t>Formulari pràctica M</t>
  </si>
  <si>
    <t>1. Instrumentació</t>
  </si>
  <si>
    <t>2. Descripció de la mostra</t>
  </si>
  <si>
    <t>Area</t>
  </si>
  <si>
    <t>tr (min)</t>
  </si>
  <si>
    <t>Identificació</t>
  </si>
  <si>
    <t>patró 1</t>
  </si>
  <si>
    <t>patró 2</t>
  </si>
  <si>
    <t>patró 3</t>
  </si>
  <si>
    <t>patró 4</t>
  </si>
  <si>
    <t>mostra</t>
  </si>
  <si>
    <t>Concentació interpolada</t>
  </si>
  <si>
    <t>conc. mostra</t>
  </si>
  <si>
    <t>Int. confiança</t>
  </si>
  <si>
    <t>ppb</t>
  </si>
  <si>
    <t>CHCl3</t>
  </si>
  <si>
    <t>CHCl2Br</t>
  </si>
  <si>
    <t>CHClBr2</t>
  </si>
  <si>
    <t>CHBr3</t>
  </si>
  <si>
    <t>Quin és el volum màxim injectable quantitativament per aquest dissolvent?</t>
  </si>
  <si>
    <t>Corba 
Calibrat:</t>
  </si>
  <si>
    <t>Quina norma cal aplicar?</t>
  </si>
  <si>
    <t>patró intern</t>
  </si>
  <si>
    <t>Cromatograma</t>
  </si>
  <si>
    <t>x</t>
  </si>
  <si>
    <t>y</t>
  </si>
  <si>
    <t>Senyal y</t>
  </si>
  <si>
    <t>blanc</t>
  </si>
  <si>
    <t xml:space="preserve">Descriure a què correspon x i y </t>
  </si>
  <si>
    <t>anàlit</t>
  </si>
  <si>
    <t xml:space="preserve">3. Toxicitat dels anàlits </t>
  </si>
  <si>
    <t>3.2. Precaucions per la manipulació de l'anàlit</t>
  </si>
  <si>
    <r>
      <t>S</t>
    </r>
    <r>
      <rPr>
        <sz val="8"/>
        <color theme="1"/>
        <rFont val="Arial"/>
        <family val="2"/>
      </rPr>
      <t>0</t>
    </r>
  </si>
  <si>
    <t>Part A: Expansió volum en injecció líquida (Agilent GC calculator)</t>
  </si>
  <si>
    <t xml:space="preserve">1. Tenint en compte un liner HP single-tapered split (referència 5183-4647), 10 psi i 250 ºC a l'injector. </t>
  </si>
  <si>
    <t>2. Per injectar quantitativament més volum, com cal modificar la P de l'injector?</t>
  </si>
  <si>
    <t xml:space="preserve">3. En augmentar la temperatura de l'injector, es podrà injectar més o menys volum de dissolvent? </t>
  </si>
  <si>
    <t>Part B: Tractament de dades HS-GC: determinació del contingut de trihalometans en aigua (Agilent Chemstation)</t>
  </si>
  <si>
    <t>4. Càlcul d'anàlit en la mostra</t>
  </si>
  <si>
    <t>4.1. Identificació de tots els anàlits  i patró en els cromatogrames</t>
  </si>
  <si>
    <t>4.2. Integració dels cromatogrames</t>
  </si>
  <si>
    <t>4.3. Calibració de l'anàlit</t>
  </si>
  <si>
    <t>4.4. Càlcul de resultats per l'anàlit</t>
  </si>
  <si>
    <t>5. Interpretació de resultats</t>
  </si>
  <si>
    <t>5.2. Si la mostra hagués estat aigua de xarxa, amb els resultats obtinguts seria apte per a consum humà?</t>
  </si>
  <si>
    <t>5.1. Concentració dels anàlits en la mostra (amb el seu interval de confianza)</t>
  </si>
  <si>
    <t>Grup pràctiques: 2.2 T4</t>
  </si>
  <si>
    <t>Alumnes: Alba Pont Pujol i David Selas Fernández</t>
  </si>
  <si>
    <t>Dissolvent assignat: Acetona</t>
  </si>
  <si>
    <t>Anàlit assignat: cloroform</t>
  </si>
  <si>
    <t>Cloroform</t>
  </si>
  <si>
    <t>Concentració (ppb)</t>
  </si>
  <si>
    <t>Concentració anàlit</t>
  </si>
  <si>
    <t>Aanàlit/Apatróintern</t>
  </si>
  <si>
    <t>Si augmentem la pressió, els gasos ocupen menys espai, per tant, podem injectar més volum.</t>
  </si>
  <si>
    <t>Fitxer assignat: 21GC009_4.D</t>
  </si>
  <si>
    <t xml:space="preserve">Si augmenta la temperatura, els gasos ocupen més espai, per tant, es podrà injectar un volum menor </t>
  </si>
  <si>
    <t>SUMATORIO</t>
  </si>
  <si>
    <t>Spa (20/04/15)</t>
  </si>
  <si>
    <t>TOTAL</t>
  </si>
  <si>
    <t>El màxim del volum injectable són 1,85μL, per tenir una capacitat del 75%</t>
  </si>
  <si>
    <t>La tècnica realitzada és la d'un cromatografia de gasoso headspace, per quantificar els trihalometans de l'aigua.</t>
  </si>
  <si>
    <t>CH2BrCl (PI)</t>
  </si>
  <si>
    <t>https://www.sigmaaldrich.com/ES/es/sds/sigald/c2432?userType=anonymous</t>
  </si>
  <si>
    <t>Punt d'ebullició (℃)</t>
  </si>
  <si>
    <t xml:space="preserve">L'instrument que s'utilitza és un cromatògraf Agilent GC 6890-ECD, de columna DB-624 30m 1,8μLm, el mètode  EDD-14HS.m </t>
  </si>
  <si>
    <t>i el gas portador és l'heli.</t>
  </si>
  <si>
    <t>Mostra obtinguda de les aigües d'un spa.</t>
  </si>
  <si>
    <r>
      <t xml:space="preserve">3.1. Adjuntar full de seguretat per l'anàlit: </t>
    </r>
    <r>
      <rPr>
        <sz val="11"/>
        <color theme="1"/>
        <rFont val="Arial"/>
        <family val="2"/>
      </rPr>
      <t>l'anàlit és el cloroform</t>
    </r>
  </si>
  <si>
    <t>ymitja</t>
  </si>
  <si>
    <t>sx</t>
  </si>
  <si>
    <t>s^2x</t>
  </si>
  <si>
    <t>sxx</t>
  </si>
  <si>
    <t>so</t>
  </si>
  <si>
    <t>t</t>
  </si>
  <si>
    <t xml:space="preserve">I </t>
  </si>
  <si>
    <t xml:space="preserve">15±1 </t>
  </si>
  <si>
    <t xml:space="preserve">16±1 </t>
  </si>
  <si>
    <t>5±2</t>
  </si>
  <si>
    <t>3±2</t>
  </si>
  <si>
    <t>2±3</t>
  </si>
  <si>
    <t>la seva inhalació. A part, s'ha de protegir la pell amb guants i no posar en contacte l'anàlit, amb cap part del cos.</t>
  </si>
  <si>
    <t>Aquest anàlit, s'ha d'utilitzar amb una campana extractora, ja que s'ha d'evitar la generació de vapors o aerosols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</si>
</sst>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sz val="11"/>
      <color theme="1"/>
      <name val="Arial"/>
      <family val="2"/>
    </font>
    <font>
      <b/>
      <sz val="11"/>
      <color theme="1"/>
      <name val="Arial"/>
      <family val="2"/>
    </font>
    <font>
      <i/>
      <u/>
      <sz val="11"/>
      <color theme="1"/>
      <name val="Arial"/>
      <family val="2"/>
    </font>
    <font>
      <b/>
      <sz val="14"/>
      <color theme="1"/>
      <name val="Arial"/>
      <family val="2"/>
    </font>
    <font>
      <sz val="8"/>
      <name val="Calibri"/>
      <family val="2"/>
      <scheme val="minor"/>
    </font>
    <font>
      <sz val="8"/>
      <color theme="1"/>
      <name val="Arial"/>
      <family val="2"/>
    </font>
    <font>
      <b/>
      <sz val="11"/>
      <color theme="1"/>
      <name val="Calibri"/>
      <family val="2"/>
      <scheme val="minor"/>
    </font>
    <font>
      <u/>
      <sz val="11"/>
      <color theme="10"/>
      <name val="Calibri"/>
      <family val="2"/>
      <scheme val="minor"/>
    </font>
    <font>
      <sz val="11"/>
      <color rgb="FFFF0000"/>
      <name val="Arial"/>
      <family val="2"/>
    </font>
    <font>
      <b/>
      <sz val="11"/>
      <name val="Arial"/>
      <family val="2"/>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0" fontId="1" fillId="0" borderId="2" xfId="0" applyFont="1" applyBorder="1"/>
    <xf numFmtId="0" fontId="3" fillId="0" borderId="0" xfId="0" applyFont="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2" fillId="0" borderId="0" xfId="0" applyFont="1"/>
    <xf numFmtId="0" fontId="4" fillId="0" borderId="0" xfId="0" applyFont="1"/>
    <xf numFmtId="2" fontId="1" fillId="0" borderId="1" xfId="0" applyNumberFormat="1" applyFont="1" applyBorder="1" applyAlignment="1">
      <alignment horizontal="center" vertical="center" wrapText="1"/>
    </xf>
    <xf numFmtId="0" fontId="2" fillId="0" borderId="0" xfId="0" applyFont="1" applyAlignment="1">
      <alignment horizontal="right"/>
    </xf>
    <xf numFmtId="0" fontId="0" fillId="0" borderId="1" xfId="0" applyBorder="1"/>
    <xf numFmtId="2" fontId="1" fillId="0" borderId="1" xfId="0" applyNumberFormat="1" applyFont="1" applyBorder="1"/>
    <xf numFmtId="0" fontId="7" fillId="0" borderId="0" xfId="0" applyFont="1"/>
    <xf numFmtId="0" fontId="1" fillId="2" borderId="0" xfId="0" applyFont="1" applyFill="1"/>
    <xf numFmtId="0" fontId="8" fillId="0" borderId="0" xfId="1"/>
    <xf numFmtId="0" fontId="9" fillId="0" borderId="0" xfId="0" applyFont="1"/>
    <xf numFmtId="164" fontId="0" fillId="0" borderId="1" xfId="0" applyNumberFormat="1" applyBorder="1"/>
    <xf numFmtId="0" fontId="1" fillId="0" borderId="12" xfId="0" applyFont="1" applyBorder="1" applyAlignment="1">
      <alignment horizontal="center" wrapText="1"/>
    </xf>
    <xf numFmtId="0" fontId="1" fillId="0" borderId="13" xfId="0" applyFont="1" applyBorder="1" applyAlignment="1">
      <alignment horizontal="center"/>
    </xf>
    <xf numFmtId="0" fontId="1" fillId="0" borderId="1" xfId="0" applyFont="1" applyBorder="1"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xf numFmtId="0" fontId="0" fillId="2" borderId="7" xfId="0" applyFill="1" applyBorder="1" applyAlignment="1">
      <alignment horizontal="center"/>
    </xf>
    <xf numFmtId="0" fontId="0" fillId="2" borderId="0" xfId="0" applyFill="1" applyAlignment="1">
      <alignment horizontal="center"/>
    </xf>
    <xf numFmtId="0" fontId="1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Cloroform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21550067217207605"/>
                  <c:y val="-0.21027720316782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Hoja1!$D$64:$D$68</c:f>
              <c:numCache>
                <c:formatCode>General</c:formatCode>
                <c:ptCount val="5"/>
                <c:pt idx="0">
                  <c:v>0</c:v>
                </c:pt>
                <c:pt idx="1">
                  <c:v>0.77</c:v>
                </c:pt>
                <c:pt idx="2">
                  <c:v>7.69</c:v>
                </c:pt>
                <c:pt idx="3">
                  <c:v>23.08</c:v>
                </c:pt>
                <c:pt idx="4">
                  <c:v>76.92</c:v>
                </c:pt>
              </c:numCache>
            </c:numRef>
          </c:xVal>
          <c:yVal>
            <c:numRef>
              <c:f>Hoja1!$E$64:$E$68</c:f>
              <c:numCache>
                <c:formatCode>General</c:formatCode>
                <c:ptCount val="5"/>
                <c:pt idx="0">
                  <c:v>0.12548216956624419</c:v>
                </c:pt>
                <c:pt idx="1">
                  <c:v>0.24944753587688701</c:v>
                </c:pt>
                <c:pt idx="2">
                  <c:v>1.2124127271758247</c:v>
                </c:pt>
                <c:pt idx="3">
                  <c:v>3.4763734846530823</c:v>
                </c:pt>
                <c:pt idx="4">
                  <c:v>10.92065791945048</c:v>
                </c:pt>
              </c:numCache>
            </c:numRef>
          </c:yVal>
          <c:smooth val="0"/>
          <c:extLst>
            <c:ext xmlns:c16="http://schemas.microsoft.com/office/drawing/2014/chart" uri="{C3380CC4-5D6E-409C-BE32-E72D297353CC}">
              <c16:uniqueId val="{00000000-F220-406D-9234-0A28B43A4B89}"/>
            </c:ext>
          </c:extLst>
        </c:ser>
        <c:dLbls>
          <c:showLegendKey val="0"/>
          <c:showVal val="0"/>
          <c:showCatName val="0"/>
          <c:showSerName val="0"/>
          <c:showPercent val="0"/>
          <c:showBubbleSize val="0"/>
        </c:dLbls>
        <c:axId val="1944379439"/>
        <c:axId val="1944379855"/>
      </c:scatterChart>
      <c:valAx>
        <c:axId val="19443794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Concentració anàlit (ppb)</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4379855"/>
        <c:crosses val="autoZero"/>
        <c:crossBetween val="midCat"/>
      </c:valAx>
      <c:valAx>
        <c:axId val="1944379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Aanàlit/Apatróintern</a:t>
                </a:r>
              </a:p>
            </c:rich>
          </c:tx>
          <c:layout>
            <c:manualLayout>
              <c:xMode val="edge"/>
              <c:yMode val="edge"/>
              <c:x val="4.0784313725490198E-2"/>
              <c:y val="0.2361846674769925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4379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a-ES"/>
              <a:t>CHCl2Br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8.3939851268591423E-2"/>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Càlculs!$D$18:$D$22</c:f>
              <c:numCache>
                <c:formatCode>General</c:formatCode>
                <c:ptCount val="5"/>
                <c:pt idx="0">
                  <c:v>0</c:v>
                </c:pt>
                <c:pt idx="1">
                  <c:v>0.77</c:v>
                </c:pt>
                <c:pt idx="2">
                  <c:v>7.69</c:v>
                </c:pt>
                <c:pt idx="3">
                  <c:v>23.08</c:v>
                </c:pt>
                <c:pt idx="4">
                  <c:v>76.92</c:v>
                </c:pt>
              </c:numCache>
            </c:numRef>
          </c:xVal>
          <c:yVal>
            <c:numRef>
              <c:f>Càlculs!$E$18:$E$22</c:f>
              <c:numCache>
                <c:formatCode>General</c:formatCode>
                <c:ptCount val="5"/>
                <c:pt idx="0">
                  <c:v>0</c:v>
                </c:pt>
                <c:pt idx="1">
                  <c:v>0.34798583561862667</c:v>
                </c:pt>
                <c:pt idx="2">
                  <c:v>3.4794009486755848</c:v>
                </c:pt>
                <c:pt idx="3">
                  <c:v>11.101624967758577</c:v>
                </c:pt>
                <c:pt idx="4">
                  <c:v>35.747886983820329</c:v>
                </c:pt>
              </c:numCache>
            </c:numRef>
          </c:yVal>
          <c:smooth val="0"/>
          <c:extLst>
            <c:ext xmlns:c16="http://schemas.microsoft.com/office/drawing/2014/chart" uri="{C3380CC4-5D6E-409C-BE32-E72D297353CC}">
              <c16:uniqueId val="{00000003-57DB-4F90-A78B-581F0FC65585}"/>
            </c:ext>
          </c:extLst>
        </c:ser>
        <c:dLbls>
          <c:showLegendKey val="0"/>
          <c:showVal val="0"/>
          <c:showCatName val="0"/>
          <c:showSerName val="0"/>
          <c:showPercent val="0"/>
          <c:showBubbleSize val="0"/>
        </c:dLbls>
        <c:axId val="1942834175"/>
        <c:axId val="1942831679"/>
      </c:scatterChart>
      <c:valAx>
        <c:axId val="19428341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ca-ES"/>
                  <a:t>Concentració anàlit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2831679"/>
        <c:crosses val="autoZero"/>
        <c:crossBetween val="midCat"/>
      </c:valAx>
      <c:valAx>
        <c:axId val="194283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Aanàlit/Apatró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2834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a-ES" sz="1400" b="0" i="0" u="none" strike="noStrike" baseline="0">
                <a:effectLst/>
              </a:rPr>
              <a:t>CHClBr2</a:t>
            </a:r>
            <a:r>
              <a:rPr lang="ca-ES" sz="1400" b="0" i="0" u="none" strike="noStrike" baseline="0"/>
              <a:t> </a:t>
            </a:r>
            <a:endParaRPr lang="ca-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6.2606517935258094E-2"/>
                  <c:y val="-0.1393055555555555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Càlculs!$J$18:$J$22</c:f>
              <c:numCache>
                <c:formatCode>General</c:formatCode>
                <c:ptCount val="5"/>
                <c:pt idx="0">
                  <c:v>0</c:v>
                </c:pt>
                <c:pt idx="1">
                  <c:v>0.77</c:v>
                </c:pt>
                <c:pt idx="2">
                  <c:v>7.69</c:v>
                </c:pt>
                <c:pt idx="3">
                  <c:v>23.08</c:v>
                </c:pt>
                <c:pt idx="4">
                  <c:v>76.92</c:v>
                </c:pt>
              </c:numCache>
            </c:numRef>
          </c:xVal>
          <c:yVal>
            <c:numRef>
              <c:f>Càlculs!$K$18:$K$22</c:f>
              <c:numCache>
                <c:formatCode>General</c:formatCode>
                <c:ptCount val="5"/>
                <c:pt idx="0">
                  <c:v>0</c:v>
                </c:pt>
                <c:pt idx="1">
                  <c:v>0.18983466013472136</c:v>
                </c:pt>
                <c:pt idx="2">
                  <c:v>1.8052816713745137</c:v>
                </c:pt>
                <c:pt idx="3">
                  <c:v>5.7274954862006711</c:v>
                </c:pt>
                <c:pt idx="4">
                  <c:v>18.447744774477446</c:v>
                </c:pt>
              </c:numCache>
            </c:numRef>
          </c:yVal>
          <c:smooth val="0"/>
          <c:extLst>
            <c:ext xmlns:c16="http://schemas.microsoft.com/office/drawing/2014/chart" uri="{C3380CC4-5D6E-409C-BE32-E72D297353CC}">
              <c16:uniqueId val="{00000000-FAE1-4BAC-BBA5-AA5AC21A912E}"/>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Càlculs!$J$18:$J$22</c:f>
              <c:numCache>
                <c:formatCode>General</c:formatCode>
                <c:ptCount val="5"/>
                <c:pt idx="0">
                  <c:v>0</c:v>
                </c:pt>
                <c:pt idx="1">
                  <c:v>0.77</c:v>
                </c:pt>
                <c:pt idx="2">
                  <c:v>7.69</c:v>
                </c:pt>
                <c:pt idx="3">
                  <c:v>23.08</c:v>
                </c:pt>
                <c:pt idx="4">
                  <c:v>76.92</c:v>
                </c:pt>
              </c:numCache>
            </c:numRef>
          </c:xVal>
          <c:yVal>
            <c:numRef>
              <c:f>Càlculs!$I$16</c:f>
              <c:numCache>
                <c:formatCode>General</c:formatCode>
                <c:ptCount val="1"/>
                <c:pt idx="0">
                  <c:v>0</c:v>
                </c:pt>
              </c:numCache>
            </c:numRef>
          </c:yVal>
          <c:smooth val="0"/>
          <c:extLst>
            <c:ext xmlns:c16="http://schemas.microsoft.com/office/drawing/2014/chart" uri="{C3380CC4-5D6E-409C-BE32-E72D297353CC}">
              <c16:uniqueId val="{00000004-FAE1-4BAC-BBA5-AA5AC21A912E}"/>
            </c:ext>
          </c:extLst>
        </c:ser>
        <c:ser>
          <c:idx val="2"/>
          <c:order val="2"/>
          <c:spPr>
            <a:ln w="25400" cap="rnd">
              <a:noFill/>
              <a:round/>
            </a:ln>
            <a:effectLst/>
          </c:spPr>
          <c:marker>
            <c:symbol val="circle"/>
            <c:size val="5"/>
            <c:spPr>
              <a:solidFill>
                <a:schemeClr val="accent3"/>
              </a:solidFill>
              <a:ln w="9525">
                <a:solidFill>
                  <a:schemeClr val="accent3"/>
                </a:solidFill>
              </a:ln>
              <a:effectLst/>
            </c:spPr>
          </c:marker>
          <c:xVal>
            <c:numRef>
              <c:f>Càlculs!$J$18:$J$22</c:f>
              <c:numCache>
                <c:formatCode>General</c:formatCode>
                <c:ptCount val="5"/>
                <c:pt idx="0">
                  <c:v>0</c:v>
                </c:pt>
                <c:pt idx="1">
                  <c:v>0.77</c:v>
                </c:pt>
                <c:pt idx="2">
                  <c:v>7.69</c:v>
                </c:pt>
                <c:pt idx="3">
                  <c:v>23.08</c:v>
                </c:pt>
                <c:pt idx="4">
                  <c:v>76.92</c:v>
                </c:pt>
              </c:numCache>
            </c:numRef>
          </c:xVal>
          <c:yVal>
            <c:numRef>
              <c:f>Càlculs!$I$16</c:f>
              <c:numCache>
                <c:formatCode>General</c:formatCode>
                <c:ptCount val="1"/>
                <c:pt idx="0">
                  <c:v>0</c:v>
                </c:pt>
              </c:numCache>
            </c:numRef>
          </c:yVal>
          <c:smooth val="0"/>
          <c:extLst>
            <c:ext xmlns:c16="http://schemas.microsoft.com/office/drawing/2014/chart" uri="{C3380CC4-5D6E-409C-BE32-E72D297353CC}">
              <c16:uniqueId val="{00000005-FAE1-4BAC-BBA5-AA5AC21A912E}"/>
            </c:ext>
          </c:extLst>
        </c:ser>
        <c:dLbls>
          <c:showLegendKey val="0"/>
          <c:showVal val="0"/>
          <c:showCatName val="0"/>
          <c:showSerName val="0"/>
          <c:showPercent val="0"/>
          <c:showBubbleSize val="0"/>
        </c:dLbls>
        <c:axId val="457695"/>
        <c:axId val="467263"/>
      </c:scatterChart>
      <c:valAx>
        <c:axId val="457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Concentració</a:t>
                </a:r>
                <a:r>
                  <a:rPr lang="en-US" baseline="0"/>
                  <a:t> anàlit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67263"/>
        <c:crosses val="autoZero"/>
        <c:crossBetween val="midCat"/>
      </c:valAx>
      <c:valAx>
        <c:axId val="467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Aanàlit/Apatró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7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a-ES" sz="1400" b="0" i="0" u="none" strike="noStrike" baseline="0">
                <a:effectLst/>
              </a:rPr>
              <a:t>CHBr3</a:t>
            </a:r>
            <a:r>
              <a:rPr lang="ca-ES" sz="1400" b="0" i="0" u="none" strike="noStrike" baseline="0"/>
              <a:t> </a:t>
            </a:r>
            <a:endParaRPr lang="ca-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3425546806649169"/>
                  <c:y val="-0.171712962962962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Càlculs!$Q$18:$Q$22</c:f>
              <c:numCache>
                <c:formatCode>General</c:formatCode>
                <c:ptCount val="5"/>
                <c:pt idx="0">
                  <c:v>0</c:v>
                </c:pt>
                <c:pt idx="1">
                  <c:v>0.77</c:v>
                </c:pt>
                <c:pt idx="2">
                  <c:v>7.69</c:v>
                </c:pt>
                <c:pt idx="3">
                  <c:v>23.08</c:v>
                </c:pt>
                <c:pt idx="4">
                  <c:v>76.92</c:v>
                </c:pt>
              </c:numCache>
            </c:numRef>
          </c:xVal>
          <c:yVal>
            <c:numRef>
              <c:f>Càlculs!$R$18:$R$22</c:f>
              <c:numCache>
                <c:formatCode>General</c:formatCode>
                <c:ptCount val="5"/>
                <c:pt idx="0">
                  <c:v>0</c:v>
                </c:pt>
                <c:pt idx="1">
                  <c:v>5.5991906067786687E-2</c:v>
                </c:pt>
                <c:pt idx="2">
                  <c:v>0.47401801417683737</c:v>
                </c:pt>
                <c:pt idx="3">
                  <c:v>1.357312354913593</c:v>
                </c:pt>
                <c:pt idx="4">
                  <c:v>4.1867772143067965</c:v>
                </c:pt>
              </c:numCache>
            </c:numRef>
          </c:yVal>
          <c:smooth val="0"/>
          <c:extLst>
            <c:ext xmlns:c16="http://schemas.microsoft.com/office/drawing/2014/chart" uri="{C3380CC4-5D6E-409C-BE32-E72D297353CC}">
              <c16:uniqueId val="{00000000-35A3-4199-B81A-601B97196470}"/>
            </c:ext>
          </c:extLst>
        </c:ser>
        <c:dLbls>
          <c:showLegendKey val="0"/>
          <c:showVal val="0"/>
          <c:showCatName val="0"/>
          <c:showSerName val="0"/>
          <c:showPercent val="0"/>
          <c:showBubbleSize val="0"/>
        </c:dLbls>
        <c:axId val="464767"/>
        <c:axId val="458111"/>
      </c:scatterChart>
      <c:valAx>
        <c:axId val="4647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Concentració anàlit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58111"/>
        <c:crosses val="autoZero"/>
        <c:crossBetween val="midCat"/>
      </c:valAx>
      <c:valAx>
        <c:axId val="458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Aanàlit/Apatró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64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ca-ES"/>
              <a:t>Cloroform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21550067217207605"/>
                  <c:y val="-0.21027720316782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xVal>
            <c:numRef>
              <c:f>Hoja1!$D$64:$D$68</c:f>
              <c:numCache>
                <c:formatCode>General</c:formatCode>
                <c:ptCount val="5"/>
                <c:pt idx="0">
                  <c:v>0</c:v>
                </c:pt>
                <c:pt idx="1">
                  <c:v>0.77</c:v>
                </c:pt>
                <c:pt idx="2">
                  <c:v>7.69</c:v>
                </c:pt>
                <c:pt idx="3">
                  <c:v>23.08</c:v>
                </c:pt>
                <c:pt idx="4">
                  <c:v>76.92</c:v>
                </c:pt>
              </c:numCache>
            </c:numRef>
          </c:xVal>
          <c:yVal>
            <c:numRef>
              <c:f>Hoja1!$E$64:$E$68</c:f>
              <c:numCache>
                <c:formatCode>General</c:formatCode>
                <c:ptCount val="5"/>
                <c:pt idx="0">
                  <c:v>0.12548216956624419</c:v>
                </c:pt>
                <c:pt idx="1">
                  <c:v>0.24944753587688701</c:v>
                </c:pt>
                <c:pt idx="2">
                  <c:v>1.2124127271758247</c:v>
                </c:pt>
                <c:pt idx="3">
                  <c:v>3.4763734846530823</c:v>
                </c:pt>
                <c:pt idx="4">
                  <c:v>10.92065791945048</c:v>
                </c:pt>
              </c:numCache>
            </c:numRef>
          </c:yVal>
          <c:smooth val="0"/>
          <c:extLst>
            <c:ext xmlns:c16="http://schemas.microsoft.com/office/drawing/2014/chart" uri="{C3380CC4-5D6E-409C-BE32-E72D297353CC}">
              <c16:uniqueId val="{00000002-64FC-4BA6-8891-78A25A8F0779}"/>
            </c:ext>
          </c:extLst>
        </c:ser>
        <c:dLbls>
          <c:showLegendKey val="0"/>
          <c:showVal val="0"/>
          <c:showCatName val="0"/>
          <c:showSerName val="0"/>
          <c:showPercent val="0"/>
          <c:showBubbleSize val="0"/>
        </c:dLbls>
        <c:axId val="1944379439"/>
        <c:axId val="1944379855"/>
      </c:scatterChart>
      <c:valAx>
        <c:axId val="19443794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4379855"/>
        <c:crosses val="autoZero"/>
        <c:crossBetween val="midCat"/>
      </c:valAx>
      <c:valAx>
        <c:axId val="194437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4379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66675</xdr:colOff>
      <xdr:row>71</xdr:row>
      <xdr:rowOff>133350</xdr:rowOff>
    </xdr:from>
    <xdr:to>
      <xdr:col>6</xdr:col>
      <xdr:colOff>533400</xdr:colOff>
      <xdr:row>82</xdr:row>
      <xdr:rowOff>157162</xdr:rowOff>
    </xdr:to>
    <xdr:graphicFrame macro="">
      <xdr:nvGraphicFramePr>
        <xdr:cNvPr id="2" name="Gràfic 1">
          <a:extLst>
            <a:ext uri="{FF2B5EF4-FFF2-40B4-BE49-F238E27FC236}">
              <a16:creationId xmlns:a16="http://schemas.microsoft.com/office/drawing/2014/main" id="{71DA729B-C30C-469D-8D16-41161C630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66675</xdr:colOff>
      <xdr:row>42</xdr:row>
      <xdr:rowOff>133350</xdr:rowOff>
    </xdr:from>
    <xdr:ext cx="4988097" cy="1297919"/>
    <xdr:sp macro="" textlink="">
      <xdr:nvSpPr>
        <xdr:cNvPr id="4" name="CuadroTexto 3">
          <a:extLst>
            <a:ext uri="{FF2B5EF4-FFF2-40B4-BE49-F238E27FC236}">
              <a16:creationId xmlns:a16="http://schemas.microsoft.com/office/drawing/2014/main" id="{238C4E87-162D-E464-0018-5D13844ECD03}"/>
            </a:ext>
          </a:extLst>
        </xdr:cNvPr>
        <xdr:cNvSpPr txBox="1"/>
      </xdr:nvSpPr>
      <xdr:spPr>
        <a:xfrm>
          <a:off x="4810125" y="8210550"/>
          <a:ext cx="4988097" cy="129791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100" b="0" i="0">
              <a:solidFill>
                <a:schemeClr val="tx1"/>
              </a:solidFill>
              <a:effectLst/>
              <a:latin typeface="+mn-lt"/>
              <a:ea typeface="+mn-ea"/>
              <a:cs typeface="+mn-cs"/>
            </a:rPr>
            <a:t>La identificació dels anàlits l'hem fet a partir dels cromatogrames dels patrons.</a:t>
          </a:r>
          <a:br>
            <a:rPr lang="es-ES"/>
          </a:br>
          <a:r>
            <a:rPr lang="es-ES" sz="1100" b="0" i="0">
              <a:solidFill>
                <a:schemeClr val="tx1"/>
              </a:solidFill>
              <a:effectLst/>
              <a:latin typeface="+mn-lt"/>
              <a:ea typeface="+mn-ea"/>
              <a:cs typeface="+mn-cs"/>
            </a:rPr>
            <a:t>Els punts d'ebullició estan relacionats amb els temps de retenció, els anàlits de punt</a:t>
          </a:r>
          <a:br>
            <a:rPr lang="es-ES"/>
          </a:br>
          <a:r>
            <a:rPr lang="es-ES" sz="1100" b="0" i="0">
              <a:solidFill>
                <a:schemeClr val="tx1"/>
              </a:solidFill>
              <a:effectLst/>
              <a:latin typeface="+mn-lt"/>
              <a:ea typeface="+mn-ea"/>
              <a:cs typeface="+mn-cs"/>
            </a:rPr>
            <a:t>d'ebullició menor, eluiran abans que els de punt major. Hi ha una excepció amb</a:t>
          </a:r>
          <a:br>
            <a:rPr lang="es-ES"/>
          </a:br>
          <a:r>
            <a:rPr lang="es-ES" sz="1100" b="0" i="0">
              <a:solidFill>
                <a:schemeClr val="tx1"/>
              </a:solidFill>
              <a:effectLst/>
              <a:latin typeface="+mn-lt"/>
              <a:ea typeface="+mn-ea"/>
              <a:cs typeface="+mn-cs"/>
            </a:rPr>
            <a:t>el patró intern i el cloroform, encara que el cloroform tingui un punt d'ebullició</a:t>
          </a:r>
          <a:br>
            <a:rPr lang="es-ES"/>
          </a:br>
          <a:r>
            <a:rPr lang="es-ES" sz="1100" b="0" i="0">
              <a:solidFill>
                <a:schemeClr val="tx1"/>
              </a:solidFill>
              <a:effectLst/>
              <a:latin typeface="+mn-lt"/>
              <a:ea typeface="+mn-ea"/>
              <a:cs typeface="+mn-cs"/>
            </a:rPr>
            <a:t>menor, interacciona més amb la fase estacionària i es queda més retingut, per això</a:t>
          </a:r>
          <a:br>
            <a:rPr lang="es-ES"/>
          </a:br>
          <a:r>
            <a:rPr lang="es-ES" sz="1100" b="0" i="0">
              <a:solidFill>
                <a:schemeClr val="tx1"/>
              </a:solidFill>
              <a:effectLst/>
              <a:latin typeface="+mn-lt"/>
              <a:ea typeface="+mn-ea"/>
              <a:cs typeface="+mn-cs"/>
            </a:rPr>
            <a:t>surt més tard. Es pot saber quin és el patró intern, ja que sempre és constant i no</a:t>
          </a:r>
          <a:br>
            <a:rPr lang="es-ES"/>
          </a:br>
          <a:r>
            <a:rPr lang="es-ES" sz="1100" b="0" i="0">
              <a:solidFill>
                <a:schemeClr val="tx1"/>
              </a:solidFill>
              <a:effectLst/>
              <a:latin typeface="+mn-lt"/>
              <a:ea typeface="+mn-ea"/>
              <a:cs typeface="+mn-cs"/>
            </a:rPr>
            <a:t>varia la seva àrea.</a:t>
          </a:r>
          <a:endParaRPr lang="es-ES" sz="1100" baseline="0"/>
        </a:p>
      </xdr:txBody>
    </xdr:sp>
    <xdr:clientData/>
  </xdr:oneCellAnchor>
  <xdr:oneCellAnchor>
    <xdr:from>
      <xdr:col>5</xdr:col>
      <xdr:colOff>161925</xdr:colOff>
      <xdr:row>63</xdr:row>
      <xdr:rowOff>19050</xdr:rowOff>
    </xdr:from>
    <xdr:ext cx="2838021" cy="609013"/>
    <xdr:sp macro="" textlink="">
      <xdr:nvSpPr>
        <xdr:cNvPr id="5" name="CuadroTexto 4">
          <a:extLst>
            <a:ext uri="{FF2B5EF4-FFF2-40B4-BE49-F238E27FC236}">
              <a16:creationId xmlns:a16="http://schemas.microsoft.com/office/drawing/2014/main" id="{9092929C-F3F0-672B-CCB1-84B9D46363E7}"/>
            </a:ext>
          </a:extLst>
        </xdr:cNvPr>
        <xdr:cNvSpPr txBox="1"/>
      </xdr:nvSpPr>
      <xdr:spPr>
        <a:xfrm>
          <a:off x="4905375" y="12096750"/>
          <a:ext cx="2838021" cy="60901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100"/>
            <a:t>L'eix x</a:t>
          </a:r>
          <a:r>
            <a:rPr lang="es-ES" sz="1100" baseline="0"/>
            <a:t>  representa la concentració de l'anàlit i</a:t>
          </a:r>
        </a:p>
        <a:p>
          <a:r>
            <a:rPr lang="es-ES" sz="1100" baseline="0"/>
            <a:t>l'eix y, la relació de l'àrea de l'anàlit amb la del</a:t>
          </a:r>
        </a:p>
        <a:p>
          <a:r>
            <a:rPr lang="es-ES" sz="1100" baseline="0"/>
            <a:t>patró intern</a:t>
          </a:r>
          <a:endParaRPr lang="es-ES" sz="1100"/>
        </a:p>
      </xdr:txBody>
    </xdr:sp>
    <xdr:clientData/>
  </xdr:oneCellAnchor>
  <xdr:twoCellAnchor>
    <xdr:from>
      <xdr:col>1</xdr:col>
      <xdr:colOff>85725</xdr:colOff>
      <xdr:row>103</xdr:row>
      <xdr:rowOff>47625</xdr:rowOff>
    </xdr:from>
    <xdr:to>
      <xdr:col>8</xdr:col>
      <xdr:colOff>219075</xdr:colOff>
      <xdr:row>115</xdr:row>
      <xdr:rowOff>28575</xdr:rowOff>
    </xdr:to>
    <xdr:sp macro="" textlink="">
      <xdr:nvSpPr>
        <xdr:cNvPr id="3" name="CuadroTexto 2">
          <a:extLst>
            <a:ext uri="{FF2B5EF4-FFF2-40B4-BE49-F238E27FC236}">
              <a16:creationId xmlns:a16="http://schemas.microsoft.com/office/drawing/2014/main" id="{0AA15537-249D-E275-3472-7D8B0AE07B9A}"/>
            </a:ext>
          </a:extLst>
        </xdr:cNvPr>
        <xdr:cNvSpPr txBox="1"/>
      </xdr:nvSpPr>
      <xdr:spPr>
        <a:xfrm>
          <a:off x="600075" y="19907250"/>
          <a:ext cx="6905625" cy="226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Segons el Real</a:t>
          </a:r>
          <a:r>
            <a:rPr lang="es-ES" sz="1100" baseline="0"/>
            <a:t> Decret 3/2023 de 10 de gener, pel qual s'estableixen els criteris tècnics i sanitaris de la qualitat de l'aigua de consum, el seu control i subministrament, el sumatori de la concentració de trihalometans en aigua no pot excedir les 100 ppb. En aquesta mostra d'aigua d'spa el sumatori són 26 ppb, per tant sí que seria apta per a consum humà.</a:t>
          </a:r>
        </a:p>
        <a:p>
          <a:endParaRPr lang="es-ES" sz="1100" baseline="0"/>
        </a:p>
        <a:p>
          <a:r>
            <a:rPr lang="es-ES" sz="1100" b="0" i="0">
              <a:solidFill>
                <a:schemeClr val="dk1"/>
              </a:solidFill>
              <a:effectLst/>
              <a:latin typeface="+mn-lt"/>
              <a:ea typeface="+mn-ea"/>
              <a:cs typeface="+mn-cs"/>
            </a:rPr>
            <a:t>Comparant amb els nostres companys, que han analitzat l'aigua d'una piscina gran, la concentració de cloroform a l'spa és menor, ja que amb les bombolles</a:t>
          </a:r>
          <a:r>
            <a:rPr lang="es-ES" sz="1100" b="0" i="0" baseline="0">
              <a:solidFill>
                <a:schemeClr val="dk1"/>
              </a:solidFill>
              <a:effectLst/>
              <a:latin typeface="+mn-lt"/>
              <a:ea typeface="+mn-ea"/>
              <a:cs typeface="+mn-cs"/>
            </a:rPr>
            <a:t> </a:t>
          </a:r>
          <a:r>
            <a:rPr lang="es-ES" sz="1100" b="0" i="0">
              <a:solidFill>
                <a:schemeClr val="dk1"/>
              </a:solidFill>
              <a:effectLst/>
              <a:latin typeface="+mn-lt"/>
              <a:ea typeface="+mn-ea"/>
              <a:cs typeface="+mn-cs"/>
            </a:rPr>
            <a:t>al ser tant volàtil se'n va.</a:t>
          </a: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1223962</xdr:colOff>
      <xdr:row>23</xdr:row>
      <xdr:rowOff>23812</xdr:rowOff>
    </xdr:from>
    <xdr:to>
      <xdr:col>5</xdr:col>
      <xdr:colOff>576262</xdr:colOff>
      <xdr:row>37</xdr:row>
      <xdr:rowOff>100012</xdr:rowOff>
    </xdr:to>
    <xdr:graphicFrame macro="">
      <xdr:nvGraphicFramePr>
        <xdr:cNvPr id="3" name="Gràfic 2">
          <a:extLst>
            <a:ext uri="{FF2B5EF4-FFF2-40B4-BE49-F238E27FC236}">
              <a16:creationId xmlns:a16="http://schemas.microsoft.com/office/drawing/2014/main" id="{0D29AA21-3942-4F90-B5B7-71023121A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1262062</xdr:colOff>
      <xdr:row>23</xdr:row>
      <xdr:rowOff>4762</xdr:rowOff>
    </xdr:from>
    <xdr:to>
      <xdr:col>11</xdr:col>
      <xdr:colOff>728662</xdr:colOff>
      <xdr:row>37</xdr:row>
      <xdr:rowOff>80962</xdr:rowOff>
    </xdr:to>
    <xdr:graphicFrame macro="">
      <xdr:nvGraphicFramePr>
        <xdr:cNvPr id="4" name="Gràfic 3">
          <a:extLst>
            <a:ext uri="{FF2B5EF4-FFF2-40B4-BE49-F238E27FC236}">
              <a16:creationId xmlns:a16="http://schemas.microsoft.com/office/drawing/2014/main" id="{B0AB548B-46B0-44F9-9816-20D91FE27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185737</xdr:colOff>
      <xdr:row>22</xdr:row>
      <xdr:rowOff>109537</xdr:rowOff>
    </xdr:from>
    <xdr:to>
      <xdr:col>20</xdr:col>
      <xdr:colOff>185737</xdr:colOff>
      <xdr:row>36</xdr:row>
      <xdr:rowOff>185737</xdr:rowOff>
    </xdr:to>
    <xdr:graphicFrame macro="">
      <xdr:nvGraphicFramePr>
        <xdr:cNvPr id="5" name="Gràfic 4">
          <a:extLst>
            <a:ext uri="{FF2B5EF4-FFF2-40B4-BE49-F238E27FC236}">
              <a16:creationId xmlns:a16="http://schemas.microsoft.com/office/drawing/2014/main" id="{608BDAB5-E12D-4225-9522-8349F37E1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238125</xdr:colOff>
      <xdr:row>53</xdr:row>
      <xdr:rowOff>38100</xdr:rowOff>
    </xdr:from>
    <xdr:to>
      <xdr:col>5</xdr:col>
      <xdr:colOff>352425</xdr:colOff>
      <xdr:row>64</xdr:row>
      <xdr:rowOff>61912</xdr:rowOff>
    </xdr:to>
    <xdr:graphicFrame macro="">
      <xdr:nvGraphicFramePr>
        <xdr:cNvPr id="7" name="Gràfic 6">
          <a:extLst>
            <a:ext uri="{FF2B5EF4-FFF2-40B4-BE49-F238E27FC236}">
              <a16:creationId xmlns:a16="http://schemas.microsoft.com/office/drawing/2014/main" id="{D223AD3C-4DA2-4D29-BC5D-9BBC2D254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igmaaldrich.com/ES/es/sds/sigald/c2432?userType=anonymou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2"/>
  <sheetViews>
    <sheetView showGridLines="0" tabSelected="1" zoomScaleNormal="100" workbookViewId="0">
      <selection activeCell="J109" sqref="J109"/>
    </sheetView>
  </sheetViews>
  <sheetFormatPr baseColWidth="10" defaultColWidth="11.42578125" defaultRowHeight="23.25" customHeight="1" x14ac:dyDescent="0.2"/>
  <cols>
    <col min="1" max="1" width="7.7109375" style="1" customWidth="1"/>
    <col min="2" max="2" width="8" style="1" customWidth="1"/>
    <col min="3" max="3" width="14.42578125" style="1" customWidth="1"/>
    <col min="4" max="4" width="20.140625" style="1" customWidth="1"/>
    <col min="5" max="5" width="20.85546875" style="1" customWidth="1"/>
    <col min="6" max="8" width="12.7109375" style="1" customWidth="1"/>
    <col min="9" max="9" width="15" style="1" customWidth="1"/>
    <col min="10" max="16384" width="11.42578125" style="1"/>
  </cols>
  <sheetData>
    <row r="1" spans="1:3" ht="21" customHeight="1" x14ac:dyDescent="0.25">
      <c r="A1" s="16" t="s">
        <v>6</v>
      </c>
    </row>
    <row r="2" spans="1:3" ht="15" customHeight="1" x14ac:dyDescent="0.25">
      <c r="A2" s="15" t="s">
        <v>52</v>
      </c>
      <c r="C2" s="18"/>
    </row>
    <row r="3" spans="1:3" ht="15" customHeight="1" x14ac:dyDescent="0.25">
      <c r="A3" s="15" t="s">
        <v>53</v>
      </c>
    </row>
    <row r="4" spans="1:3" ht="15" customHeight="1" x14ac:dyDescent="0.25">
      <c r="A4" s="15"/>
    </row>
    <row r="5" spans="1:3" ht="15" customHeight="1" x14ac:dyDescent="0.25">
      <c r="A5" s="15" t="s">
        <v>39</v>
      </c>
    </row>
    <row r="6" spans="1:3" ht="15" customHeight="1" x14ac:dyDescent="0.25">
      <c r="A6" s="15"/>
    </row>
    <row r="7" spans="1:3" ht="15" customHeight="1" x14ac:dyDescent="0.2">
      <c r="A7" s="1" t="s">
        <v>54</v>
      </c>
    </row>
    <row r="8" spans="1:3" ht="15" customHeight="1" x14ac:dyDescent="0.2"/>
    <row r="9" spans="1:3" ht="15" customHeight="1" x14ac:dyDescent="0.25">
      <c r="B9" s="15" t="s">
        <v>40</v>
      </c>
    </row>
    <row r="10" spans="1:3" ht="15" customHeight="1" x14ac:dyDescent="0.25">
      <c r="B10" s="15" t="s">
        <v>25</v>
      </c>
    </row>
    <row r="11" spans="1:3" ht="15" customHeight="1" x14ac:dyDescent="0.2">
      <c r="B11" s="1" t="s">
        <v>66</v>
      </c>
    </row>
    <row r="12" spans="1:3" ht="15" customHeight="1" x14ac:dyDescent="0.2"/>
    <row r="13" spans="1:3" ht="15" customHeight="1" x14ac:dyDescent="0.25">
      <c r="B13" s="15" t="s">
        <v>41</v>
      </c>
    </row>
    <row r="14" spans="1:3" ht="15" customHeight="1" x14ac:dyDescent="0.2">
      <c r="B14" s="1" t="s">
        <v>60</v>
      </c>
    </row>
    <row r="15" spans="1:3" ht="15" customHeight="1" x14ac:dyDescent="0.2"/>
    <row r="16" spans="1:3" ht="15" customHeight="1" x14ac:dyDescent="0.25">
      <c r="B16" s="15" t="s">
        <v>42</v>
      </c>
    </row>
    <row r="17" spans="1:6" ht="15" customHeight="1" x14ac:dyDescent="0.2">
      <c r="B17" s="1" t="s">
        <v>62</v>
      </c>
    </row>
    <row r="18" spans="1:6" ht="15" customHeight="1" x14ac:dyDescent="0.2"/>
    <row r="19" spans="1:6" ht="15" customHeight="1" x14ac:dyDescent="0.25">
      <c r="A19" s="15" t="s">
        <v>43</v>
      </c>
    </row>
    <row r="20" spans="1:6" ht="15" customHeight="1" x14ac:dyDescent="0.25">
      <c r="A20" s="15"/>
    </row>
    <row r="21" spans="1:6" ht="15" customHeight="1" x14ac:dyDescent="0.25">
      <c r="A21" s="15" t="s">
        <v>7</v>
      </c>
    </row>
    <row r="22" spans="1:6" ht="15" customHeight="1" x14ac:dyDescent="0.2">
      <c r="A22" s="1" t="s">
        <v>67</v>
      </c>
    </row>
    <row r="23" spans="1:6" ht="15" customHeight="1" x14ac:dyDescent="0.2">
      <c r="A23" s="1" t="s">
        <v>71</v>
      </c>
    </row>
    <row r="24" spans="1:6" ht="15" customHeight="1" x14ac:dyDescent="0.2">
      <c r="A24" s="1" t="s">
        <v>72</v>
      </c>
    </row>
    <row r="25" spans="1:6" ht="15" customHeight="1" x14ac:dyDescent="0.25">
      <c r="A25" s="15" t="s">
        <v>8</v>
      </c>
    </row>
    <row r="26" spans="1:6" ht="15" customHeight="1" x14ac:dyDescent="0.2">
      <c r="A26" s="1" t="s">
        <v>61</v>
      </c>
    </row>
    <row r="27" spans="1:6" ht="15" customHeight="1" x14ac:dyDescent="0.2">
      <c r="A27" s="1" t="s">
        <v>73</v>
      </c>
    </row>
    <row r="28" spans="1:6" ht="15" customHeight="1" x14ac:dyDescent="0.25">
      <c r="A28" s="15"/>
    </row>
    <row r="29" spans="1:6" ht="15" customHeight="1" x14ac:dyDescent="0.2"/>
    <row r="30" spans="1:6" ht="15" customHeight="1" x14ac:dyDescent="0.25">
      <c r="A30" s="15" t="s">
        <v>36</v>
      </c>
    </row>
    <row r="31" spans="1:6" ht="15" customHeight="1" x14ac:dyDescent="0.25">
      <c r="B31" s="15" t="s">
        <v>74</v>
      </c>
      <c r="F31" s="23" t="s">
        <v>69</v>
      </c>
    </row>
    <row r="32" spans="1:6" ht="15" customHeight="1" x14ac:dyDescent="0.2"/>
    <row r="33" spans="1:5" ht="15" customHeight="1" x14ac:dyDescent="0.25">
      <c r="B33" s="33" t="s">
        <v>37</v>
      </c>
    </row>
    <row r="34" spans="1:5" ht="15" customHeight="1" x14ac:dyDescent="0.2">
      <c r="B34" s="1" t="s">
        <v>88</v>
      </c>
    </row>
    <row r="35" spans="1:5" ht="15" customHeight="1" x14ac:dyDescent="0.2">
      <c r="B35" s="1" t="s">
        <v>87</v>
      </c>
    </row>
    <row r="36" spans="1:5" ht="15" customHeight="1" x14ac:dyDescent="0.2"/>
    <row r="37" spans="1:5" ht="15" customHeight="1" x14ac:dyDescent="0.2"/>
    <row r="38" spans="1:5" ht="15" customHeight="1" x14ac:dyDescent="0.2"/>
    <row r="39" spans="1:5" ht="15" customHeight="1" x14ac:dyDescent="0.25">
      <c r="A39" s="15"/>
    </row>
    <row r="40" spans="1:5" ht="15" customHeight="1" x14ac:dyDescent="0.25">
      <c r="A40" s="15" t="s">
        <v>44</v>
      </c>
    </row>
    <row r="41" spans="1:5" ht="15" customHeight="1" x14ac:dyDescent="0.2">
      <c r="A41" s="1" t="s">
        <v>55</v>
      </c>
    </row>
    <row r="42" spans="1:5" ht="15" customHeight="1" x14ac:dyDescent="0.2"/>
    <row r="43" spans="1:5" ht="15" customHeight="1" x14ac:dyDescent="0.2">
      <c r="B43" s="1" t="s">
        <v>45</v>
      </c>
    </row>
    <row r="44" spans="1:5" ht="15" customHeight="1" x14ac:dyDescent="0.2">
      <c r="C44" s="3" t="s">
        <v>10</v>
      </c>
      <c r="D44" s="3" t="s">
        <v>11</v>
      </c>
      <c r="E44" s="2" t="s">
        <v>70</v>
      </c>
    </row>
    <row r="45" spans="1:5" ht="15" customHeight="1" x14ac:dyDescent="0.2">
      <c r="C45" s="2">
        <v>7.8</v>
      </c>
      <c r="D45" s="2" t="s">
        <v>68</v>
      </c>
      <c r="E45" s="3">
        <v>69</v>
      </c>
    </row>
    <row r="46" spans="1:5" ht="15" customHeight="1" x14ac:dyDescent="0.2">
      <c r="C46" s="2">
        <v>7.9</v>
      </c>
      <c r="D46" s="2" t="s">
        <v>21</v>
      </c>
      <c r="E46" s="3">
        <v>61.2</v>
      </c>
    </row>
    <row r="47" spans="1:5" ht="15" customHeight="1" x14ac:dyDescent="0.2">
      <c r="C47" s="2">
        <v>11.39</v>
      </c>
      <c r="D47" s="2" t="s">
        <v>22</v>
      </c>
      <c r="E47" s="3">
        <v>90</v>
      </c>
    </row>
    <row r="48" spans="1:5" ht="15" customHeight="1" x14ac:dyDescent="0.2">
      <c r="C48" s="2">
        <v>14.69</v>
      </c>
      <c r="D48" s="2" t="s">
        <v>23</v>
      </c>
      <c r="E48" s="3">
        <v>130</v>
      </c>
    </row>
    <row r="49" spans="2:7" ht="15" customHeight="1" x14ac:dyDescent="0.2">
      <c r="C49" s="2">
        <v>17.809999999999999</v>
      </c>
      <c r="D49" s="2" t="s">
        <v>24</v>
      </c>
      <c r="E49" s="3">
        <v>149.1</v>
      </c>
    </row>
    <row r="50" spans="2:7" ht="15" customHeight="1" x14ac:dyDescent="0.2"/>
    <row r="51" spans="2:7" ht="15" customHeight="1" x14ac:dyDescent="0.2">
      <c r="B51" s="1" t="s">
        <v>46</v>
      </c>
    </row>
    <row r="52" spans="2:7" ht="15" customHeight="1" x14ac:dyDescent="0.2">
      <c r="D52" s="28" t="s">
        <v>28</v>
      </c>
      <c r="E52" s="28"/>
      <c r="F52" s="28" t="s">
        <v>35</v>
      </c>
      <c r="G52" s="28"/>
    </row>
    <row r="53" spans="2:7" ht="15" customHeight="1" x14ac:dyDescent="0.2">
      <c r="C53" s="3" t="s">
        <v>29</v>
      </c>
      <c r="D53" s="3" t="s">
        <v>10</v>
      </c>
      <c r="E53" s="3" t="s">
        <v>9</v>
      </c>
      <c r="F53" s="3" t="s">
        <v>10</v>
      </c>
      <c r="G53" s="3" t="s">
        <v>9</v>
      </c>
    </row>
    <row r="54" spans="2:7" ht="15" customHeight="1" x14ac:dyDescent="0.2">
      <c r="C54" s="3" t="s">
        <v>33</v>
      </c>
      <c r="D54" s="3">
        <v>7.7960000000000003</v>
      </c>
      <c r="E54" s="3">
        <v>3810.9</v>
      </c>
      <c r="F54" s="3">
        <v>7.9850000000000003</v>
      </c>
      <c r="G54" s="3">
        <v>478.2</v>
      </c>
    </row>
    <row r="55" spans="2:7" ht="15" customHeight="1" x14ac:dyDescent="0.2">
      <c r="C55" s="3" t="s">
        <v>12</v>
      </c>
      <c r="D55" s="3">
        <v>7.8010000000000002</v>
      </c>
      <c r="E55" s="3">
        <v>3755.9</v>
      </c>
      <c r="F55" s="3">
        <v>7.99</v>
      </c>
      <c r="G55" s="3">
        <v>936.9</v>
      </c>
    </row>
    <row r="56" spans="2:7" ht="15" customHeight="1" x14ac:dyDescent="0.2">
      <c r="C56" s="3" t="s">
        <v>13</v>
      </c>
      <c r="D56" s="3">
        <v>7.8040000000000003</v>
      </c>
      <c r="E56" s="3">
        <v>3752.6</v>
      </c>
      <c r="F56" s="3">
        <v>7.992</v>
      </c>
      <c r="G56" s="3">
        <v>4549.7</v>
      </c>
    </row>
    <row r="57" spans="2:7" ht="15" customHeight="1" x14ac:dyDescent="0.2">
      <c r="C57" s="3" t="s">
        <v>14</v>
      </c>
      <c r="D57" s="3">
        <v>7.8</v>
      </c>
      <c r="E57" s="3">
        <v>3877</v>
      </c>
      <c r="F57" s="3">
        <v>7.9889999999999999</v>
      </c>
      <c r="G57" s="3">
        <v>13477.9</v>
      </c>
    </row>
    <row r="58" spans="2:7" ht="15" customHeight="1" x14ac:dyDescent="0.2">
      <c r="C58" s="3" t="s">
        <v>15</v>
      </c>
      <c r="D58" s="3">
        <v>7.8010000000000002</v>
      </c>
      <c r="E58" s="3">
        <v>3726.9</v>
      </c>
      <c r="F58" s="3">
        <v>7.9889999999999999</v>
      </c>
      <c r="G58" s="3">
        <v>40700.199999999997</v>
      </c>
    </row>
    <row r="59" spans="2:7" ht="15" customHeight="1" x14ac:dyDescent="0.2">
      <c r="C59" s="3" t="s">
        <v>16</v>
      </c>
      <c r="D59" s="3">
        <v>7.8</v>
      </c>
      <c r="E59" s="3">
        <v>3357.9</v>
      </c>
      <c r="F59" s="3">
        <v>7.9880000000000004</v>
      </c>
      <c r="G59" s="3">
        <v>6162</v>
      </c>
    </row>
    <row r="60" spans="2:7" ht="15" customHeight="1" x14ac:dyDescent="0.2"/>
    <row r="61" spans="2:7" ht="15" customHeight="1" x14ac:dyDescent="0.2">
      <c r="B61" s="1" t="s">
        <v>47</v>
      </c>
    </row>
    <row r="62" spans="2:7" ht="15" customHeight="1" x14ac:dyDescent="0.2">
      <c r="D62" s="2" t="s">
        <v>58</v>
      </c>
      <c r="E62" s="2" t="s">
        <v>59</v>
      </c>
      <c r="F62" s="1" t="s">
        <v>34</v>
      </c>
    </row>
    <row r="63" spans="2:7" ht="15" customHeight="1" x14ac:dyDescent="0.2">
      <c r="C63" s="3" t="s">
        <v>29</v>
      </c>
      <c r="D63" s="3" t="s">
        <v>30</v>
      </c>
      <c r="E63" s="3" t="s">
        <v>31</v>
      </c>
    </row>
    <row r="64" spans="2:7" ht="15" customHeight="1" x14ac:dyDescent="0.25">
      <c r="C64" s="3" t="s">
        <v>33</v>
      </c>
      <c r="D64" s="19">
        <v>0</v>
      </c>
      <c r="E64" s="3">
        <f>G54/E54</f>
        <v>0.12548216956624419</v>
      </c>
    </row>
    <row r="65" spans="3:8" ht="15" customHeight="1" x14ac:dyDescent="0.25">
      <c r="C65" s="3" t="s">
        <v>12</v>
      </c>
      <c r="D65" s="19">
        <v>0.77</v>
      </c>
      <c r="E65" s="3">
        <f>G55/E55</f>
        <v>0.24944753587688701</v>
      </c>
    </row>
    <row r="66" spans="3:8" ht="15" customHeight="1" x14ac:dyDescent="0.25">
      <c r="C66" s="3" t="s">
        <v>13</v>
      </c>
      <c r="D66" s="19">
        <v>7.69</v>
      </c>
      <c r="E66" s="3">
        <f t="shared" ref="E66:E68" si="0">G56/E56</f>
        <v>1.2124127271758247</v>
      </c>
    </row>
    <row r="67" spans="3:8" ht="15" customHeight="1" x14ac:dyDescent="0.25">
      <c r="C67" s="3" t="s">
        <v>14</v>
      </c>
      <c r="D67" s="19">
        <v>23.08</v>
      </c>
      <c r="E67" s="3">
        <f t="shared" si="0"/>
        <v>3.4763734846530823</v>
      </c>
    </row>
    <row r="68" spans="3:8" ht="15" customHeight="1" x14ac:dyDescent="0.25">
      <c r="C68" s="3" t="s">
        <v>15</v>
      </c>
      <c r="D68" s="19">
        <v>76.92</v>
      </c>
      <c r="E68" s="3">
        <f t="shared" si="0"/>
        <v>10.92065791945048</v>
      </c>
    </row>
    <row r="69" spans="3:8" ht="15" customHeight="1" x14ac:dyDescent="0.2"/>
    <row r="70" spans="3:8" ht="15" customHeight="1" x14ac:dyDescent="0.2">
      <c r="C70" s="26" t="s">
        <v>26</v>
      </c>
      <c r="D70" s="2" t="s">
        <v>2</v>
      </c>
      <c r="E70" s="4">
        <v>0.14027426490042899</v>
      </c>
      <c r="F70" s="14"/>
      <c r="G70" s="2" t="s">
        <v>38</v>
      </c>
      <c r="H70" s="2">
        <v>0.43466004829810712</v>
      </c>
    </row>
    <row r="71" spans="3:8" ht="15" customHeight="1" x14ac:dyDescent="0.2">
      <c r="C71" s="27"/>
      <c r="D71" s="2" t="s">
        <v>3</v>
      </c>
      <c r="E71" s="4">
        <v>0.15404541312439823</v>
      </c>
      <c r="F71" s="14"/>
      <c r="G71" s="2" t="s">
        <v>5</v>
      </c>
      <c r="H71" s="2">
        <v>5</v>
      </c>
    </row>
    <row r="72" spans="3:8" ht="15" customHeight="1" x14ac:dyDescent="0.2">
      <c r="C72" s="12"/>
      <c r="H72" s="13"/>
    </row>
    <row r="73" spans="3:8" ht="15" customHeight="1" x14ac:dyDescent="0.2">
      <c r="C73" s="12"/>
      <c r="H73" s="13"/>
    </row>
    <row r="74" spans="3:8" ht="15" customHeight="1" x14ac:dyDescent="0.2">
      <c r="C74" s="12"/>
      <c r="H74" s="13"/>
    </row>
    <row r="75" spans="3:8" ht="15" customHeight="1" x14ac:dyDescent="0.2">
      <c r="C75" s="12"/>
      <c r="H75" s="13"/>
    </row>
    <row r="76" spans="3:8" ht="15" customHeight="1" x14ac:dyDescent="0.2">
      <c r="C76" s="12"/>
      <c r="H76" s="13"/>
    </row>
    <row r="77" spans="3:8" ht="15" customHeight="1" x14ac:dyDescent="0.2">
      <c r="C77" s="12"/>
      <c r="H77" s="13"/>
    </row>
    <row r="78" spans="3:8" ht="15" customHeight="1" x14ac:dyDescent="0.2">
      <c r="C78" s="12"/>
      <c r="H78" s="13"/>
    </row>
    <row r="79" spans="3:8" ht="15" customHeight="1" x14ac:dyDescent="0.2">
      <c r="C79" s="12"/>
      <c r="H79" s="13"/>
    </row>
    <row r="80" spans="3:8" ht="15" customHeight="1" x14ac:dyDescent="0.2">
      <c r="C80" s="12"/>
      <c r="H80" s="13"/>
    </row>
    <row r="81" spans="1:8" ht="15" customHeight="1" x14ac:dyDescent="0.2">
      <c r="C81" s="12"/>
      <c r="H81" s="13"/>
    </row>
    <row r="82" spans="1:8" ht="15" customHeight="1" x14ac:dyDescent="0.2">
      <c r="C82" s="12"/>
      <c r="H82" s="13"/>
    </row>
    <row r="83" spans="1:8" ht="15" customHeight="1" x14ac:dyDescent="0.2">
      <c r="C83" s="9"/>
      <c r="D83" s="10"/>
      <c r="E83" s="10"/>
      <c r="F83" s="10"/>
      <c r="G83" s="10"/>
      <c r="H83" s="11"/>
    </row>
    <row r="84" spans="1:8" ht="15" customHeight="1" x14ac:dyDescent="0.2"/>
    <row r="85" spans="1:8" ht="15" customHeight="1" x14ac:dyDescent="0.2">
      <c r="C85" s="6" t="s">
        <v>1</v>
      </c>
      <c r="D85" s="7"/>
      <c r="E85" s="7"/>
      <c r="F85" s="7"/>
      <c r="G85" s="7"/>
      <c r="H85" s="8"/>
    </row>
    <row r="86" spans="1:8" ht="15" customHeight="1" x14ac:dyDescent="0.2">
      <c r="C86" s="9"/>
      <c r="D86" s="10"/>
      <c r="E86" s="10"/>
      <c r="F86" s="10"/>
      <c r="G86" s="10"/>
      <c r="H86" s="11"/>
    </row>
    <row r="87" spans="1:8" ht="15" customHeight="1" x14ac:dyDescent="0.2"/>
    <row r="88" spans="1:8" ht="15" customHeight="1" x14ac:dyDescent="0.2">
      <c r="B88" s="1" t="s">
        <v>48</v>
      </c>
    </row>
    <row r="89" spans="1:8" ht="27.75" customHeight="1" x14ac:dyDescent="0.2">
      <c r="D89" s="17" t="s">
        <v>32</v>
      </c>
      <c r="E89" s="17" t="s">
        <v>4</v>
      </c>
      <c r="F89" s="17" t="s">
        <v>17</v>
      </c>
      <c r="G89" s="17" t="s">
        <v>18</v>
      </c>
      <c r="H89" s="17" t="s">
        <v>19</v>
      </c>
    </row>
    <row r="90" spans="1:8" ht="15" customHeight="1" x14ac:dyDescent="0.2">
      <c r="C90" s="4" t="s">
        <v>0</v>
      </c>
      <c r="D90" s="2">
        <v>1.835075493612079</v>
      </c>
      <c r="E90" s="2">
        <v>1.3</v>
      </c>
      <c r="F90" s="2">
        <v>11.983880875661177</v>
      </c>
      <c r="G90" s="2">
        <v>15.579045138359531</v>
      </c>
      <c r="H90" s="2" t="s">
        <v>83</v>
      </c>
    </row>
    <row r="91" spans="1:8" ht="15" customHeight="1" x14ac:dyDescent="0.2"/>
    <row r="92" spans="1:8" ht="15" customHeight="1" x14ac:dyDescent="0.2"/>
    <row r="93" spans="1:8" ht="15" customHeight="1" x14ac:dyDescent="0.25">
      <c r="A93" s="15" t="s">
        <v>49</v>
      </c>
    </row>
    <row r="94" spans="1:8" ht="15" customHeight="1" x14ac:dyDescent="0.2">
      <c r="B94" s="1" t="s">
        <v>51</v>
      </c>
    </row>
    <row r="95" spans="1:8" ht="15" customHeight="1" x14ac:dyDescent="0.2">
      <c r="C95" s="2" t="s">
        <v>35</v>
      </c>
      <c r="D95" s="3" t="s">
        <v>20</v>
      </c>
    </row>
    <row r="96" spans="1:8" ht="15" customHeight="1" x14ac:dyDescent="0.2">
      <c r="C96" s="2" t="s">
        <v>21</v>
      </c>
      <c r="D96" s="3">
        <v>16</v>
      </c>
    </row>
    <row r="97" spans="1:5" ht="15" customHeight="1" x14ac:dyDescent="0.2">
      <c r="C97" s="2" t="s">
        <v>22</v>
      </c>
      <c r="D97" s="3">
        <v>5</v>
      </c>
      <c r="E97" s="24"/>
    </row>
    <row r="98" spans="1:5" ht="15" customHeight="1" x14ac:dyDescent="0.2">
      <c r="A98" s="5"/>
      <c r="C98" s="2" t="s">
        <v>23</v>
      </c>
      <c r="D98" s="3">
        <v>3</v>
      </c>
      <c r="E98" s="24"/>
    </row>
    <row r="99" spans="1:5" ht="15" customHeight="1" x14ac:dyDescent="0.2">
      <c r="A99" s="5"/>
      <c r="C99" s="2" t="s">
        <v>24</v>
      </c>
      <c r="D99" s="3">
        <v>2</v>
      </c>
    </row>
    <row r="100" spans="1:5" ht="15" customHeight="1" x14ac:dyDescent="0.2">
      <c r="C100" s="2" t="s">
        <v>65</v>
      </c>
      <c r="D100" s="3">
        <f>SUM(D96:D99)</f>
        <v>26</v>
      </c>
    </row>
    <row r="101" spans="1:5" ht="15" customHeight="1" x14ac:dyDescent="0.25">
      <c r="B101" s="15" t="s">
        <v>50</v>
      </c>
    </row>
    <row r="102" spans="1:5" ht="15" customHeight="1" x14ac:dyDescent="0.25">
      <c r="B102" s="15" t="s">
        <v>27</v>
      </c>
    </row>
    <row r="103" spans="1:5" ht="15" customHeight="1" x14ac:dyDescent="0.2"/>
    <row r="104" spans="1:5" ht="15" customHeight="1" x14ac:dyDescent="0.2"/>
    <row r="105" spans="1:5" ht="15" customHeight="1" x14ac:dyDescent="0.2"/>
    <row r="106" spans="1:5" ht="15" customHeight="1" x14ac:dyDescent="0.2"/>
    <row r="107" spans="1:5" ht="15" customHeight="1" x14ac:dyDescent="0.2"/>
    <row r="108" spans="1:5" ht="15" customHeight="1" x14ac:dyDescent="0.2"/>
    <row r="109" spans="1:5" ht="15" customHeight="1" x14ac:dyDescent="0.2"/>
    <row r="110" spans="1:5" ht="15" customHeight="1" x14ac:dyDescent="0.2"/>
    <row r="111" spans="1:5" ht="15" customHeight="1" x14ac:dyDescent="0.2"/>
    <row r="112" spans="1:5"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sheetData>
  <mergeCells count="3">
    <mergeCell ref="C70:C71"/>
    <mergeCell ref="F52:G52"/>
    <mergeCell ref="D52:E52"/>
  </mergeCells>
  <phoneticPr fontId="5" type="noConversion"/>
  <hyperlinks>
    <hyperlink ref="F31" r:id="rId1" xr:uid="{D57E5D37-B00D-44BA-91BD-B68F7F621B91}"/>
  </hyperlinks>
  <pageMargins left="0.70866141732283472" right="0.70866141732283472" top="0.74803149606299213" bottom="0.74803149606299213" header="0.31496062992125984" footer="0.31496062992125984"/>
  <pageSetup paperSize="9" scale="85" fitToHeight="2"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2DA9E-3542-AD4B-8A61-95637A63008B}">
  <dimension ref="A5:U90"/>
  <sheetViews>
    <sheetView topLeftCell="A13" zoomScaleNormal="100" workbookViewId="0">
      <selection activeCell="G79" sqref="G79"/>
    </sheetView>
  </sheetViews>
  <sheetFormatPr baseColWidth="10" defaultColWidth="11.42578125" defaultRowHeight="15" x14ac:dyDescent="0.25"/>
  <cols>
    <col min="1" max="1" width="18.140625" customWidth="1"/>
    <col min="2" max="2" width="21.42578125" customWidth="1"/>
    <col min="3" max="3" width="18.140625" customWidth="1"/>
    <col min="4" max="4" width="17.85546875" customWidth="1"/>
    <col min="5" max="5" width="20.85546875" customWidth="1"/>
    <col min="7" max="7" width="18.7109375" customWidth="1"/>
    <col min="8" max="8" width="23.28515625" customWidth="1"/>
    <col min="9" max="9" width="19.140625" customWidth="1"/>
    <col min="10" max="10" width="21.85546875" customWidth="1"/>
    <col min="11" max="11" width="25.140625" customWidth="1"/>
    <col min="12" max="12" width="22.140625" customWidth="1"/>
    <col min="13" max="13" width="19.5703125" customWidth="1"/>
    <col min="16" max="16" width="16" customWidth="1"/>
    <col min="17" max="17" width="27.85546875" customWidth="1"/>
    <col min="18" max="18" width="24.5703125" customWidth="1"/>
  </cols>
  <sheetData>
    <row r="5" spans="1:21" x14ac:dyDescent="0.25">
      <c r="B5" s="1"/>
      <c r="C5" s="29" t="s">
        <v>28</v>
      </c>
      <c r="D5" s="29"/>
      <c r="E5" s="29" t="s">
        <v>56</v>
      </c>
      <c r="F5" s="29"/>
      <c r="G5" s="30" t="s">
        <v>22</v>
      </c>
      <c r="H5" s="30"/>
      <c r="I5" s="30" t="s">
        <v>23</v>
      </c>
      <c r="J5" s="30"/>
      <c r="K5" s="30" t="s">
        <v>24</v>
      </c>
      <c r="L5" s="30"/>
    </row>
    <row r="6" spans="1:21" x14ac:dyDescent="0.25">
      <c r="A6" s="19" t="s">
        <v>57</v>
      </c>
      <c r="B6" s="3" t="s">
        <v>29</v>
      </c>
      <c r="C6" s="3" t="s">
        <v>10</v>
      </c>
      <c r="D6" s="3" t="s">
        <v>9</v>
      </c>
      <c r="E6" s="3" t="s">
        <v>10</v>
      </c>
      <c r="F6" s="3" t="s">
        <v>9</v>
      </c>
      <c r="G6" s="3" t="s">
        <v>10</v>
      </c>
      <c r="H6" s="3" t="s">
        <v>9</v>
      </c>
      <c r="I6" s="3" t="s">
        <v>10</v>
      </c>
      <c r="J6" s="3" t="s">
        <v>9</v>
      </c>
      <c r="K6" s="3" t="s">
        <v>10</v>
      </c>
      <c r="L6" s="3" t="s">
        <v>9</v>
      </c>
    </row>
    <row r="7" spans="1:21" x14ac:dyDescent="0.25">
      <c r="A7" s="19">
        <v>0</v>
      </c>
      <c r="B7" s="3" t="s">
        <v>33</v>
      </c>
      <c r="C7" s="3">
        <v>7.7960000000000003</v>
      </c>
      <c r="D7" s="3">
        <v>3810.9</v>
      </c>
      <c r="E7" s="3">
        <v>7.9850000000000003</v>
      </c>
      <c r="F7" s="3">
        <v>478.2</v>
      </c>
      <c r="G7" s="3">
        <v>11.388</v>
      </c>
      <c r="H7" s="3">
        <v>0</v>
      </c>
      <c r="I7" s="3">
        <v>14.693</v>
      </c>
      <c r="J7" s="3">
        <v>0</v>
      </c>
      <c r="K7" s="3">
        <v>17.809000000000001</v>
      </c>
      <c r="L7" s="3">
        <v>0</v>
      </c>
    </row>
    <row r="8" spans="1:21" x14ac:dyDescent="0.25">
      <c r="A8" s="19">
        <v>0.77</v>
      </c>
      <c r="B8" s="3" t="s">
        <v>12</v>
      </c>
      <c r="C8" s="3">
        <v>7.8010000000000002</v>
      </c>
      <c r="D8" s="3">
        <v>3755.9</v>
      </c>
      <c r="E8" s="3">
        <v>7.99</v>
      </c>
      <c r="F8" s="3">
        <v>936.9</v>
      </c>
      <c r="G8" s="3">
        <v>11.388</v>
      </c>
      <c r="H8" s="3">
        <v>1307</v>
      </c>
      <c r="I8" s="3">
        <v>14.693</v>
      </c>
      <c r="J8" s="3">
        <v>713</v>
      </c>
      <c r="K8" s="3">
        <v>17.809000000000001</v>
      </c>
      <c r="L8" s="3">
        <v>210.3</v>
      </c>
    </row>
    <row r="9" spans="1:21" x14ac:dyDescent="0.25">
      <c r="A9" s="19">
        <v>7.69</v>
      </c>
      <c r="B9" s="3" t="s">
        <v>13</v>
      </c>
      <c r="C9" s="3">
        <v>7.8040000000000003</v>
      </c>
      <c r="D9" s="3">
        <v>3752.6</v>
      </c>
      <c r="E9" s="3">
        <v>7.992</v>
      </c>
      <c r="F9" s="3">
        <v>4549.7</v>
      </c>
      <c r="G9" s="3">
        <v>11.391</v>
      </c>
      <c r="H9" s="3">
        <v>13056.8</v>
      </c>
      <c r="I9" s="3">
        <v>14.695</v>
      </c>
      <c r="J9" s="3">
        <v>6774.5</v>
      </c>
      <c r="K9" s="3">
        <v>17.809999999999999</v>
      </c>
      <c r="L9" s="3">
        <v>1778.8</v>
      </c>
    </row>
    <row r="10" spans="1:21" x14ac:dyDescent="0.25">
      <c r="A10" s="19">
        <v>23.08</v>
      </c>
      <c r="B10" s="3" t="s">
        <v>14</v>
      </c>
      <c r="C10" s="3">
        <v>7.8</v>
      </c>
      <c r="D10" s="3">
        <v>3877</v>
      </c>
      <c r="E10" s="3">
        <v>7.9889999999999999</v>
      </c>
      <c r="F10" s="3">
        <v>13477.9</v>
      </c>
      <c r="G10" s="3">
        <v>11.388</v>
      </c>
      <c r="H10" s="3">
        <v>43041</v>
      </c>
      <c r="I10" s="3">
        <v>14.691000000000001</v>
      </c>
      <c r="J10" s="3">
        <v>22205.5</v>
      </c>
      <c r="K10" s="3">
        <v>17.806999999999999</v>
      </c>
      <c r="L10" s="3">
        <v>5262.3</v>
      </c>
    </row>
    <row r="11" spans="1:21" x14ac:dyDescent="0.25">
      <c r="A11" s="19">
        <v>76.92</v>
      </c>
      <c r="B11" s="3" t="s">
        <v>15</v>
      </c>
      <c r="C11" s="3">
        <v>7.8010000000000002</v>
      </c>
      <c r="D11" s="3">
        <v>3726.9</v>
      </c>
      <c r="E11" s="3">
        <v>7.9889999999999999</v>
      </c>
      <c r="F11" s="3">
        <v>40700.199999999997</v>
      </c>
      <c r="G11" s="3">
        <v>11.388999999999999</v>
      </c>
      <c r="H11" s="3">
        <v>133228.79999999999</v>
      </c>
      <c r="I11" s="3">
        <v>14.692</v>
      </c>
      <c r="J11" s="3">
        <v>68752.899999999994</v>
      </c>
      <c r="K11" s="3">
        <v>17.806999999999999</v>
      </c>
      <c r="L11" s="3">
        <v>15603.7</v>
      </c>
    </row>
    <row r="12" spans="1:21" x14ac:dyDescent="0.25">
      <c r="A12" s="19" t="s">
        <v>64</v>
      </c>
      <c r="B12" s="3" t="s">
        <v>16</v>
      </c>
      <c r="C12" s="3">
        <v>7.8</v>
      </c>
      <c r="D12" s="3">
        <v>3357.9</v>
      </c>
      <c r="E12" s="3">
        <v>7.9880000000000004</v>
      </c>
      <c r="F12" s="3">
        <v>6162</v>
      </c>
      <c r="G12" s="3">
        <v>11.388</v>
      </c>
      <c r="H12" s="3">
        <v>6324.2</v>
      </c>
      <c r="I12" s="3">
        <v>14.691000000000001</v>
      </c>
      <c r="J12" s="3">
        <v>1817.8</v>
      </c>
      <c r="K12" s="3">
        <v>17.806999999999999</v>
      </c>
      <c r="L12" s="3">
        <v>348.5</v>
      </c>
    </row>
    <row r="16" spans="1:21" x14ac:dyDescent="0.25">
      <c r="C16" s="22" t="s">
        <v>22</v>
      </c>
      <c r="D16" s="2" t="s">
        <v>58</v>
      </c>
      <c r="E16" s="2" t="s">
        <v>59</v>
      </c>
      <c r="I16" s="22" t="s">
        <v>23</v>
      </c>
      <c r="J16" s="2" t="s">
        <v>58</v>
      </c>
      <c r="K16" s="2" t="s">
        <v>59</v>
      </c>
      <c r="P16" s="22" t="s">
        <v>24</v>
      </c>
      <c r="Q16" s="2" t="s">
        <v>58</v>
      </c>
      <c r="R16" s="2" t="s">
        <v>59</v>
      </c>
      <c r="T16" cm="1">
        <f t="array" ref="T16:U20">LINEST(R18:R22,Q18:Q22,TRUE,TRUE)</f>
        <v>5.4206355815291193E-2</v>
      </c>
      <c r="U16">
        <v>3.8975627547706226E-2</v>
      </c>
    </row>
    <row r="17" spans="3:21" x14ac:dyDescent="0.25">
      <c r="C17" s="3" t="s">
        <v>29</v>
      </c>
      <c r="D17" s="3" t="s">
        <v>30</v>
      </c>
      <c r="E17" s="3" t="s">
        <v>31</v>
      </c>
      <c r="F17" cm="1">
        <f t="array" ref="F17:G21">LINEST(E18:E22,D18:D22,TRUE,TRUE)</f>
        <v>0.46523434962842047</v>
      </c>
      <c r="G17">
        <v>4.3516235034925188E-2</v>
      </c>
      <c r="I17" s="3" t="s">
        <v>29</v>
      </c>
      <c r="J17" s="3" t="s">
        <v>30</v>
      </c>
      <c r="K17" s="3" t="s">
        <v>31</v>
      </c>
      <c r="L17" cm="1">
        <f t="array" ref="L17:M21">LINEST(K18:K22,J18:J22,TRUE,TRUE)</f>
        <v>0.23999988986054838</v>
      </c>
      <c r="M17">
        <v>2.7993707582455229E-2</v>
      </c>
      <c r="P17" s="3" t="s">
        <v>29</v>
      </c>
      <c r="Q17" s="3" t="s">
        <v>30</v>
      </c>
      <c r="R17" s="3" t="s">
        <v>31</v>
      </c>
      <c r="T17">
        <v>7.7335899652987178E-4</v>
      </c>
      <c r="U17">
        <v>2.7903370893287455E-2</v>
      </c>
    </row>
    <row r="18" spans="3:21" x14ac:dyDescent="0.25">
      <c r="C18" s="3" t="s">
        <v>33</v>
      </c>
      <c r="D18" s="19">
        <v>0</v>
      </c>
      <c r="E18" s="3">
        <f>H7/D7</f>
        <v>0</v>
      </c>
      <c r="F18">
        <v>3.281086156827929E-3</v>
      </c>
      <c r="G18">
        <v>0.11838404205240857</v>
      </c>
      <c r="I18" s="3" t="s">
        <v>33</v>
      </c>
      <c r="J18" s="19">
        <v>0</v>
      </c>
      <c r="K18" s="3">
        <f>J7/D7</f>
        <v>0</v>
      </c>
      <c r="L18">
        <v>1.6356399396634557E-3</v>
      </c>
      <c r="M18">
        <v>5.9015112113641563E-2</v>
      </c>
      <c r="P18" s="3" t="s">
        <v>33</v>
      </c>
      <c r="Q18" s="19">
        <v>0</v>
      </c>
      <c r="R18" s="3">
        <f>L7/D7</f>
        <v>0</v>
      </c>
      <c r="T18">
        <v>0.99938973564985967</v>
      </c>
      <c r="U18">
        <v>4.9858493971925176E-2</v>
      </c>
    </row>
    <row r="19" spans="3:21" x14ac:dyDescent="0.25">
      <c r="C19" s="3" t="s">
        <v>12</v>
      </c>
      <c r="D19" s="19">
        <v>0.77</v>
      </c>
      <c r="E19" s="3">
        <f t="shared" ref="E19:E22" si="0">H8/D8</f>
        <v>0.34798583561862667</v>
      </c>
      <c r="F19">
        <v>0.9998508070915948</v>
      </c>
      <c r="G19">
        <v>0.21153179196933752</v>
      </c>
      <c r="I19" s="3" t="s">
        <v>12</v>
      </c>
      <c r="J19" s="19">
        <v>0.77</v>
      </c>
      <c r="K19" s="3">
        <f>J8/D8</f>
        <v>0.18983466013472136</v>
      </c>
      <c r="L19">
        <v>0.99986067980512816</v>
      </c>
      <c r="M19">
        <v>0.1054497903792091</v>
      </c>
      <c r="P19" s="3" t="s">
        <v>12</v>
      </c>
      <c r="Q19" s="19">
        <v>0.77</v>
      </c>
      <c r="R19" s="3">
        <f>L8/D8</f>
        <v>5.5991906067786687E-2</v>
      </c>
      <c r="T19">
        <v>4912.9024270547479</v>
      </c>
      <c r="U19">
        <v>3</v>
      </c>
    </row>
    <row r="20" spans="3:21" x14ac:dyDescent="0.25">
      <c r="C20" s="3" t="s">
        <v>13</v>
      </c>
      <c r="D20" s="19">
        <v>7.69</v>
      </c>
      <c r="E20" s="3">
        <f t="shared" si="0"/>
        <v>3.4794009486755848</v>
      </c>
      <c r="F20">
        <v>20105.194364386381</v>
      </c>
      <c r="G20">
        <v>3</v>
      </c>
      <c r="I20" s="3" t="s">
        <v>13</v>
      </c>
      <c r="J20" s="19">
        <v>7.69</v>
      </c>
      <c r="K20" s="3">
        <f>J9/D9</f>
        <v>1.8052816713745137</v>
      </c>
      <c r="L20">
        <v>21530.130948892147</v>
      </c>
      <c r="M20">
        <v>3</v>
      </c>
      <c r="P20" s="3" t="s">
        <v>13</v>
      </c>
      <c r="Q20" s="19">
        <v>7.69</v>
      </c>
      <c r="R20" s="3">
        <f>L9/D9</f>
        <v>0.47401801417683737</v>
      </c>
      <c r="T20">
        <v>12.212833912501644</v>
      </c>
      <c r="U20">
        <v>7.4576082634454982E-3</v>
      </c>
    </row>
    <row r="21" spans="3:21" x14ac:dyDescent="0.25">
      <c r="C21" s="3" t="s">
        <v>14</v>
      </c>
      <c r="D21" s="19">
        <v>23.08</v>
      </c>
      <c r="E21" s="3">
        <f t="shared" si="0"/>
        <v>11.101624967758577</v>
      </c>
      <c r="F21">
        <v>899.62097564195835</v>
      </c>
      <c r="G21">
        <v>0.13423709704127726</v>
      </c>
      <c r="I21" s="3" t="s">
        <v>14</v>
      </c>
      <c r="J21" s="19">
        <v>23.08</v>
      </c>
      <c r="K21" s="3">
        <f>J10/D10</f>
        <v>5.7274954862006711</v>
      </c>
      <c r="L21">
        <v>239.40769911257632</v>
      </c>
      <c r="M21">
        <v>3.3358974873057418E-2</v>
      </c>
      <c r="P21" s="3" t="s">
        <v>14</v>
      </c>
      <c r="Q21" s="19">
        <v>23.08</v>
      </c>
      <c r="R21" s="3">
        <f>L10/D10</f>
        <v>1.357312354913593</v>
      </c>
    </row>
    <row r="22" spans="3:21" x14ac:dyDescent="0.25">
      <c r="C22" s="3" t="s">
        <v>15</v>
      </c>
      <c r="D22" s="19">
        <v>76.92</v>
      </c>
      <c r="E22" s="3">
        <f t="shared" si="0"/>
        <v>35.747886983820329</v>
      </c>
      <c r="I22" s="3" t="s">
        <v>15</v>
      </c>
      <c r="J22" s="19">
        <v>76.92</v>
      </c>
      <c r="K22" s="3">
        <f>J11/D11</f>
        <v>18.447744774477446</v>
      </c>
      <c r="P22" s="3" t="s">
        <v>15</v>
      </c>
      <c r="Q22" s="19">
        <v>76.92</v>
      </c>
      <c r="R22" s="3">
        <f>L11/D11</f>
        <v>4.1867772143067965</v>
      </c>
    </row>
    <row r="40" spans="1:20" ht="28.5" x14ac:dyDescent="0.25">
      <c r="A40" s="1"/>
      <c r="B40" s="17" t="s">
        <v>32</v>
      </c>
      <c r="C40" s="17" t="s">
        <v>4</v>
      </c>
      <c r="D40" s="17" t="s">
        <v>17</v>
      </c>
      <c r="E40" s="17" t="s">
        <v>18</v>
      </c>
      <c r="F40" s="17" t="s">
        <v>19</v>
      </c>
      <c r="H40" s="1"/>
      <c r="I40" s="17" t="s">
        <v>32</v>
      </c>
      <c r="J40" s="17" t="s">
        <v>4</v>
      </c>
      <c r="K40" s="17" t="s">
        <v>17</v>
      </c>
      <c r="L40" s="17" t="s">
        <v>18</v>
      </c>
      <c r="M40" s="17" t="s">
        <v>19</v>
      </c>
      <c r="O40" s="1"/>
      <c r="P40" s="17" t="s">
        <v>32</v>
      </c>
      <c r="Q40" s="17" t="s">
        <v>4</v>
      </c>
      <c r="R40" s="17" t="s">
        <v>17</v>
      </c>
      <c r="S40" s="17" t="s">
        <v>18</v>
      </c>
      <c r="T40" s="17" t="s">
        <v>19</v>
      </c>
    </row>
    <row r="41" spans="1:20" x14ac:dyDescent="0.25">
      <c r="A41" s="4" t="s">
        <v>0</v>
      </c>
      <c r="B41" s="2">
        <f>H12/D12</f>
        <v>1.8833794931355905</v>
      </c>
      <c r="C41" s="2">
        <v>1.3</v>
      </c>
      <c r="D41" s="2">
        <f>(B41-G17)/F17</f>
        <v>3.9547020970617317</v>
      </c>
      <c r="E41" s="2">
        <f>1.3*D41</f>
        <v>5.1411127261802516</v>
      </c>
      <c r="F41" s="2" t="s">
        <v>84</v>
      </c>
      <c r="H41" s="4" t="s">
        <v>0</v>
      </c>
      <c r="I41" s="2">
        <f>J12/D12</f>
        <v>0.54135024866732184</v>
      </c>
      <c r="J41" s="2">
        <v>1.3</v>
      </c>
      <c r="K41" s="2">
        <f>(I41-M17)/L17</f>
        <v>2.1389865694653101</v>
      </c>
      <c r="L41" s="2">
        <f>J41*K41</f>
        <v>2.7806825403049031</v>
      </c>
      <c r="M41" s="2" t="s">
        <v>85</v>
      </c>
      <c r="O41" s="4" t="s">
        <v>0</v>
      </c>
      <c r="P41" s="3">
        <f>L12/D12</f>
        <v>0.10378510378510378</v>
      </c>
      <c r="Q41" s="2">
        <v>1.3</v>
      </c>
      <c r="R41" s="2">
        <f>(P41-U16)/T16</f>
        <v>1.1956065900876387</v>
      </c>
      <c r="S41" s="2">
        <f>R41*1.3</f>
        <v>1.5542885671139304</v>
      </c>
      <c r="T41" s="2" t="s">
        <v>86</v>
      </c>
    </row>
    <row r="45" spans="1:20" x14ac:dyDescent="0.25">
      <c r="C45" s="22" t="s">
        <v>56</v>
      </c>
      <c r="D45" s="2" t="s">
        <v>58</v>
      </c>
      <c r="E45" s="2" t="s">
        <v>59</v>
      </c>
    </row>
    <row r="46" spans="1:20" x14ac:dyDescent="0.25">
      <c r="C46" s="3" t="s">
        <v>29</v>
      </c>
      <c r="D46" s="3" t="s">
        <v>30</v>
      </c>
      <c r="E46" s="3" t="s">
        <v>31</v>
      </c>
      <c r="G46" cm="1">
        <f t="array" ref="G46:H50">LINEST(E47:E51,D47:D51,TRUE,TRUE)</f>
        <v>0.14027426490042899</v>
      </c>
      <c r="H46">
        <v>0.15404541312439823</v>
      </c>
    </row>
    <row r="47" spans="1:20" x14ac:dyDescent="0.25">
      <c r="C47" s="3" t="s">
        <v>33</v>
      </c>
      <c r="D47" s="19">
        <v>0</v>
      </c>
      <c r="E47" s="3">
        <f>F7/D7</f>
        <v>0.12548216956624419</v>
      </c>
      <c r="G47">
        <v>8.5529145196507343E-4</v>
      </c>
      <c r="H47">
        <v>3.0859555152427793E-2</v>
      </c>
    </row>
    <row r="48" spans="1:20" x14ac:dyDescent="0.25">
      <c r="C48" s="3" t="s">
        <v>12</v>
      </c>
      <c r="D48" s="19">
        <v>0.77</v>
      </c>
      <c r="E48" s="3">
        <f t="shared" ref="E48:E51" si="1">F8/D8</f>
        <v>0.24944753587688701</v>
      </c>
      <c r="G48">
        <v>0.99988848197213775</v>
      </c>
      <c r="H48">
        <v>5.5140683554966048E-2</v>
      </c>
    </row>
    <row r="49" spans="3:10" x14ac:dyDescent="0.25">
      <c r="C49" s="3" t="s">
        <v>13</v>
      </c>
      <c r="D49" s="19">
        <v>7.69</v>
      </c>
      <c r="E49" s="3">
        <f t="shared" si="1"/>
        <v>1.2124127271758247</v>
      </c>
      <c r="G49">
        <v>26898.480034291613</v>
      </c>
      <c r="H49">
        <v>3</v>
      </c>
    </row>
    <row r="50" spans="3:10" x14ac:dyDescent="0.25">
      <c r="C50" s="3" t="s">
        <v>14</v>
      </c>
      <c r="D50" s="19">
        <v>23.08</v>
      </c>
      <c r="E50" s="3">
        <f t="shared" si="1"/>
        <v>3.4763734846530823</v>
      </c>
      <c r="G50">
        <v>81.78469359213895</v>
      </c>
      <c r="H50">
        <v>9.1214849487267092E-3</v>
      </c>
    </row>
    <row r="51" spans="3:10" x14ac:dyDescent="0.25">
      <c r="C51" s="3" t="s">
        <v>15</v>
      </c>
      <c r="D51" s="19">
        <v>76.92</v>
      </c>
      <c r="E51" s="3">
        <f t="shared" si="1"/>
        <v>10.92065791945048</v>
      </c>
    </row>
    <row r="55" spans="3:10" x14ac:dyDescent="0.25">
      <c r="I55" s="21" t="s">
        <v>63</v>
      </c>
      <c r="J55">
        <f>E41+L41+F68+S41</f>
        <v>25.055128971958617</v>
      </c>
    </row>
    <row r="67" spans="2:10" ht="28.5" x14ac:dyDescent="0.25">
      <c r="B67" s="1"/>
      <c r="C67" s="17" t="s">
        <v>32</v>
      </c>
      <c r="D67" s="17" t="s">
        <v>4</v>
      </c>
      <c r="E67" s="17" t="s">
        <v>17</v>
      </c>
      <c r="F67" s="17" t="s">
        <v>18</v>
      </c>
      <c r="G67" s="17" t="s">
        <v>19</v>
      </c>
    </row>
    <row r="68" spans="2:10" x14ac:dyDescent="0.25">
      <c r="B68" s="4" t="s">
        <v>0</v>
      </c>
      <c r="C68" s="2">
        <f>F12/D12</f>
        <v>1.835075493612079</v>
      </c>
      <c r="D68" s="20">
        <v>1.3</v>
      </c>
      <c r="E68" s="2">
        <f>(C68-H46)/G46</f>
        <v>11.983880875661177</v>
      </c>
      <c r="F68" s="2">
        <f>E68*D68</f>
        <v>15.579045138359531</v>
      </c>
      <c r="G68" s="2" t="s">
        <v>82</v>
      </c>
    </row>
    <row r="71" spans="2:10" x14ac:dyDescent="0.25">
      <c r="C71" s="31" t="s">
        <v>56</v>
      </c>
      <c r="D71" s="31"/>
      <c r="I71" s="31" t="s">
        <v>22</v>
      </c>
      <c r="J71" s="31"/>
    </row>
    <row r="72" spans="2:10" x14ac:dyDescent="0.25">
      <c r="C72" s="19" t="s">
        <v>75</v>
      </c>
      <c r="D72" s="19">
        <f>AVERAGE(E47:E51)</f>
        <v>3.1968747673445037</v>
      </c>
      <c r="I72" s="19" t="s">
        <v>75</v>
      </c>
      <c r="J72" s="19">
        <f>AVERAGE(E18:E22)</f>
        <v>10.135379747174623</v>
      </c>
    </row>
    <row r="73" spans="2:10" x14ac:dyDescent="0.25">
      <c r="C73" s="19" t="s">
        <v>76</v>
      </c>
      <c r="D73" s="19">
        <f>STDEVA(D47:D51)</f>
        <v>32.23502551573366</v>
      </c>
      <c r="I73" s="19" t="s">
        <v>76</v>
      </c>
      <c r="J73" s="19">
        <f>STDEVA(D18:D22)</f>
        <v>32.23502551573366</v>
      </c>
    </row>
    <row r="74" spans="2:10" x14ac:dyDescent="0.25">
      <c r="C74" s="19" t="s">
        <v>77</v>
      </c>
      <c r="D74" s="19">
        <f>D73^2</f>
        <v>1039.0968700000001</v>
      </c>
      <c r="I74" s="19" t="s">
        <v>77</v>
      </c>
      <c r="J74" s="19">
        <f>J73^2</f>
        <v>1039.0968700000001</v>
      </c>
    </row>
    <row r="75" spans="2:10" x14ac:dyDescent="0.25">
      <c r="C75" s="19" t="s">
        <v>78</v>
      </c>
      <c r="D75" s="19">
        <f>D74*(5-1)</f>
        <v>4156.3874800000003</v>
      </c>
      <c r="I75" s="19" t="s">
        <v>78</v>
      </c>
      <c r="J75" s="19">
        <f>J74*(5-1)</f>
        <v>4156.3874800000003</v>
      </c>
    </row>
    <row r="76" spans="2:10" x14ac:dyDescent="0.25">
      <c r="C76" s="19" t="s">
        <v>79</v>
      </c>
      <c r="D76" s="19">
        <f>(H48/G46)*SQRT(1+(1/5)+(((C68-D72)^2)/(G46^2*D75)))</f>
        <v>0.43466004829810712</v>
      </c>
      <c r="I76" s="19" t="s">
        <v>79</v>
      </c>
      <c r="J76" s="19">
        <f>(G19/F17)*SQRT(1+(1/5)+(((B41-J72)^2)/(F17^2*J75)))</f>
        <v>0.51354328685773221</v>
      </c>
    </row>
    <row r="77" spans="2:10" x14ac:dyDescent="0.25">
      <c r="C77" s="19" t="s">
        <v>80</v>
      </c>
      <c r="D77" s="25">
        <v>3.1819999999999999</v>
      </c>
      <c r="I77" s="19" t="s">
        <v>80</v>
      </c>
      <c r="J77" s="25">
        <v>3.1819999999999999</v>
      </c>
    </row>
    <row r="78" spans="2:10" x14ac:dyDescent="0.25">
      <c r="C78" s="19" t="s">
        <v>81</v>
      </c>
      <c r="D78" s="19">
        <f>D77*D76</f>
        <v>1.3830882736845769</v>
      </c>
      <c r="I78" s="19" t="s">
        <v>81</v>
      </c>
      <c r="J78" s="19">
        <f>J77*J76</f>
        <v>1.6340947387813038</v>
      </c>
    </row>
    <row r="83" spans="3:10" x14ac:dyDescent="0.25">
      <c r="C83" s="32" t="s">
        <v>23</v>
      </c>
      <c r="D83" s="32"/>
      <c r="I83" s="32" t="s">
        <v>24</v>
      </c>
      <c r="J83" s="32"/>
    </row>
    <row r="84" spans="3:10" x14ac:dyDescent="0.25">
      <c r="C84" s="19" t="s">
        <v>75</v>
      </c>
      <c r="D84" s="19">
        <f>AVERAGE(K18:K22)</f>
        <v>5.2340713184374703</v>
      </c>
      <c r="I84" s="19" t="s">
        <v>75</v>
      </c>
      <c r="J84" s="19">
        <f>AVERAGE(R18:R22)</f>
        <v>1.2148198978930027</v>
      </c>
    </row>
    <row r="85" spans="3:10" x14ac:dyDescent="0.25">
      <c r="C85" s="19" t="s">
        <v>76</v>
      </c>
      <c r="D85" s="19">
        <f>STDEVA(J18:J22)</f>
        <v>32.23502551573366</v>
      </c>
      <c r="I85" s="19" t="s">
        <v>76</v>
      </c>
      <c r="J85" s="19">
        <f>STDEVA(Q18:Q22)</f>
        <v>32.23502551573366</v>
      </c>
    </row>
    <row r="86" spans="3:10" x14ac:dyDescent="0.25">
      <c r="C86" s="19" t="s">
        <v>77</v>
      </c>
      <c r="D86" s="19">
        <f>D85^2</f>
        <v>1039.0968700000001</v>
      </c>
      <c r="I86" s="19" t="s">
        <v>77</v>
      </c>
      <c r="J86" s="19">
        <f>J85^2</f>
        <v>1039.0968700000001</v>
      </c>
    </row>
    <row r="87" spans="3:10" x14ac:dyDescent="0.25">
      <c r="C87" s="19" t="s">
        <v>78</v>
      </c>
      <c r="D87" s="19">
        <f>D86*(5-1)</f>
        <v>4156.3874800000003</v>
      </c>
      <c r="I87" s="19" t="s">
        <v>78</v>
      </c>
      <c r="J87" s="19">
        <f>J86*(5-1)</f>
        <v>4156.3874800000003</v>
      </c>
    </row>
    <row r="88" spans="3:10" x14ac:dyDescent="0.25">
      <c r="C88" s="19" t="s">
        <v>79</v>
      </c>
      <c r="D88" s="19">
        <f>(M19/L17)*SQRT(1+(1/5)+(((I41-D84)^2)/(L17^2*D87)))</f>
        <v>0.49941687544678753</v>
      </c>
      <c r="I88" s="19" t="s">
        <v>79</v>
      </c>
      <c r="J88" s="19">
        <f>(U18/T16)*SQRT(1+(1/5)+(((P41-J84)^2)/(T16^2*J87)))</f>
        <v>1.0491556431796734</v>
      </c>
    </row>
    <row r="89" spans="3:10" x14ac:dyDescent="0.25">
      <c r="C89" s="19" t="s">
        <v>80</v>
      </c>
      <c r="D89" s="25">
        <v>3.1819999999999999</v>
      </c>
      <c r="I89" s="19" t="s">
        <v>80</v>
      </c>
      <c r="J89" s="25">
        <v>3.1819999999999999</v>
      </c>
    </row>
    <row r="90" spans="3:10" x14ac:dyDescent="0.25">
      <c r="C90" s="19" t="s">
        <v>81</v>
      </c>
      <c r="D90" s="19">
        <f>D89*D88</f>
        <v>1.589144497671678</v>
      </c>
      <c r="I90" s="19" t="s">
        <v>81</v>
      </c>
      <c r="J90" s="19">
        <f>J89*J88</f>
        <v>3.3384132565977205</v>
      </c>
    </row>
  </sheetData>
  <mergeCells count="9">
    <mergeCell ref="K5:L5"/>
    <mergeCell ref="C71:D71"/>
    <mergeCell ref="I71:J71"/>
    <mergeCell ref="C83:D83"/>
    <mergeCell ref="I83:J83"/>
    <mergeCell ref="C5:D5"/>
    <mergeCell ref="E5:F5"/>
    <mergeCell ref="G5:H5"/>
    <mergeCell ref="I5:J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Càlculs</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IGNASI</dc:creator>
  <cp:lastModifiedBy>Alba Pont Pujol</cp:lastModifiedBy>
  <cp:lastPrinted>2021-04-02T22:57:51Z</cp:lastPrinted>
  <dcterms:created xsi:type="dcterms:W3CDTF">2021-03-22T14:48:22Z</dcterms:created>
  <dcterms:modified xsi:type="dcterms:W3CDTF">2024-05-01T09:40:17Z</dcterms:modified>
</cp:coreProperties>
</file>