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yLYko\Desktop\uni\LACE\"/>
    </mc:Choice>
  </mc:AlternateContent>
  <xr:revisionPtr revIDLastSave="0" documentId="13_ncr:1_{C75D5E07-50E1-4F30-A5DB-54392BE6E12A}" xr6:coauthVersionLast="47" xr6:coauthVersionMax="47" xr10:uidLastSave="{00000000-0000-0000-0000-000000000000}"/>
  <bookViews>
    <workbookView xWindow="-120" yWindow="-120" windowWidth="20730" windowHeight="11760" xr2:uid="{DF578A7A-FF63-44F6-9D5A-5ED22D685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2" i="1" l="1"/>
  <c r="U34" i="1" s="1"/>
  <c r="U31" i="1"/>
  <c r="P21" i="1"/>
  <c r="P20" i="1"/>
  <c r="AB47" i="1"/>
  <c r="AB46" i="1"/>
  <c r="AB45" i="1"/>
  <c r="AB42" i="1"/>
  <c r="U28" i="1"/>
  <c r="U29" i="1"/>
  <c r="U30" i="1" s="1"/>
  <c r="U15" i="1" l="1"/>
  <c r="T20" i="1" a="1"/>
  <c r="T20" i="1" l="1"/>
  <c r="U38" i="1"/>
  <c r="U13" i="1"/>
  <c r="U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<sst xmlns="http://schemas.openxmlformats.org/spreadsheetml/2006/main" count="22" uniqueCount="20">
  <si>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mostra</t>
  </si>
  <si>
    <t>Factor de dilució</t>
  </si>
  <si>
    <t xml:space="preserve">Quinina a tòmica </t>
  </si>
  <si>
    <t xml:space="preserve">ESTIMACIÓN LINEAL </t>
  </si>
  <si>
    <t>ymitja</t>
  </si>
  <si>
    <t>sx</t>
  </si>
  <si>
    <t>s^2x</t>
  </si>
  <si>
    <t>sxx</t>
  </si>
  <si>
    <t>so</t>
  </si>
  <si>
    <t>t</t>
  </si>
  <si>
    <t xml:space="preserve">I </t>
  </si>
  <si>
    <t>I aplicant F.dilució</t>
  </si>
  <si>
    <t>Mesura</t>
  </si>
  <si>
    <t>Intensitat blanc</t>
  </si>
  <si>
    <t>Desviació estàndard</t>
  </si>
  <si>
    <t>Concentració(ppm)</t>
  </si>
  <si>
    <t>Intensitat</t>
  </si>
  <si>
    <t>Ylod</t>
  </si>
  <si>
    <t>Yb</t>
  </si>
  <si>
    <t>Xlod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</si>
</sst>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Calibrat</a:t>
            </a:r>
            <a:r>
              <a:rPr lang="es-ES" baseline="0"/>
              <a:t> quinina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414662117656259E-2"/>
                  <c:y val="-0.176118165473903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Hoja1!$U$6:$U$9</c:f>
              <c:numCache>
                <c:formatCode>General</c:formatCode>
                <c:ptCount val="4"/>
                <c:pt idx="0">
                  <c:v>0.1</c:v>
                </c:pt>
                <c:pt idx="1">
                  <c:v>0.4</c:v>
                </c:pt>
                <c:pt idx="2">
                  <c:v>0.8</c:v>
                </c:pt>
                <c:pt idx="3">
                  <c:v>1</c:v>
                </c:pt>
              </c:numCache>
            </c:numRef>
          </c:xVal>
          <c:yVal>
            <c:numRef>
              <c:f>Hoja1!$V$6:$V$9</c:f>
              <c:numCache>
                <c:formatCode>General</c:formatCode>
                <c:ptCount val="4"/>
                <c:pt idx="0">
                  <c:v>53.716000000000001</c:v>
                </c:pt>
                <c:pt idx="1">
                  <c:v>210.78100000000001</c:v>
                </c:pt>
                <c:pt idx="2">
                  <c:v>400.517</c:v>
                </c:pt>
                <c:pt idx="3">
                  <c:v>503.041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07-4F13-A8D5-FFD64D6F9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138800"/>
        <c:axId val="585144920"/>
      </c:scatterChart>
      <c:valAx>
        <c:axId val="58513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Concentració</a:t>
                </a:r>
                <a:r>
                  <a:rPr lang="es-ES" baseline="0"/>
                  <a:t> (ppm)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5144920"/>
        <c:crosses val="autoZero"/>
        <c:crossBetween val="midCat"/>
      </c:valAx>
      <c:valAx>
        <c:axId val="58514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Intensitat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513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352424</xdr:colOff>
      <xdr:row>7</xdr:row>
      <xdr:rowOff>152400</xdr:rowOff>
    </xdr:from>
    <xdr:to>
      <xdr:col>32</xdr:col>
      <xdr:colOff>454098</xdr:colOff>
      <xdr:row>24</xdr:row>
      <xdr:rowOff>110756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547E68-8234-4739-A05D-2C4552EFE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C3A9-60E6-41B7-93F1-80262C4DF31A}">
  <dimension ref="O4:AB48"/>
  <sheetViews>
    <sheetView tabSelected="1" topLeftCell="N10" zoomScale="110" zoomScaleNormal="110" workbookViewId="0">
      <selection activeCell="U33" sqref="U33"/>
    </sheetView>
  </sheetViews>
  <sheetFormatPr baseColWidth="10" defaultRowHeight="15" x14ac:dyDescent="0.25"/>
  <cols>
    <col min="20" max="20" width="16.5703125" customWidth="1"/>
    <col min="21" max="21" width="19.42578125" customWidth="1"/>
    <col min="25" max="25" width="14.28515625" customWidth="1"/>
    <col min="27" max="27" width="20" customWidth="1"/>
  </cols>
  <sheetData>
    <row r="4" spans="18:22" x14ac:dyDescent="0.25">
      <c r="R4">
        <v>0</v>
      </c>
      <c r="S4">
        <v>1.7</v>
      </c>
    </row>
    <row r="5" spans="18:22" x14ac:dyDescent="0.25">
      <c r="R5">
        <v>1E-3</v>
      </c>
      <c r="S5">
        <v>1.32</v>
      </c>
      <c r="U5" s="2" t="s">
        <v>15</v>
      </c>
      <c r="V5" s="2" t="s">
        <v>16</v>
      </c>
    </row>
    <row r="6" spans="18:22" x14ac:dyDescent="0.25">
      <c r="R6">
        <v>0.01</v>
      </c>
      <c r="S6">
        <v>6.5629999999999997</v>
      </c>
      <c r="U6" s="2">
        <v>0.1</v>
      </c>
      <c r="V6" s="2">
        <v>53.716000000000001</v>
      </c>
    </row>
    <row r="7" spans="18:22" x14ac:dyDescent="0.25">
      <c r="U7" s="2">
        <v>0.4</v>
      </c>
      <c r="V7" s="2">
        <v>210.78100000000001</v>
      </c>
    </row>
    <row r="8" spans="18:22" x14ac:dyDescent="0.25">
      <c r="U8" s="2">
        <v>0.8</v>
      </c>
      <c r="V8" s="2">
        <v>400.517</v>
      </c>
    </row>
    <row r="9" spans="18:22" x14ac:dyDescent="0.25">
      <c r="U9" s="2">
        <v>1</v>
      </c>
      <c r="V9" s="2">
        <v>503.041</v>
      </c>
    </row>
    <row r="13" spans="18:22" x14ac:dyDescent="0.25">
      <c r="T13" t="s">
        <v>0</v>
      </c>
      <c r="U13" s="1">
        <f>(V13-U20)/T20</f>
        <v>0.35790475616698025</v>
      </c>
      <c r="V13">
        <v>184.465</v>
      </c>
    </row>
    <row r="15" spans="18:22" x14ac:dyDescent="0.25">
      <c r="T15" t="s">
        <v>1</v>
      </c>
      <c r="U15">
        <f>(50/3)*10</f>
        <v>166.66666666666669</v>
      </c>
    </row>
    <row r="16" spans="18:22" x14ac:dyDescent="0.25">
      <c r="T16" t="s">
        <v>2</v>
      </c>
      <c r="U16">
        <f>U13*U15</f>
        <v>59.650792694496715</v>
      </c>
    </row>
    <row r="19" spans="15:21" x14ac:dyDescent="0.25">
      <c r="T19" s="4" t="s">
        <v>3</v>
      </c>
      <c r="U19" s="4"/>
    </row>
    <row r="20" spans="15:21" x14ac:dyDescent="0.25">
      <c r="O20" t="s">
        <v>17</v>
      </c>
      <c r="P20">
        <f>U20+3*U22</f>
        <v>21.81606568088279</v>
      </c>
      <c r="T20" cm="1">
        <f t="array" ref="T20:U24">LINEST(V6:V9,U6:U9,TRUE,TRUE)</f>
        <v>495.3989230769231</v>
      </c>
      <c r="U20">
        <v>7.1593692307692436</v>
      </c>
    </row>
    <row r="21" spans="15:21" x14ac:dyDescent="0.25">
      <c r="O21" t="s">
        <v>19</v>
      </c>
      <c r="P21">
        <f>(P20-U20)/T20</f>
        <v>2.9585644553041805E-2</v>
      </c>
      <c r="T21">
        <v>6.9972522214715109</v>
      </c>
      <c r="U21">
        <v>4.7069200375114528</v>
      </c>
    </row>
    <row r="22" spans="15:21" x14ac:dyDescent="0.25">
      <c r="T22">
        <v>0.9996011572638458</v>
      </c>
      <c r="U22">
        <v>4.8855654833711819</v>
      </c>
    </row>
    <row r="23" spans="15:21" x14ac:dyDescent="0.25">
      <c r="T23">
        <v>5012.5077713693163</v>
      </c>
      <c r="U23">
        <v>2</v>
      </c>
    </row>
    <row r="24" spans="15:21" x14ac:dyDescent="0.25">
      <c r="T24">
        <v>119642.29533056538</v>
      </c>
      <c r="U24">
        <v>47.737500184615776</v>
      </c>
    </row>
    <row r="28" spans="15:21" x14ac:dyDescent="0.25">
      <c r="T28" s="2" t="s">
        <v>4</v>
      </c>
      <c r="U28" s="2">
        <f>AVERAGE(V6:V9)</f>
        <v>292.01375000000002</v>
      </c>
    </row>
    <row r="29" spans="15:21" x14ac:dyDescent="0.25">
      <c r="T29" s="2" t="s">
        <v>5</v>
      </c>
      <c r="U29" s="2">
        <f>STDEVA(U6:U9)</f>
        <v>0.40311288741492757</v>
      </c>
    </row>
    <row r="30" spans="15:21" x14ac:dyDescent="0.25">
      <c r="T30" s="2" t="s">
        <v>6</v>
      </c>
      <c r="U30" s="2">
        <f>U29^2</f>
        <v>0.16250000000000006</v>
      </c>
    </row>
    <row r="31" spans="15:21" x14ac:dyDescent="0.25">
      <c r="T31" s="2" t="s">
        <v>7</v>
      </c>
      <c r="U31" s="2">
        <f>U30*(4-1)</f>
        <v>0.48750000000000016</v>
      </c>
    </row>
    <row r="32" spans="15:21" x14ac:dyDescent="0.25">
      <c r="T32" s="2" t="s">
        <v>8</v>
      </c>
      <c r="U32" s="2">
        <f>(U22/T20)*SQRT(1+(1/4)+(((V13-U28)^2)/(T20^2*U31)))</f>
        <v>1.144436244754703E-2</v>
      </c>
    </row>
    <row r="33" spans="20:28" x14ac:dyDescent="0.25">
      <c r="T33" s="2" t="s">
        <v>9</v>
      </c>
      <c r="U33" s="3">
        <v>4.3029999999999999</v>
      </c>
    </row>
    <row r="34" spans="20:28" x14ac:dyDescent="0.25">
      <c r="T34" s="2" t="s">
        <v>10</v>
      </c>
      <c r="U34" s="2">
        <f>U33*U32</f>
        <v>4.9245091611794869E-2</v>
      </c>
    </row>
    <row r="38" spans="20:28" x14ac:dyDescent="0.25">
      <c r="T38" t="s">
        <v>11</v>
      </c>
      <c r="U38">
        <f>U34*U15</f>
        <v>8.2075152686324788</v>
      </c>
      <c r="X38" s="2" t="s">
        <v>12</v>
      </c>
      <c r="Y38" s="2" t="s">
        <v>13</v>
      </c>
    </row>
    <row r="39" spans="20:28" x14ac:dyDescent="0.25">
      <c r="X39" s="2">
        <v>1</v>
      </c>
      <c r="Y39" s="2">
        <v>1.1459999999999999</v>
      </c>
    </row>
    <row r="40" spans="20:28" x14ac:dyDescent="0.25">
      <c r="X40" s="2">
        <v>2</v>
      </c>
      <c r="Y40" s="2">
        <v>1.081</v>
      </c>
    </row>
    <row r="41" spans="20:28" x14ac:dyDescent="0.25">
      <c r="X41" s="2">
        <v>3</v>
      </c>
      <c r="Y41" s="2">
        <v>0.66800000000000004</v>
      </c>
    </row>
    <row r="42" spans="20:28" x14ac:dyDescent="0.25">
      <c r="X42" s="2">
        <v>4</v>
      </c>
      <c r="Y42" s="2">
        <v>1.0389999999999999</v>
      </c>
      <c r="AA42" t="s">
        <v>14</v>
      </c>
      <c r="AB42">
        <f>STDEVA(Y39:Y48)</f>
        <v>0.13668926642408832</v>
      </c>
    </row>
    <row r="43" spans="20:28" x14ac:dyDescent="0.25">
      <c r="X43" s="2">
        <v>5</v>
      </c>
      <c r="Y43" s="2">
        <v>0.94799999999999995</v>
      </c>
    </row>
    <row r="44" spans="20:28" x14ac:dyDescent="0.25">
      <c r="X44" s="2">
        <v>6</v>
      </c>
      <c r="Y44" s="2">
        <v>0.95099999999999996</v>
      </c>
    </row>
    <row r="45" spans="20:28" x14ac:dyDescent="0.25">
      <c r="X45" s="2">
        <v>7</v>
      </c>
      <c r="Y45" s="2">
        <v>0.9</v>
      </c>
      <c r="AA45" t="s">
        <v>18</v>
      </c>
      <c r="AB45">
        <f>AVERAGE(Y39:Y48)</f>
        <v>0.98520000000000008</v>
      </c>
    </row>
    <row r="46" spans="20:28" x14ac:dyDescent="0.25">
      <c r="X46" s="2">
        <v>8</v>
      </c>
      <c r="Y46" s="2">
        <v>1.099</v>
      </c>
      <c r="AA46" t="s">
        <v>17</v>
      </c>
      <c r="AB46">
        <f>AB45+3*AB42</f>
        <v>1.3952677992722651</v>
      </c>
    </row>
    <row r="47" spans="20:28" x14ac:dyDescent="0.25">
      <c r="X47" s="2">
        <v>9</v>
      </c>
      <c r="Y47" s="2">
        <v>0.95699999999999996</v>
      </c>
      <c r="AA47" t="s">
        <v>19</v>
      </c>
      <c r="AB47">
        <f>(AB46-U20)/T20</f>
        <v>-1.1635272429936141E-2</v>
      </c>
    </row>
    <row r="48" spans="20:28" x14ac:dyDescent="0.25">
      <c r="X48" s="2">
        <v>10</v>
      </c>
      <c r="Y48" s="2">
        <v>1.0629999999999999</v>
      </c>
    </row>
  </sheetData>
  <mergeCells count="1">
    <mergeCell ref="T19:U19"/>
  </mergeCells>
  <pageMargins left="0.7" right="0.7" top="0.75" bottom="0.75" header="0.3" footer="0.3"/>
  <pageSetup paperSize="9" orientation="portrait" r:id="rId1"/>
  <ignoredErrors>
    <ignoredError sqref="U28:U2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Selas Fernández</dc:creator>
  <cp:lastModifiedBy>David Selas Fernández</cp:lastModifiedBy>
  <dcterms:created xsi:type="dcterms:W3CDTF">2024-05-03T14:11:09Z</dcterms:created>
  <dcterms:modified xsi:type="dcterms:W3CDTF">2024-05-05T17:58:38Z</dcterms:modified>
</cp:coreProperties>
</file>