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166925"/>
  <mc:AlternateContent xmlns:mc="http://schemas.openxmlformats.org/markup-compatibility/2006">
    <mc:Choice Requires="x15">
      <x15ac:absPath xmlns:x15ac="http://schemas.microsoft.com/office/spreadsheetml/2010/11/ac" url="/Users/deumenec/Documents/Uni/LACE/Sergio i Dome/"/>
    </mc:Choice>
  </mc:AlternateContent>
  <xr:revisionPtr revIDLastSave="0" documentId="13_ncr:1_{5F5B8A9F-FBD9-1844-B71D-1C2AD4F7BB44}" xr6:coauthVersionLast="47" xr6:coauthVersionMax="47" xr10:uidLastSave="{00000000-0000-0000-0000-000000000000}"/>
  <bookViews>
    <workbookView xWindow="0" yWindow="760" windowWidth="30240" windowHeight="18880" xr2:uid="{C1122783-245A-4FED-BDEB-F09B1698DCDF}"/>
  </bookViews>
  <sheets>
    <sheet name="Pràctica I" sheetId="3" r:id="rId1"/>
    <sheet name="Càlculs"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03" i="3" l="1"/>
  <c r="H184" i="3"/>
  <c r="H158" i="3"/>
  <c r="H132" i="3"/>
  <c r="H176" i="3"/>
  <c r="D202" i="3"/>
  <c r="D150" i="3"/>
  <c r="C202" i="3"/>
  <c r="D176" i="3"/>
  <c r="C176" i="3"/>
  <c r="C150" i="3"/>
  <c r="A153" i="3"/>
  <c r="H106" i="3"/>
  <c r="H183" i="3"/>
  <c r="G183" i="3"/>
  <c r="H157" i="3"/>
  <c r="G157" i="3"/>
  <c r="H131" i="3"/>
  <c r="G131" i="3"/>
  <c r="G105" i="3" l="1"/>
  <c r="H105" i="3"/>
  <c r="C96" i="3" l="1"/>
  <c r="C97" i="3"/>
  <c r="C98" i="3"/>
  <c r="A180" i="3" s="1"/>
  <c r="E180" i="3" s="1"/>
  <c r="C95" i="3"/>
  <c r="A102" i="3" s="1"/>
  <c r="E102" i="3" s="1"/>
  <c r="A156" i="3" l="1"/>
  <c r="E156" i="3" s="1"/>
  <c r="A154" i="3"/>
  <c r="E154" i="3" s="1"/>
  <c r="A179" i="3"/>
  <c r="E179" i="3" s="1"/>
  <c r="G178" i="3" s="1" a="1"/>
  <c r="G178" i="3" s="1"/>
  <c r="F186" i="3" s="1"/>
  <c r="A183" i="3"/>
  <c r="E183" i="3" s="1"/>
  <c r="A182" i="3"/>
  <c r="E182" i="3" s="1"/>
  <c r="E153" i="3"/>
  <c r="G152" i="3" s="1" a="1"/>
  <c r="G152" i="3" s="1"/>
  <c r="F160" i="3" s="1"/>
  <c r="A157" i="3"/>
  <c r="E157" i="3" s="1"/>
  <c r="A155" i="3"/>
  <c r="E155" i="3" s="1"/>
  <c r="A101" i="3"/>
  <c r="E101" i="3" s="1"/>
  <c r="A105" i="3"/>
  <c r="E105" i="3" s="1"/>
  <c r="A104" i="3"/>
  <c r="E104" i="3" s="1"/>
  <c r="A103" i="3"/>
  <c r="E103" i="3" s="1"/>
  <c r="A131" i="3"/>
  <c r="E131" i="3" s="1"/>
  <c r="A130" i="3"/>
  <c r="E130" i="3" s="1"/>
  <c r="A129" i="3"/>
  <c r="E129" i="3" s="1"/>
  <c r="A128" i="3"/>
  <c r="E128" i="3" s="1"/>
  <c r="A127" i="3"/>
  <c r="E127" i="3" s="1"/>
  <c r="A181" i="3"/>
  <c r="E181" i="3" s="1"/>
  <c r="G126" i="3" l="1" a="1"/>
  <c r="C135" i="3" s="1"/>
  <c r="C186" i="3"/>
  <c r="C187" i="3"/>
  <c r="G100" i="3" a="1"/>
  <c r="G126" i="3" l="1"/>
  <c r="C134" i="3" s="1"/>
  <c r="C160" i="3"/>
  <c r="C161" i="3"/>
  <c r="G100" i="3"/>
  <c r="C108" i="3" s="1"/>
  <c r="C109" i="3"/>
  <c r="C124" i="3" s="1"/>
  <c r="F134" i="3" l="1"/>
  <c r="F108" i="3"/>
  <c r="D124"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<sst xmlns="http://schemas.openxmlformats.org/spreadsheetml/2006/main" count="166" uniqueCount="80">
  <si>
    <t>ml enràs</t>
  </si>
  <si>
    <t>pendent</t>
  </si>
  <si>
    <t>ord.origen</t>
  </si>
  <si>
    <t>Corba Calibrat:</t>
  </si>
  <si>
    <t>n</t>
  </si>
  <si>
    <t>SFT</t>
  </si>
  <si>
    <t>SMTZ</t>
  </si>
  <si>
    <t>SMRZ</t>
  </si>
  <si>
    <t>SDZ</t>
  </si>
  <si>
    <t xml:space="preserve">Pes </t>
  </si>
  <si>
    <t>Patró (ppm SFT)</t>
  </si>
  <si>
    <t>ml estoc SFT</t>
  </si>
  <si>
    <t>Àrea pic</t>
  </si>
  <si>
    <t>1. Descripció de la mostra</t>
  </si>
  <si>
    <t>2. Descripció de l'equip</t>
  </si>
  <si>
    <r>
      <t>3.a.</t>
    </r>
    <r>
      <rPr>
        <b/>
        <sz val="7"/>
        <color theme="1"/>
        <rFont val="Times New Roman"/>
        <family val="1"/>
      </rPr>
      <t xml:space="preserve"> </t>
    </r>
    <r>
      <rPr>
        <b/>
        <sz val="11"/>
        <color theme="1"/>
        <rFont val="Calibri"/>
        <family val="2"/>
        <scheme val="minor"/>
      </rPr>
      <t xml:space="preserve">Explica raonadament els canvis observats en canviar de fase mòbil. </t>
    </r>
  </si>
  <si>
    <r>
      <t>4.</t>
    </r>
    <r>
      <rPr>
        <b/>
        <sz val="7"/>
        <color theme="1"/>
        <rFont val="Times New Roman"/>
        <family val="1"/>
      </rPr>
      <t xml:space="preserve"> </t>
    </r>
    <r>
      <rPr>
        <b/>
        <sz val="11"/>
        <color theme="1"/>
        <rFont val="Calibri"/>
        <family val="2"/>
        <scheme val="minor"/>
      </rPr>
      <t xml:space="preserve">Adjunta el cromatograma de la mostra, identifica les sulfonamides presents i comenta el resultat </t>
    </r>
  </si>
  <si>
    <t xml:space="preserve"> SFT Mostra</t>
  </si>
  <si>
    <r>
      <t>5.</t>
    </r>
    <r>
      <rPr>
        <b/>
        <sz val="7"/>
        <color theme="1"/>
        <rFont val="Times New Roman"/>
        <family val="1"/>
      </rPr>
      <t xml:space="preserve"> </t>
    </r>
    <r>
      <rPr>
        <b/>
        <sz val="11"/>
        <color theme="1"/>
        <rFont val="Calibri"/>
        <family val="2"/>
        <scheme val="minor"/>
      </rPr>
      <t xml:space="preserve">Omple les següents dades (pots utilitzar a partir de la columna F d'aquest full excel per fer els càlculs que necessitis per omplir els quadres): </t>
    </r>
  </si>
  <si>
    <t>Patró (ppm SMTZ)</t>
  </si>
  <si>
    <t>ml estoc SMTZ</t>
  </si>
  <si>
    <t xml:space="preserve"> SMTZ Mostra</t>
  </si>
  <si>
    <t>Patró (ppm SMRZ)</t>
  </si>
  <si>
    <t>ml estoc SMRZ</t>
  </si>
  <si>
    <t xml:space="preserve"> SMRZ Mostra</t>
  </si>
  <si>
    <t>Patró (ppm SDZ)</t>
  </si>
  <si>
    <t>ml estoc SDZ</t>
  </si>
  <si>
    <t xml:space="preserve"> SDZ Mostra</t>
  </si>
  <si>
    <r>
      <t>3.b.</t>
    </r>
    <r>
      <rPr>
        <b/>
        <sz val="7"/>
        <color theme="1"/>
        <rFont val="Times New Roman"/>
        <family val="1"/>
      </rPr>
      <t xml:space="preserve"> </t>
    </r>
    <r>
      <rPr>
        <b/>
        <sz val="11"/>
        <color theme="1"/>
        <rFont val="Calibri"/>
        <family val="2"/>
        <scheme val="minor"/>
      </rPr>
      <t>Dóna una explicació raonada de l'ordre d'elució en la fase mòbil que hagis seleccionat per a l'anàlisi</t>
    </r>
  </si>
  <si>
    <r>
      <t>6.</t>
    </r>
    <r>
      <rPr>
        <b/>
        <sz val="7"/>
        <color theme="1"/>
        <rFont val="Times New Roman"/>
        <family val="1"/>
      </rPr>
      <t xml:space="preserve"> </t>
    </r>
    <r>
      <rPr>
        <b/>
        <sz val="11"/>
        <color theme="1"/>
        <rFont val="Calibri"/>
        <family val="2"/>
        <scheme val="minor"/>
      </rPr>
      <t>Conclusió, discussió resultats, comentaris..... (només si vols destacar alguna cosa)</t>
    </r>
  </si>
  <si>
    <t>Data:</t>
  </si>
  <si>
    <t>Grup pràctiques:</t>
  </si>
  <si>
    <t>Parella:</t>
  </si>
  <si>
    <t>Alumnes:</t>
  </si>
  <si>
    <t>Informe pràctica I</t>
  </si>
  <si>
    <t>3.Adjunta un cromatograma de la mescla de les 4 sulfonamides eluïdes amb cadascuna de les fases mòbils. Identifica-les. Afegeix més requadres si és necessari:</t>
  </si>
  <si>
    <r>
      <t>S</t>
    </r>
    <r>
      <rPr>
        <sz val="8"/>
        <color theme="1"/>
        <rFont val="Arial"/>
        <family val="2"/>
      </rPr>
      <t>0</t>
    </r>
  </si>
  <si>
    <t>T18</t>
  </si>
  <si>
    <t>2.1.</t>
  </si>
  <si>
    <t>Sergio Castañeiras i Domènec Huerta</t>
  </si>
  <si>
    <t>RDZ</t>
  </si>
  <si>
    <t xml:space="preserve">1. </t>
  </si>
  <si>
    <t>2.</t>
  </si>
  <si>
    <t>3.</t>
  </si>
  <si>
    <t>4.</t>
  </si>
  <si>
    <t>t_elució 86,5/13,5 (min)</t>
  </si>
  <si>
    <t>Solucions patró sulfonamides (2000 ppm)</t>
  </si>
  <si>
    <t>Concentració real (ppm)</t>
  </si>
  <si>
    <t>Diluïm en 100 mL</t>
  </si>
  <si>
    <t xml:space="preserve"> </t>
  </si>
  <si>
    <t>Mare (ppm SFT)</t>
  </si>
  <si>
    <t>Mare (ppm SMTZ)</t>
  </si>
  <si>
    <t>m</t>
  </si>
  <si>
    <t>r^2</t>
  </si>
  <si>
    <t>F</t>
  </si>
  <si>
    <t>ss_reg</t>
  </si>
  <si>
    <t>u_m</t>
  </si>
  <si>
    <t>u_n</t>
  </si>
  <si>
    <t>dof</t>
  </si>
  <si>
    <t>ss_res</t>
  </si>
  <si>
    <t>Sulfamida</t>
  </si>
  <si>
    <t>Regresió lineal</t>
  </si>
  <si>
    <t>y_average</t>
  </si>
  <si>
    <t>Sxx</t>
  </si>
  <si>
    <t>se_y/x</t>
  </si>
  <si>
    <t>Mare (ppm SMRZ)</t>
  </si>
  <si>
    <t>Mare (ppm SDZ)</t>
  </si>
  <si>
    <r>
      <t>En general considerem les regressions: y = m</t>
    </r>
    <r>
      <rPr>
        <i/>
        <sz val="11"/>
        <color theme="1"/>
        <rFont val="Arial"/>
        <family val="2"/>
      </rPr>
      <t>·</t>
    </r>
    <r>
      <rPr>
        <sz val="11"/>
        <color theme="1"/>
        <rFont val="Arial"/>
        <family val="2"/>
      </rPr>
      <t xml:space="preserve">x + n </t>
    </r>
  </si>
  <si>
    <t>t_tab</t>
  </si>
  <si>
    <t>conc.mostra (mg/mL)</t>
  </si>
  <si>
    <t>límit superior a la concentració</t>
  </si>
  <si>
    <t>Factor de dilució de la mostra analitzada:</t>
  </si>
  <si>
    <t>Pic al c. fnal</t>
  </si>
  <si>
    <t>interval de confiança</t>
  </si>
  <si>
    <t>error absolut màxim</t>
  </si>
  <si>
    <t>[-11;13]</t>
  </si>
  <si>
    <t>[43;62,5]</t>
  </si>
  <si>
    <t>[41;92]</t>
  </si>
  <si>
    <t>[79;151]</t>
  </si>
  <si>
    <t>Llegir la explicació al final per entendre què vam fer exactament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</si>
</sst>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3" formatCode="0.0"/>
  </numFmts>
  <fonts count="10" x14ac:knownFonts="1">
    <font>
      <sz val="11"/>
      <color theme="1"/>
      <name val="Calibri"/>
      <family val="2"/>
      <scheme val="minor"/>
    </font>
    <font>
      <sz val="11"/>
      <color theme="1"/>
      <name val="Arial"/>
      <family val="2"/>
    </font>
    <font>
      <b/>
      <sz val="11"/>
      <color theme="1"/>
      <name val="Arial"/>
      <family val="2"/>
    </font>
    <font>
      <b/>
      <sz val="12"/>
      <color theme="1"/>
      <name val="Arial"/>
      <family val="2"/>
    </font>
    <font>
      <b/>
      <sz val="11"/>
      <color theme="1"/>
      <name val="Calibri"/>
      <family val="2"/>
      <scheme val="minor"/>
    </font>
    <font>
      <b/>
      <sz val="7"/>
      <color theme="1"/>
      <name val="Times New Roman"/>
      <family val="1"/>
    </font>
    <font>
      <b/>
      <sz val="14"/>
      <color theme="1"/>
      <name val="Arial"/>
      <family val="2"/>
    </font>
    <font>
      <sz val="8"/>
      <color theme="1"/>
      <name val="Arial"/>
      <family val="2"/>
    </font>
    <font>
      <sz val="11"/>
      <color rgb="FF000000"/>
      <name val="Arial"/>
      <family val="2"/>
    </font>
    <font>
      <i/>
      <sz val="11"/>
      <color theme="1"/>
      <name val="Arial"/>
      <family val="2"/>
    </font>
  </fonts>
  <fills count="3">
    <fill>
      <patternFill patternType="none"/>
    </fill>
    <fill>
      <patternFill patternType="gray125"/>
    </fill>
    <fill>
      <patternFill patternType="solid">
        <fgColor theme="2" tint="-9.9978637043366805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1">
    <xf numFmtId="0" fontId="0" fillId="0" borderId="0"/>
  </cellStyleXfs>
  <cellXfs count="36">
    <xf numFmtId="0" fontId="0" fillId="0" borderId="0" xfId="0"/>
    <xf numFmtId="0" fontId="1" fillId="0" borderId="0" xfId="0" applyFont="1"/>
    <xf numFmtId="0" fontId="1" fillId="0" borderId="1" xfId="0" applyFont="1" applyBorder="1"/>
    <xf numFmtId="0" fontId="3" fillId="0" borderId="0" xfId="0" applyFont="1"/>
    <xf numFmtId="0" fontId="1" fillId="0" borderId="1" xfId="0" applyFont="1" applyBorder="1" applyAlignment="1">
      <alignment horizontal="center"/>
    </xf>
    <xf numFmtId="0" fontId="1" fillId="0" borderId="2" xfId="0" applyFont="1"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1" fillId="0" borderId="9" xfId="0" applyFont="1" applyBorder="1"/>
    <xf numFmtId="0" fontId="2" fillId="0" borderId="3" xfId="0" applyFont="1" applyBorder="1"/>
    <xf numFmtId="0" fontId="1" fillId="0" borderId="0" xfId="0" applyFont="1" applyAlignment="1">
      <alignment horizontal="center" vertical="center"/>
    </xf>
    <xf numFmtId="0" fontId="2" fillId="0" borderId="0" xfId="0" applyFont="1"/>
    <xf numFmtId="0" fontId="4" fillId="0" borderId="0" xfId="0" applyFont="1"/>
    <xf numFmtId="0" fontId="4" fillId="0" borderId="0" xfId="0" applyFont="1" applyAlignment="1">
      <alignment horizontal="left" vertical="center"/>
    </xf>
    <xf numFmtId="0" fontId="0" fillId="0" borderId="1" xfId="0" applyBorder="1"/>
    <xf numFmtId="0" fontId="4" fillId="0" borderId="1" xfId="0" applyFont="1" applyBorder="1" applyAlignment="1">
      <alignment horizontal="center" vertical="center"/>
    </xf>
    <xf numFmtId="0" fontId="4" fillId="0" borderId="1" xfId="0" applyFont="1" applyBorder="1"/>
    <xf numFmtId="0" fontId="2" fillId="0" borderId="1" xfId="0" applyFont="1" applyBorder="1"/>
    <xf numFmtId="0" fontId="2" fillId="2" borderId="1" xfId="0" applyFont="1" applyFill="1" applyBorder="1"/>
    <xf numFmtId="0" fontId="2" fillId="2" borderId="1" xfId="0" applyFont="1" applyFill="1" applyBorder="1" applyAlignment="1">
      <alignment horizontal="center"/>
    </xf>
    <xf numFmtId="0" fontId="2" fillId="0" borderId="2" xfId="0" applyFont="1" applyBorder="1"/>
    <xf numFmtId="0" fontId="6" fillId="0" borderId="0" xfId="0" applyFont="1"/>
    <xf numFmtId="14" fontId="1" fillId="0" borderId="0" xfId="0" applyNumberFormat="1" applyFont="1"/>
    <xf numFmtId="0" fontId="4" fillId="2" borderId="1" xfId="0" applyFont="1" applyFill="1" applyBorder="1" applyAlignment="1">
      <alignment horizontal="center"/>
    </xf>
    <xf numFmtId="0" fontId="8" fillId="0" borderId="0" xfId="0" applyFont="1"/>
    <xf numFmtId="1" fontId="1" fillId="0" borderId="1" xfId="0" applyNumberFormat="1" applyFont="1" applyBorder="1"/>
    <xf numFmtId="173" fontId="1" fillId="0" borderId="1" xfId="0" applyNumberFormat="1" applyFont="1" applyBorder="1" applyAlignment="1">
      <alignment horizontal="right" indent="5"/>
    </xf>
    <xf numFmtId="1" fontId="1" fillId="0" borderId="0" xfId="0" applyNumberFormat="1" applyFont="1"/>
    <xf numFmtId="0" fontId="1" fillId="0" borderId="10" xfId="0" applyFont="1" applyBorder="1"/>
    <xf numFmtId="0" fontId="1" fillId="0" borderId="10" xfId="0" applyFont="1" applyBorder="1" applyAlignment="1">
      <alignment horizontal="center"/>
    </xf>
    <xf numFmtId="0" fontId="1" fillId="0" borderId="11" xfId="0" applyFont="1" applyBorder="1"/>
    <xf numFmtId="0" fontId="1" fillId="0" borderId="11" xfId="0" applyFont="1" applyBorder="1" applyAlignment="1">
      <alignment horizontal="center"/>
    </xf>
    <xf numFmtId="173"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calibratge SFT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6.9210537505087127E-2"/>
                  <c:y val="0.3643863152810953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trendlineLbl>
          </c:trendline>
          <c:xVal>
            <c:numRef>
              <c:f>'Pràctica I'!$E$101:$E$105</c:f>
              <c:numCache>
                <c:formatCode>General</c:formatCode>
                <c:ptCount val="5"/>
                <c:pt idx="0">
                  <c:v>20.52</c:v>
                </c:pt>
                <c:pt idx="1">
                  <c:v>41.04</c:v>
                </c:pt>
                <c:pt idx="2">
                  <c:v>61.56</c:v>
                </c:pt>
                <c:pt idx="3">
                  <c:v>82.08</c:v>
                </c:pt>
                <c:pt idx="4">
                  <c:v>102.6</c:v>
                </c:pt>
              </c:numCache>
            </c:numRef>
          </c:xVal>
          <c:yVal>
            <c:numRef>
              <c:f>'Pràctica I'!$D$101:$D$105</c:f>
              <c:numCache>
                <c:formatCode>General</c:formatCode>
                <c:ptCount val="5"/>
                <c:pt idx="0">
                  <c:v>864790</c:v>
                </c:pt>
                <c:pt idx="1">
                  <c:v>1723336</c:v>
                </c:pt>
                <c:pt idx="2">
                  <c:v>2152781</c:v>
                </c:pt>
                <c:pt idx="3">
                  <c:v>3247690</c:v>
                </c:pt>
                <c:pt idx="4">
                  <c:v>4276234</c:v>
                </c:pt>
              </c:numCache>
            </c:numRef>
          </c:yVal>
          <c:smooth val="0"/>
          <c:extLst>
            <c:ext xmlns:c16="http://schemas.microsoft.com/office/drawing/2014/chart" uri="{C3380CC4-5D6E-409C-BE32-E72D297353CC}">
              <c16:uniqueId val="{00000000-B218-F946-B61E-A62156D63F8F}"/>
            </c:ext>
          </c:extLst>
        </c:ser>
        <c:dLbls>
          <c:showLegendKey val="0"/>
          <c:showVal val="0"/>
          <c:showCatName val="0"/>
          <c:showSerName val="0"/>
          <c:showPercent val="0"/>
          <c:showBubbleSize val="0"/>
        </c:dLbls>
        <c:axId val="220735199"/>
        <c:axId val="220532175"/>
      </c:scatterChart>
      <c:valAx>
        <c:axId val="220735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Concentració SFT (ppm)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220532175"/>
        <c:crosses val="autoZero"/>
        <c:crossBetween val="midCat"/>
      </c:valAx>
      <c:valAx>
        <c:axId val="2205321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Senyal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22073519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Calibratge</a:t>
            </a:r>
            <a:r>
              <a:rPr lang="en-US" baseline="0"/>
              <a:t> SMTZ</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8.1210437618404532E-2"/>
                  <c:y val="0.426179979697649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trendlineLbl>
          </c:trendline>
          <c:xVal>
            <c:numRef>
              <c:f>'Pràctica I'!$E$127:$E$131</c:f>
              <c:numCache>
                <c:formatCode>General</c:formatCode>
                <c:ptCount val="5"/>
                <c:pt idx="0">
                  <c:v>20.83</c:v>
                </c:pt>
                <c:pt idx="1">
                  <c:v>41.66</c:v>
                </c:pt>
                <c:pt idx="2">
                  <c:v>62.49</c:v>
                </c:pt>
                <c:pt idx="3">
                  <c:v>83.32</c:v>
                </c:pt>
                <c:pt idx="4">
                  <c:v>104.15</c:v>
                </c:pt>
              </c:numCache>
            </c:numRef>
          </c:xVal>
          <c:yVal>
            <c:numRef>
              <c:f>'Pràctica I'!$D$127:$D$131</c:f>
              <c:numCache>
                <c:formatCode>General</c:formatCode>
                <c:ptCount val="5"/>
                <c:pt idx="0">
                  <c:v>815214</c:v>
                </c:pt>
                <c:pt idx="1">
                  <c:v>1626392</c:v>
                </c:pt>
                <c:pt idx="2">
                  <c:v>2164312</c:v>
                </c:pt>
                <c:pt idx="3">
                  <c:v>3090114</c:v>
                </c:pt>
                <c:pt idx="4">
                  <c:v>4084435</c:v>
                </c:pt>
              </c:numCache>
            </c:numRef>
          </c:yVal>
          <c:smooth val="0"/>
          <c:extLst>
            <c:ext xmlns:c16="http://schemas.microsoft.com/office/drawing/2014/chart" uri="{C3380CC4-5D6E-409C-BE32-E72D297353CC}">
              <c16:uniqueId val="{00000000-111C-3546-9BC7-4A51CE9AE304}"/>
            </c:ext>
          </c:extLst>
        </c:ser>
        <c:dLbls>
          <c:showLegendKey val="0"/>
          <c:showVal val="0"/>
          <c:showCatName val="0"/>
          <c:showSerName val="0"/>
          <c:showPercent val="0"/>
          <c:showBubbleSize val="0"/>
        </c:dLbls>
        <c:axId val="220735199"/>
        <c:axId val="220532175"/>
      </c:scatterChart>
      <c:valAx>
        <c:axId val="220735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Concentració SMTZ (ppm)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220532175"/>
        <c:crosses val="autoZero"/>
        <c:crossBetween val="midCat"/>
      </c:valAx>
      <c:valAx>
        <c:axId val="2205321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Senyal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22073519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Calibratge</a:t>
            </a:r>
            <a:r>
              <a:rPr lang="en-US" baseline="0"/>
              <a:t> SMRZ</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5.7382064536245704E-2"/>
                  <c:y val="0.3642774885027970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trendlineLbl>
          </c:trendline>
          <c:xVal>
            <c:numRef>
              <c:f>'Pràctica I'!$E$153:$E$157</c:f>
              <c:numCache>
                <c:formatCode>General</c:formatCode>
                <c:ptCount val="5"/>
                <c:pt idx="0">
                  <c:v>10.08</c:v>
                </c:pt>
                <c:pt idx="1">
                  <c:v>20.16</c:v>
                </c:pt>
                <c:pt idx="2">
                  <c:v>30.24</c:v>
                </c:pt>
                <c:pt idx="3">
                  <c:v>40.32</c:v>
                </c:pt>
                <c:pt idx="4">
                  <c:v>50.4</c:v>
                </c:pt>
              </c:numCache>
            </c:numRef>
          </c:xVal>
          <c:yVal>
            <c:numRef>
              <c:f>'Pràctica I'!$D$153:$D$157</c:f>
              <c:numCache>
                <c:formatCode>General</c:formatCode>
                <c:ptCount val="5"/>
                <c:pt idx="0">
                  <c:v>455140</c:v>
                </c:pt>
                <c:pt idx="1">
                  <c:v>913080</c:v>
                </c:pt>
                <c:pt idx="2">
                  <c:v>1238235</c:v>
                </c:pt>
                <c:pt idx="3">
                  <c:v>1734330</c:v>
                </c:pt>
                <c:pt idx="4">
                  <c:v>2315784</c:v>
                </c:pt>
              </c:numCache>
            </c:numRef>
          </c:yVal>
          <c:smooth val="0"/>
          <c:extLst>
            <c:ext xmlns:c16="http://schemas.microsoft.com/office/drawing/2014/chart" uri="{C3380CC4-5D6E-409C-BE32-E72D297353CC}">
              <c16:uniqueId val="{00000000-7F04-3442-A55E-6852D7CBB41D}"/>
            </c:ext>
          </c:extLst>
        </c:ser>
        <c:dLbls>
          <c:showLegendKey val="0"/>
          <c:showVal val="0"/>
          <c:showCatName val="0"/>
          <c:showSerName val="0"/>
          <c:showPercent val="0"/>
          <c:showBubbleSize val="0"/>
        </c:dLbls>
        <c:axId val="220735199"/>
        <c:axId val="220532175"/>
      </c:scatterChart>
      <c:valAx>
        <c:axId val="220735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Concentració SMRZ (ppm)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220532175"/>
        <c:crosses val="autoZero"/>
        <c:crossBetween val="midCat"/>
      </c:valAx>
      <c:valAx>
        <c:axId val="2205321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Senyal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22073519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Calibratge</a:t>
            </a:r>
            <a:r>
              <a:rPr lang="en-US" baseline="0"/>
              <a:t> SDZ</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4.5531769690331986E-2"/>
                  <c:y val="0.3682482454085307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trendlineLbl>
          </c:trendline>
          <c:xVal>
            <c:numRef>
              <c:f>'Pràctica I'!$E$179:$E$183</c:f>
              <c:numCache>
                <c:formatCode>General</c:formatCode>
                <c:ptCount val="5"/>
                <c:pt idx="0">
                  <c:v>9.7799999999999994</c:v>
                </c:pt>
                <c:pt idx="1">
                  <c:v>19.559999999999999</c:v>
                </c:pt>
                <c:pt idx="2">
                  <c:v>29.34</c:v>
                </c:pt>
                <c:pt idx="3">
                  <c:v>39.119999999999997</c:v>
                </c:pt>
                <c:pt idx="4">
                  <c:v>48.9</c:v>
                </c:pt>
              </c:numCache>
            </c:numRef>
          </c:xVal>
          <c:yVal>
            <c:numRef>
              <c:f>'Pràctica I'!$D$179:$D$183</c:f>
              <c:numCache>
                <c:formatCode>General</c:formatCode>
                <c:ptCount val="5"/>
                <c:pt idx="0">
                  <c:v>440712</c:v>
                </c:pt>
                <c:pt idx="1">
                  <c:v>880302</c:v>
                </c:pt>
                <c:pt idx="2">
                  <c:v>1211119</c:v>
                </c:pt>
                <c:pt idx="3">
                  <c:v>1653724</c:v>
                </c:pt>
                <c:pt idx="4">
                  <c:v>2177439</c:v>
                </c:pt>
              </c:numCache>
            </c:numRef>
          </c:yVal>
          <c:smooth val="0"/>
          <c:extLst>
            <c:ext xmlns:c16="http://schemas.microsoft.com/office/drawing/2014/chart" uri="{C3380CC4-5D6E-409C-BE32-E72D297353CC}">
              <c16:uniqueId val="{00000000-519B-E842-BA41-1C245690B5BA}"/>
            </c:ext>
          </c:extLst>
        </c:ser>
        <c:dLbls>
          <c:showLegendKey val="0"/>
          <c:showVal val="0"/>
          <c:showCatName val="0"/>
          <c:showSerName val="0"/>
          <c:showPercent val="0"/>
          <c:showBubbleSize val="0"/>
        </c:dLbls>
        <c:axId val="220735199"/>
        <c:axId val="220532175"/>
      </c:scatterChart>
      <c:valAx>
        <c:axId val="220735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Concentració SDZ (ppm)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220532175"/>
        <c:crosses val="autoZero"/>
        <c:crossBetween val="midCat"/>
      </c:valAx>
      <c:valAx>
        <c:axId val="2205321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Senyal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22073519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13" Type="http://schemas.openxmlformats.org/officeDocument/2006/relationships/image" Target="../media/image13.JPG"/><Relationship Id="rId3" Type="http://schemas.openxmlformats.org/officeDocument/2006/relationships/image" Target="../media/image3.JPG"/><Relationship Id="rId7" Type="http://schemas.openxmlformats.org/officeDocument/2006/relationships/image" Target="../media/image7.JPG"/><Relationship Id="rId12" Type="http://schemas.openxmlformats.org/officeDocument/2006/relationships/image" Target="../media/image12.JPG"/><Relationship Id="rId17" Type="http://schemas.openxmlformats.org/officeDocument/2006/relationships/chart" Target="../charts/chart4.xml"/><Relationship Id="rId2" Type="http://schemas.openxmlformats.org/officeDocument/2006/relationships/image" Target="../media/image2.JPG"/><Relationship Id="rId16" Type="http://schemas.openxmlformats.org/officeDocument/2006/relationships/chart" Target="../charts/chart3.xml"/><Relationship Id="rId1" Type="http://schemas.openxmlformats.org/officeDocument/2006/relationships/image" Target="../media/image1.JPG"/><Relationship Id="rId6" Type="http://schemas.openxmlformats.org/officeDocument/2006/relationships/image" Target="../media/image6.JPG"/><Relationship Id="rId11" Type="http://schemas.openxmlformats.org/officeDocument/2006/relationships/image" Target="../media/image11.JPG"/><Relationship Id="rId5" Type="http://schemas.openxmlformats.org/officeDocument/2006/relationships/image" Target="../media/image5.JPG"/><Relationship Id="rId15" Type="http://schemas.openxmlformats.org/officeDocument/2006/relationships/chart" Target="../charts/chart2.xml"/><Relationship Id="rId10" Type="http://schemas.openxmlformats.org/officeDocument/2006/relationships/image" Target="../media/image10.JPG"/><Relationship Id="rId4" Type="http://schemas.openxmlformats.org/officeDocument/2006/relationships/image" Target="../media/image4.JPG"/><Relationship Id="rId9" Type="http://schemas.openxmlformats.org/officeDocument/2006/relationships/image" Target="../media/image9.JPG"/><Relationship Id="rId1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13607</xdr:rowOff>
    </xdr:from>
    <xdr:to>
      <xdr:col>4</xdr:col>
      <xdr:colOff>654326</xdr:colOff>
      <xdr:row>13</xdr:row>
      <xdr:rowOff>81643</xdr:rowOff>
    </xdr:to>
    <xdr:sp macro="" textlink="">
      <xdr:nvSpPr>
        <xdr:cNvPr id="2" name="CuadroTexto 1">
          <a:extLst>
            <a:ext uri="{FF2B5EF4-FFF2-40B4-BE49-F238E27FC236}">
              <a16:creationId xmlns:a16="http://schemas.microsoft.com/office/drawing/2014/main" id="{8498014E-A538-442F-84AE-614D0E5D844D}"/>
            </a:ext>
          </a:extLst>
        </xdr:cNvPr>
        <xdr:cNvSpPr txBox="1"/>
      </xdr:nvSpPr>
      <xdr:spPr>
        <a:xfrm>
          <a:off x="748393" y="311781"/>
          <a:ext cx="4776107" cy="24534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La mostr</a:t>
          </a:r>
          <a:r>
            <a:rPr lang="es-ES" sz="1100" baseline="0"/>
            <a:t>a analitzada es tracta d'un envàs del medicament Gandisulfa solució oral d'un litre, amb codi de lot A/002 i caducitat al novembre de 2013. Fabricat a Esplugues de Llobregat per l'empresa Invesa. D'acord amb l'etiqueta, aquest conté 100 mg de Sulfatiazol, 50 mg de Sulfadiacina i 50 mg de Sulfamerazina. </a:t>
          </a:r>
        </a:p>
        <a:p>
          <a:endParaRPr lang="es-ES" sz="1100" baseline="0"/>
        </a:p>
        <a:p>
          <a:endParaRPr lang="es-ES" sz="1100" baseline="0"/>
        </a:p>
      </xdr:txBody>
    </xdr:sp>
    <xdr:clientData/>
  </xdr:twoCellAnchor>
  <xdr:twoCellAnchor>
    <xdr:from>
      <xdr:col>0</xdr:col>
      <xdr:colOff>0</xdr:colOff>
      <xdr:row>13</xdr:row>
      <xdr:rowOff>290247</xdr:rowOff>
    </xdr:from>
    <xdr:to>
      <xdr:col>4</xdr:col>
      <xdr:colOff>649356</xdr:colOff>
      <xdr:row>22</xdr:row>
      <xdr:rowOff>60109</xdr:rowOff>
    </xdr:to>
    <xdr:sp macro="" textlink="">
      <xdr:nvSpPr>
        <xdr:cNvPr id="3" name="CuadroTexto 2">
          <a:extLst>
            <a:ext uri="{FF2B5EF4-FFF2-40B4-BE49-F238E27FC236}">
              <a16:creationId xmlns:a16="http://schemas.microsoft.com/office/drawing/2014/main" id="{0828952E-FB54-44A7-9712-716BB582A675}"/>
            </a:ext>
          </a:extLst>
        </xdr:cNvPr>
        <xdr:cNvSpPr txBox="1"/>
      </xdr:nvSpPr>
      <xdr:spPr>
        <a:xfrm>
          <a:off x="743423" y="2973812"/>
          <a:ext cx="4776107" cy="24534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L'equip utilitzat es tracta d'un cromatograf de líquids HPLC model LC-20AC de la marca Shimadzu. Està equipat amb una columna C18 apolar de 200x4.6 mm de la marca Kromasil (100-5C18), finalment, el sistema també té una columna compacta prèvia per evitar l'entrada al sistema sencer de partícules que poguessin encallar la columna. S'equipa la xeringa amb la qual s'introdueixen les mostres amb una</a:t>
          </a:r>
          <a:r>
            <a:rPr lang="en-US" sz="1100" b="0" i="0" u="none" strike="noStrike" baseline="0">
              <a:solidFill>
                <a:schemeClr val="dk1"/>
              </a:solidFill>
              <a:effectLst/>
              <a:latin typeface="+mn-lt"/>
              <a:ea typeface="+mn-ea"/>
              <a:cs typeface="+mn-cs"/>
            </a:rPr>
            <a:t> precolumna</a:t>
          </a:r>
          <a:r>
            <a:rPr lang="en-US" sz="1100" b="0" i="0" u="none" strike="noStrike">
              <a:solidFill>
                <a:schemeClr val="dk1"/>
              </a:solidFill>
              <a:effectLst/>
              <a:latin typeface="+mn-lt"/>
              <a:ea typeface="+mn-ea"/>
              <a:cs typeface="+mn-cs"/>
            </a:rPr>
            <a:t> per evitar encara més l'entrada de partícules al sistema, on es realitzen injeccions</a:t>
          </a:r>
          <a:r>
            <a:rPr lang="en-US" sz="1100" b="0" i="0" u="none" strike="noStrike" baseline="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de 20µL. El cabal que circula per la columnaés d'1 mL/min de fase mòbil, encara que la pressió per controlar aquest cabal està limitada a un màxim de 300 bar per evitar danys en</a:t>
          </a:r>
          <a:r>
            <a:rPr lang="en-US" sz="1100" b="0" i="0" u="none" strike="noStrike" baseline="0">
              <a:solidFill>
                <a:schemeClr val="dk1"/>
              </a:solidFill>
              <a:effectLst/>
              <a:latin typeface="+mn-lt"/>
              <a:ea typeface="+mn-ea"/>
              <a:cs typeface="+mn-cs"/>
            </a:rPr>
            <a:t> la columna</a:t>
          </a:r>
          <a:r>
            <a:rPr lang="en-US" sz="1100" b="0" i="0" u="none" strike="noStrike">
              <a:solidFill>
                <a:schemeClr val="dk1"/>
              </a:solidFill>
              <a:effectLst/>
              <a:latin typeface="+mn-lt"/>
              <a:ea typeface="+mn-ea"/>
              <a:cs typeface="+mn-cs"/>
            </a:rPr>
            <a:t>. Finalment, la detecció es realitza amb un detector UV-vis a 254</a:t>
          </a:r>
          <a:r>
            <a:rPr lang="en-US" sz="1100" b="0" i="0" u="none" strike="noStrike" baseline="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nm, on s'hi troba un ampli pic d'absorbància de la cafeïna. </a:t>
          </a: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Tots</a:t>
          </a:r>
          <a:r>
            <a:rPr lang="en-US" sz="1100" b="0" i="0" u="none" strike="noStrike" baseline="0">
              <a:solidFill>
                <a:schemeClr val="dk1"/>
              </a:solidFill>
              <a:effectLst/>
              <a:latin typeface="+mn-lt"/>
              <a:ea typeface="+mn-ea"/>
              <a:cs typeface="+mn-cs"/>
            </a:rPr>
            <a:t> els dissolvents prèviament desgassificats es troben conectats al sistema amb un sistema de tubs i bombes que permet la seva injecció fraccionada. Utilitzem com a fase mòbil diferents proporcions d'acetonitril i àcid acètic 1% en aigua.</a:t>
          </a:r>
          <a:endParaRPr lang="en-US" sz="1100" b="0" i="0" u="none" strike="noStrike">
            <a:solidFill>
              <a:schemeClr val="dk1"/>
            </a:solidFill>
            <a:effectLst/>
            <a:latin typeface="+mn-lt"/>
            <a:ea typeface="+mn-ea"/>
            <a:cs typeface="+mn-cs"/>
          </a:endParaRPr>
        </a:p>
      </xdr:txBody>
    </xdr:sp>
    <xdr:clientData/>
  </xdr:twoCellAnchor>
  <xdr:twoCellAnchor>
    <xdr:from>
      <xdr:col>0</xdr:col>
      <xdr:colOff>1</xdr:colOff>
      <xdr:row>41</xdr:row>
      <xdr:rowOff>0</xdr:rowOff>
    </xdr:from>
    <xdr:to>
      <xdr:col>1</xdr:col>
      <xdr:colOff>294641</xdr:colOff>
      <xdr:row>49</xdr:row>
      <xdr:rowOff>68035</xdr:rowOff>
    </xdr:to>
    <xdr:sp macro="" textlink="">
      <xdr:nvSpPr>
        <xdr:cNvPr id="4" name="CuadroTexto 3">
          <a:extLst>
            <a:ext uri="{FF2B5EF4-FFF2-40B4-BE49-F238E27FC236}">
              <a16:creationId xmlns:a16="http://schemas.microsoft.com/office/drawing/2014/main" id="{E50B1861-A500-4480-B65C-245B0632F75C}"/>
            </a:ext>
          </a:extLst>
        </xdr:cNvPr>
        <xdr:cNvSpPr txBox="1"/>
      </xdr:nvSpPr>
      <xdr:spPr>
        <a:xfrm>
          <a:off x="1" y="11744960"/>
          <a:ext cx="1808480" cy="24251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Terçera proba amb</a:t>
          </a:r>
          <a:r>
            <a:rPr lang="es-ES" sz="1100" baseline="0"/>
            <a:t> </a:t>
          </a:r>
        </a:p>
        <a:p>
          <a:r>
            <a:rPr lang="es-ES" sz="1100" baseline="0"/>
            <a:t>85/15 (aquosa/orgànica).</a:t>
          </a:r>
          <a:endParaRPr lang="es-ES" sz="1100"/>
        </a:p>
        <a:p>
          <a:endParaRPr lang="es-ES" sz="1100"/>
        </a:p>
      </xdr:txBody>
    </xdr:sp>
    <xdr:clientData/>
  </xdr:twoCellAnchor>
  <xdr:twoCellAnchor>
    <xdr:from>
      <xdr:col>0</xdr:col>
      <xdr:colOff>1</xdr:colOff>
      <xdr:row>49</xdr:row>
      <xdr:rowOff>248478</xdr:rowOff>
    </xdr:from>
    <xdr:to>
      <xdr:col>1</xdr:col>
      <xdr:colOff>325121</xdr:colOff>
      <xdr:row>58</xdr:row>
      <xdr:rowOff>18340</xdr:rowOff>
    </xdr:to>
    <xdr:sp macro="" textlink="">
      <xdr:nvSpPr>
        <xdr:cNvPr id="5" name="CuadroTexto 4">
          <a:extLst>
            <a:ext uri="{FF2B5EF4-FFF2-40B4-BE49-F238E27FC236}">
              <a16:creationId xmlns:a16="http://schemas.microsoft.com/office/drawing/2014/main" id="{3BE8A54F-BB4B-41F2-975B-13B55C8FFF7C}"/>
            </a:ext>
          </a:extLst>
        </xdr:cNvPr>
        <xdr:cNvSpPr txBox="1"/>
      </xdr:nvSpPr>
      <xdr:spPr>
        <a:xfrm>
          <a:off x="1" y="14350558"/>
          <a:ext cx="1838960" cy="24216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Quarta proba amb</a:t>
          </a:r>
          <a:r>
            <a:rPr lang="es-ES" sz="1100" baseline="0"/>
            <a:t> </a:t>
          </a:r>
        </a:p>
        <a:p>
          <a:r>
            <a:rPr lang="es-ES" sz="1100" baseline="0"/>
            <a:t>86,5/13,5 (aquosa/orgànica).</a:t>
          </a:r>
        </a:p>
        <a:p>
          <a:r>
            <a:rPr lang="es-ES" sz="1100" baseline="0"/>
            <a:t>Escollim aquesta proporció ja que és la que brinda la millor separació en un temps d'elució raonable. Ja que disminuir encara més la proporció de fase aquosa faria que el temps d'elució superés els 10 minuts.</a:t>
          </a:r>
        </a:p>
        <a:p>
          <a:endParaRPr lang="es-ES" sz="1100"/>
        </a:p>
        <a:p>
          <a:endParaRPr lang="es-ES" sz="1100"/>
        </a:p>
      </xdr:txBody>
    </xdr:sp>
    <xdr:clientData/>
  </xdr:twoCellAnchor>
  <xdr:twoCellAnchor>
    <xdr:from>
      <xdr:col>0</xdr:col>
      <xdr:colOff>0</xdr:colOff>
      <xdr:row>58</xdr:row>
      <xdr:rowOff>276639</xdr:rowOff>
    </xdr:from>
    <xdr:to>
      <xdr:col>4</xdr:col>
      <xdr:colOff>662964</xdr:colOff>
      <xdr:row>67</xdr:row>
      <xdr:rowOff>46501</xdr:rowOff>
    </xdr:to>
    <xdr:sp macro="" textlink="">
      <xdr:nvSpPr>
        <xdr:cNvPr id="7" name="CuadroTexto 6">
          <a:extLst>
            <a:ext uri="{FF2B5EF4-FFF2-40B4-BE49-F238E27FC236}">
              <a16:creationId xmlns:a16="http://schemas.microsoft.com/office/drawing/2014/main" id="{36C0AF74-09CA-4960-83FD-0B301EDF1ABC}"/>
            </a:ext>
          </a:extLst>
        </xdr:cNvPr>
        <xdr:cNvSpPr txBox="1"/>
      </xdr:nvSpPr>
      <xdr:spPr>
        <a:xfrm>
          <a:off x="757031" y="11010900"/>
          <a:ext cx="4776107" cy="24534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S" sz="1100"/>
        </a:p>
        <a:p>
          <a:endParaRPr lang="es-ES" sz="1100"/>
        </a:p>
        <a:p>
          <a:r>
            <a:rPr lang="es-ES" sz="1100"/>
            <a:t>Observem</a:t>
          </a:r>
          <a:r>
            <a:rPr lang="es-ES" sz="1100" baseline="0"/>
            <a:t> com, amb cada canvi de fase mòbil, hi ha un pic que romàn bastant estable mentres que la resta augmenten significativament el seu temps de retenció. Observem que en la columna líquida, els anàlits es troben en equilibri disolts a la base mòbil i al rebliment de la columna. D'aquesta manera, les amines són molt més sensibles a la presència de dissolució aquosa a la fase mòbil i contra més àcida encara més ja que s'hi poden disoldre en forma de NH+, que al protonar-se augmenta la solubilitat. Un cop determinades les condicions que permeten la separació, realitzem cromatogrames de les sulfamides per separat per determinar amb fidelitat a quina correspon cada pic del cromatograma, obtenint en ordre ascendent de temps d'elució: (la última la inferm com el compost que resta identificar seguint les indicacions del professorat).</a:t>
          </a:r>
          <a:endParaRPr lang="es-ES" sz="1100"/>
        </a:p>
      </xdr:txBody>
    </xdr:sp>
    <xdr:clientData/>
  </xdr:twoCellAnchor>
  <xdr:twoCellAnchor>
    <xdr:from>
      <xdr:col>0</xdr:col>
      <xdr:colOff>6626</xdr:colOff>
      <xdr:row>67</xdr:row>
      <xdr:rowOff>288235</xdr:rowOff>
    </xdr:from>
    <xdr:to>
      <xdr:col>4</xdr:col>
      <xdr:colOff>674559</xdr:colOff>
      <xdr:row>76</xdr:row>
      <xdr:rowOff>58097</xdr:rowOff>
    </xdr:to>
    <xdr:sp macro="" textlink="">
      <xdr:nvSpPr>
        <xdr:cNvPr id="8" name="CuadroTexto 7">
          <a:extLst>
            <a:ext uri="{FF2B5EF4-FFF2-40B4-BE49-F238E27FC236}">
              <a16:creationId xmlns:a16="http://schemas.microsoft.com/office/drawing/2014/main" id="{55F39626-FDED-450C-B8CF-5E760A657B22}"/>
            </a:ext>
          </a:extLst>
        </xdr:cNvPr>
        <xdr:cNvSpPr txBox="1"/>
      </xdr:nvSpPr>
      <xdr:spPr>
        <a:xfrm>
          <a:off x="768626" y="13706061"/>
          <a:ext cx="4776107" cy="24534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L'ordre</a:t>
          </a:r>
          <a:r>
            <a:rPr lang="es-ES" sz="1100" baseline="0"/>
            <a:t> és conseqüència directa dels fets empíricament observats i per tant no existeix cap possible justificació millor més enllà del fet que s'han realitzat les cormatografies per a la identificació amb les mateixes condicions de fase mòbil que a l'últim cromatograma, és a dir un 86,5 % de Acetonitril i un 13,5 % d'àcid acètic a l'1% en aigua. </a:t>
          </a:r>
          <a:br>
            <a:rPr lang="es-ES" sz="1100" baseline="0"/>
          </a:br>
          <a:r>
            <a:rPr lang="es-ES" sz="1100" baseline="0"/>
            <a:t>A nivell químic però, si que podem recordar que els compostor més retingus són els més apolars ja que estem utilitzant una columna amb fase estacionaria apolar. De fet a més, observem que aleshores SMTZ i SMRZ són els compostos més apolars i, per tant, els que presenten un temps d'elució més llarg</a:t>
          </a:r>
          <a:endParaRPr lang="es-ES" sz="1100"/>
        </a:p>
      </xdr:txBody>
    </xdr:sp>
    <xdr:clientData/>
  </xdr:twoCellAnchor>
  <xdr:twoCellAnchor>
    <xdr:from>
      <xdr:col>0</xdr:col>
      <xdr:colOff>9939</xdr:colOff>
      <xdr:row>77</xdr:row>
      <xdr:rowOff>1657</xdr:rowOff>
    </xdr:from>
    <xdr:to>
      <xdr:col>4</xdr:col>
      <xdr:colOff>677872</xdr:colOff>
      <xdr:row>90</xdr:row>
      <xdr:rowOff>265044</xdr:rowOff>
    </xdr:to>
    <xdr:sp macro="" textlink="">
      <xdr:nvSpPr>
        <xdr:cNvPr id="9" name="CuadroTexto 8">
          <a:extLst>
            <a:ext uri="{FF2B5EF4-FFF2-40B4-BE49-F238E27FC236}">
              <a16:creationId xmlns:a16="http://schemas.microsoft.com/office/drawing/2014/main" id="{397C7D99-16A1-41C2-A883-1CDCAAF5B181}"/>
            </a:ext>
          </a:extLst>
        </xdr:cNvPr>
        <xdr:cNvSpPr txBox="1"/>
      </xdr:nvSpPr>
      <xdr:spPr>
        <a:xfrm>
          <a:off x="771939" y="16401222"/>
          <a:ext cx="4776107" cy="41396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ES" sz="1100"/>
            <a:t>Observem</a:t>
          </a:r>
          <a:r>
            <a:rPr lang="es-ES" sz="1100" baseline="0"/>
            <a:t> que les sulfamides presents a l'aliquota d'1mL de Gandisulfa són RDZ, SFT i SMTZ. Tot i així, la etiqueta indicava que aquest contenia sulfatiazol (SFT), sulfameracina (SMRZ) i sulfadiazina (SDZ). D'aquesta manera, podem concloure que l'etiquetatge del medicament és incorrecte i de fet en comptes de sulfamerazina el medicament conté sulfametazina. A la pràctica però, l'únic que podem afirmar és que la concentració de SMRZ és inferior a cert llindar.</a:t>
          </a:r>
        </a:p>
        <a:p>
          <a:endParaRPr lang="es-ES" sz="1100" baseline="0"/>
        </a:p>
        <a:p>
          <a:r>
            <a:rPr lang="es-ES" sz="1100" baseline="0"/>
            <a:t>L'absència d'aquest component no es pot deure al mal estat de conservació del medicament ja que de fet la SMTZ té un metil aromàtic que no està present a la SMRZ, així que no es pot atribuir la presencia de la primera a una descomposició de la segona. També per altra banda, es destaca la extranya forma dels pics de cadascuna de les sulfonamides, que semblen de fet dos d'altres. </a:t>
          </a:r>
          <a:endParaRPr lang="es-ES" sz="1100"/>
        </a:p>
        <a:p>
          <a:endParaRPr lang="es-ES" sz="1100"/>
        </a:p>
        <a:p>
          <a:r>
            <a:rPr lang="es-ES" sz="1100"/>
            <a:t>Considerant</a:t>
          </a:r>
          <a:r>
            <a:rPr lang="es-ES" sz="1100" baseline="0"/>
            <a:t> únicament el mètode realitzat i com en química analítica no es pot extrapolar mesures, afirmem amb un 2,5% de risc que la concentració de SMRZ al medicament és inferior als 14 mg/mL (recordem que la distribució t-student assumida per la mostra és simètrica i, per tant, del 5 % de risc assumit al fer la regressió només la meitat es troba al costat positiu. </a:t>
          </a:r>
        </a:p>
      </xdr:txBody>
    </xdr:sp>
    <xdr:clientData/>
  </xdr:twoCellAnchor>
  <xdr:twoCellAnchor>
    <xdr:from>
      <xdr:col>0</xdr:col>
      <xdr:colOff>6626</xdr:colOff>
      <xdr:row>203</xdr:row>
      <xdr:rowOff>288234</xdr:rowOff>
    </xdr:from>
    <xdr:to>
      <xdr:col>4</xdr:col>
      <xdr:colOff>660400</xdr:colOff>
      <xdr:row>216</xdr:row>
      <xdr:rowOff>71120</xdr:rowOff>
    </xdr:to>
    <xdr:sp macro="" textlink="">
      <xdr:nvSpPr>
        <xdr:cNvPr id="10" name="CuadroTexto 9">
          <a:extLst>
            <a:ext uri="{FF2B5EF4-FFF2-40B4-BE49-F238E27FC236}">
              <a16:creationId xmlns:a16="http://schemas.microsoft.com/office/drawing/2014/main" id="{53D102DC-8E7B-421D-99CE-33BD2F7B1A60}"/>
            </a:ext>
          </a:extLst>
        </xdr:cNvPr>
        <xdr:cNvSpPr txBox="1"/>
      </xdr:nvSpPr>
      <xdr:spPr>
        <a:xfrm>
          <a:off x="6626" y="60008714"/>
          <a:ext cx="6008094" cy="36132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Exposem una mica a continuació el procés de preparació de les dissolucions</a:t>
          </a:r>
          <a:r>
            <a:rPr lang="es-ES" sz="1100" baseline="0"/>
            <a:t> patró, que vam decidir després de parlar amb el professorat del laboratori. Abans de començar a realitzar-les vam discutir amb els companys la manera òptima de fer-les per haver de pipetejar el mínim possible ja que sino es trigaria molt en dur a terme tot el procés i cada vegada que es pipeteja és una possibilitat d'un error humà més. D'aquesta manera, com es disposava de 4 dissolucions 2000 ppm, vam preparar una barreja amb 400 ppm de SFT i SMTZ i 200 ppm de SMRZ i SDZ. A continuació, vam dil·luir la barreja en matràsos de 100 mL pipetejant respectiament 5, 10, 15, 20 i 25 mL, obtenint les dissolucions amb les concentracions desitjades. D'aquesta manera, només va caldré embrutar 5 matràssos i pipetejar 9 vegades per dur a terme tot el procés, utilitzant les pipetes aforades de la mida exacta que es necessitava, minimitzant tamé així l'error experimental. </a:t>
          </a:r>
        </a:p>
        <a:p>
          <a:endParaRPr lang="es-ES" sz="1100" baseline="0"/>
        </a:p>
        <a:p>
          <a:r>
            <a:rPr lang="es-ES" sz="1100" baseline="0"/>
            <a:t>Seria molt interessant que aquest procés formés part de la pràctica o, alternativament, demanar als alumnes que discuteixin sobre com preparar les dissolucions. Encara que vam estar parlant durant 30 minuts, el fer-ho després així ens va permetre acabar la pràctica molt ràpid. Si en canvi haguessim pipetejat indivudualment cadascuna de les sulfes als matrassos per separat, hauriem hagut de preparar 4 dissolucions intermitjes, pipetejat un total de 25 vegades i enrassat 9 vegades. </a:t>
          </a:r>
          <a:br>
            <a:rPr lang="es-ES" sz="1100" baseline="0"/>
          </a:br>
          <a:br>
            <a:rPr lang="es-ES" sz="1100" baseline="0"/>
          </a:br>
          <a:r>
            <a:rPr lang="es-ES" sz="1100" baseline="0"/>
            <a:t>Observem també que hem decidit donar les incerteses amb dues xifres significatives, tal i com queda acceptat  per la comunitat científica. </a:t>
          </a:r>
        </a:p>
      </xdr:txBody>
    </xdr:sp>
    <xdr:clientData/>
  </xdr:twoCellAnchor>
  <xdr:twoCellAnchor>
    <xdr:from>
      <xdr:col>0</xdr:col>
      <xdr:colOff>1</xdr:colOff>
      <xdr:row>32</xdr:row>
      <xdr:rowOff>0</xdr:rowOff>
    </xdr:from>
    <xdr:to>
      <xdr:col>1</xdr:col>
      <xdr:colOff>274321</xdr:colOff>
      <xdr:row>40</xdr:row>
      <xdr:rowOff>68035</xdr:rowOff>
    </xdr:to>
    <xdr:sp macro="" textlink="">
      <xdr:nvSpPr>
        <xdr:cNvPr id="11" name="CuadroTexto 10">
          <a:extLst>
            <a:ext uri="{FF2B5EF4-FFF2-40B4-BE49-F238E27FC236}">
              <a16:creationId xmlns:a16="http://schemas.microsoft.com/office/drawing/2014/main" id="{145F839E-B11F-4E0C-AC0C-25C009D64E23}"/>
            </a:ext>
          </a:extLst>
        </xdr:cNvPr>
        <xdr:cNvSpPr txBox="1"/>
      </xdr:nvSpPr>
      <xdr:spPr>
        <a:xfrm>
          <a:off x="1" y="9093200"/>
          <a:ext cx="1788160" cy="24251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Segona proba amb</a:t>
          </a:r>
          <a:r>
            <a:rPr lang="es-ES" sz="1100" baseline="0"/>
            <a:t> </a:t>
          </a:r>
        </a:p>
        <a:p>
          <a:r>
            <a:rPr lang="es-ES" sz="1100" baseline="0"/>
            <a:t>80/20 (aquosa/orgànica)</a:t>
          </a:r>
          <a:endParaRPr lang="es-ES" sz="1100"/>
        </a:p>
        <a:p>
          <a:r>
            <a:rPr lang="es-ES" sz="1100"/>
            <a:t>Només s'observen</a:t>
          </a:r>
          <a:r>
            <a:rPr lang="es-ES" sz="1100" baseline="0"/>
            <a:t> tres pics, però jutjant per les seves intensitats deduïm que el primer i el segón ara es troben solapats.</a:t>
          </a:r>
          <a:endParaRPr lang="es-ES" sz="1100"/>
        </a:p>
      </xdr:txBody>
    </xdr:sp>
    <xdr:clientData/>
  </xdr:twoCellAnchor>
  <xdr:twoCellAnchor>
    <xdr:from>
      <xdr:col>0</xdr:col>
      <xdr:colOff>3313</xdr:colOff>
      <xdr:row>23</xdr:row>
      <xdr:rowOff>3314</xdr:rowOff>
    </xdr:from>
    <xdr:to>
      <xdr:col>1</xdr:col>
      <xdr:colOff>233680</xdr:colOff>
      <xdr:row>31</xdr:row>
      <xdr:rowOff>71348</xdr:rowOff>
    </xdr:to>
    <xdr:sp macro="" textlink="">
      <xdr:nvSpPr>
        <xdr:cNvPr id="12" name="CuadroTexto 11">
          <a:extLst>
            <a:ext uri="{FF2B5EF4-FFF2-40B4-BE49-F238E27FC236}">
              <a16:creationId xmlns:a16="http://schemas.microsoft.com/office/drawing/2014/main" id="{2F60DF4D-28F0-4F10-BE82-84A4E750E4DB}"/>
            </a:ext>
          </a:extLst>
        </xdr:cNvPr>
        <xdr:cNvSpPr txBox="1"/>
      </xdr:nvSpPr>
      <xdr:spPr>
        <a:xfrm>
          <a:off x="3313" y="6444754"/>
          <a:ext cx="1744207" cy="24251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Primera proba amb</a:t>
          </a:r>
          <a:r>
            <a:rPr lang="es-ES" sz="1100" baseline="0"/>
            <a:t> </a:t>
          </a:r>
        </a:p>
        <a:p>
          <a:r>
            <a:rPr lang="es-ES" sz="1100" baseline="0"/>
            <a:t>75/25 (aquosa/orgànica).</a:t>
          </a:r>
        </a:p>
        <a:p>
          <a:r>
            <a:rPr lang="es-ES" sz="1100" baseline="0"/>
            <a:t>No hi ha bona separació entre el primer i el segon pic.</a:t>
          </a:r>
          <a:endParaRPr lang="es-ES" sz="1100"/>
        </a:p>
      </xdr:txBody>
    </xdr:sp>
    <xdr:clientData/>
  </xdr:twoCellAnchor>
  <xdr:twoCellAnchor editAs="oneCell">
    <xdr:from>
      <xdr:col>1</xdr:col>
      <xdr:colOff>246380</xdr:colOff>
      <xdr:row>23</xdr:row>
      <xdr:rowOff>30480</xdr:rowOff>
    </xdr:from>
    <xdr:to>
      <xdr:col>4</xdr:col>
      <xdr:colOff>256675</xdr:colOff>
      <xdr:row>31</xdr:row>
      <xdr:rowOff>122084</xdr:rowOff>
    </xdr:to>
    <xdr:pic>
      <xdr:nvPicPr>
        <xdr:cNvPr id="6" name="Picture 5">
          <a:extLst>
            <a:ext uri="{FF2B5EF4-FFF2-40B4-BE49-F238E27FC236}">
              <a16:creationId xmlns:a16="http://schemas.microsoft.com/office/drawing/2014/main" id="{3F218C4B-FC43-0367-0C98-7B39E6F7313E}"/>
            </a:ext>
          </a:extLst>
        </xdr:cNvPr>
        <xdr:cNvPicPr>
          <a:picLocks noChangeAspect="1"/>
        </xdr:cNvPicPr>
      </xdr:nvPicPr>
      <xdr:blipFill>
        <a:blip xmlns:r="http://schemas.openxmlformats.org/officeDocument/2006/relationships" r:embed="rId1"/>
        <a:stretch>
          <a:fillRect/>
        </a:stretch>
      </xdr:blipFill>
      <xdr:spPr>
        <a:xfrm>
          <a:off x="1760220" y="6471920"/>
          <a:ext cx="4206995" cy="2448724"/>
        </a:xfrm>
        <a:prstGeom prst="rect">
          <a:avLst/>
        </a:prstGeom>
      </xdr:spPr>
    </xdr:pic>
    <xdr:clientData/>
  </xdr:twoCellAnchor>
  <xdr:twoCellAnchor editAs="oneCell">
    <xdr:from>
      <xdr:col>1</xdr:col>
      <xdr:colOff>274320</xdr:colOff>
      <xdr:row>32</xdr:row>
      <xdr:rowOff>5080</xdr:rowOff>
    </xdr:from>
    <xdr:to>
      <xdr:col>4</xdr:col>
      <xdr:colOff>285801</xdr:colOff>
      <xdr:row>40</xdr:row>
      <xdr:rowOff>109220</xdr:rowOff>
    </xdr:to>
    <xdr:pic>
      <xdr:nvPicPr>
        <xdr:cNvPr id="13" name="Picture 12">
          <a:extLst>
            <a:ext uri="{FF2B5EF4-FFF2-40B4-BE49-F238E27FC236}">
              <a16:creationId xmlns:a16="http://schemas.microsoft.com/office/drawing/2014/main" id="{BB1F9737-A841-6767-3E69-2DD65676C63E}"/>
            </a:ext>
          </a:extLst>
        </xdr:cNvPr>
        <xdr:cNvPicPr>
          <a:picLocks noChangeAspect="1"/>
        </xdr:cNvPicPr>
      </xdr:nvPicPr>
      <xdr:blipFill>
        <a:blip xmlns:r="http://schemas.openxmlformats.org/officeDocument/2006/relationships" r:embed="rId2"/>
        <a:stretch>
          <a:fillRect/>
        </a:stretch>
      </xdr:blipFill>
      <xdr:spPr>
        <a:xfrm>
          <a:off x="1788160" y="9098280"/>
          <a:ext cx="4208181" cy="2461260"/>
        </a:xfrm>
        <a:prstGeom prst="rect">
          <a:avLst/>
        </a:prstGeom>
      </xdr:spPr>
    </xdr:pic>
    <xdr:clientData/>
  </xdr:twoCellAnchor>
  <xdr:twoCellAnchor editAs="oneCell">
    <xdr:from>
      <xdr:col>1</xdr:col>
      <xdr:colOff>276860</xdr:colOff>
      <xdr:row>40</xdr:row>
      <xdr:rowOff>284481</xdr:rowOff>
    </xdr:from>
    <xdr:to>
      <xdr:col>4</xdr:col>
      <xdr:colOff>355051</xdr:colOff>
      <xdr:row>49</xdr:row>
      <xdr:rowOff>132081</xdr:rowOff>
    </xdr:to>
    <xdr:pic>
      <xdr:nvPicPr>
        <xdr:cNvPr id="14" name="Picture 13">
          <a:extLst>
            <a:ext uri="{FF2B5EF4-FFF2-40B4-BE49-F238E27FC236}">
              <a16:creationId xmlns:a16="http://schemas.microsoft.com/office/drawing/2014/main" id="{E5C99EED-835E-A1D9-DBA0-68463A2135DD}"/>
            </a:ext>
          </a:extLst>
        </xdr:cNvPr>
        <xdr:cNvPicPr>
          <a:picLocks noChangeAspect="1"/>
        </xdr:cNvPicPr>
      </xdr:nvPicPr>
      <xdr:blipFill>
        <a:blip xmlns:r="http://schemas.openxmlformats.org/officeDocument/2006/relationships" r:embed="rId3"/>
        <a:stretch>
          <a:fillRect/>
        </a:stretch>
      </xdr:blipFill>
      <xdr:spPr>
        <a:xfrm>
          <a:off x="1790700" y="11734801"/>
          <a:ext cx="4274891" cy="2499360"/>
        </a:xfrm>
        <a:prstGeom prst="rect">
          <a:avLst/>
        </a:prstGeom>
      </xdr:spPr>
    </xdr:pic>
    <xdr:clientData/>
  </xdr:twoCellAnchor>
  <xdr:twoCellAnchor editAs="oneCell">
    <xdr:from>
      <xdr:col>1</xdr:col>
      <xdr:colOff>306064</xdr:colOff>
      <xdr:row>49</xdr:row>
      <xdr:rowOff>241300</xdr:rowOff>
    </xdr:from>
    <xdr:to>
      <xdr:col>4</xdr:col>
      <xdr:colOff>345060</xdr:colOff>
      <xdr:row>58</xdr:row>
      <xdr:rowOff>19242</xdr:rowOff>
    </xdr:to>
    <xdr:pic>
      <xdr:nvPicPr>
        <xdr:cNvPr id="15" name="Picture 14">
          <a:extLst>
            <a:ext uri="{FF2B5EF4-FFF2-40B4-BE49-F238E27FC236}">
              <a16:creationId xmlns:a16="http://schemas.microsoft.com/office/drawing/2014/main" id="{20E4C68F-676F-9969-C6F7-EBDA9F213A61}"/>
            </a:ext>
          </a:extLst>
        </xdr:cNvPr>
        <xdr:cNvPicPr>
          <a:picLocks noChangeAspect="1"/>
        </xdr:cNvPicPr>
      </xdr:nvPicPr>
      <xdr:blipFill>
        <a:blip xmlns:r="http://schemas.openxmlformats.org/officeDocument/2006/relationships" r:embed="rId4"/>
        <a:stretch>
          <a:fillRect/>
        </a:stretch>
      </xdr:blipFill>
      <xdr:spPr>
        <a:xfrm>
          <a:off x="1819904" y="14343380"/>
          <a:ext cx="4235696" cy="2429702"/>
        </a:xfrm>
        <a:prstGeom prst="rect">
          <a:avLst/>
        </a:prstGeom>
      </xdr:spPr>
    </xdr:pic>
    <xdr:clientData/>
  </xdr:twoCellAnchor>
  <xdr:twoCellAnchor editAs="oneCell">
    <xdr:from>
      <xdr:col>5</xdr:col>
      <xdr:colOff>972370</xdr:colOff>
      <xdr:row>22</xdr:row>
      <xdr:rowOff>264160</xdr:rowOff>
    </xdr:from>
    <xdr:to>
      <xdr:col>9</xdr:col>
      <xdr:colOff>794920</xdr:colOff>
      <xdr:row>31</xdr:row>
      <xdr:rowOff>101331</xdr:rowOff>
    </xdr:to>
    <xdr:pic>
      <xdr:nvPicPr>
        <xdr:cNvPr id="16" name="Picture 15">
          <a:extLst>
            <a:ext uri="{FF2B5EF4-FFF2-40B4-BE49-F238E27FC236}">
              <a16:creationId xmlns:a16="http://schemas.microsoft.com/office/drawing/2014/main" id="{299E8C3F-FA56-993D-7812-1046F77B74CE}"/>
            </a:ext>
          </a:extLst>
        </xdr:cNvPr>
        <xdr:cNvPicPr>
          <a:picLocks noChangeAspect="1"/>
        </xdr:cNvPicPr>
      </xdr:nvPicPr>
      <xdr:blipFill>
        <a:blip xmlns:r="http://schemas.openxmlformats.org/officeDocument/2006/relationships" r:embed="rId5"/>
        <a:stretch>
          <a:fillRect/>
        </a:stretch>
      </xdr:blipFill>
      <xdr:spPr>
        <a:xfrm>
          <a:off x="7657650" y="6410960"/>
          <a:ext cx="4282791" cy="2488931"/>
        </a:xfrm>
        <a:prstGeom prst="rect">
          <a:avLst/>
        </a:prstGeom>
      </xdr:spPr>
    </xdr:pic>
    <xdr:clientData/>
  </xdr:twoCellAnchor>
  <xdr:twoCellAnchor editAs="oneCell">
    <xdr:from>
      <xdr:col>5</xdr:col>
      <xdr:colOff>998220</xdr:colOff>
      <xdr:row>31</xdr:row>
      <xdr:rowOff>195581</xdr:rowOff>
    </xdr:from>
    <xdr:to>
      <xdr:col>9</xdr:col>
      <xdr:colOff>812701</xdr:colOff>
      <xdr:row>40</xdr:row>
      <xdr:rowOff>39093</xdr:rowOff>
    </xdr:to>
    <xdr:pic>
      <xdr:nvPicPr>
        <xdr:cNvPr id="19" name="Picture 18">
          <a:extLst>
            <a:ext uri="{FF2B5EF4-FFF2-40B4-BE49-F238E27FC236}">
              <a16:creationId xmlns:a16="http://schemas.microsoft.com/office/drawing/2014/main" id="{2F244780-4776-95DD-B686-38E2968E187E}"/>
            </a:ext>
          </a:extLst>
        </xdr:cNvPr>
        <xdr:cNvPicPr>
          <a:picLocks noChangeAspect="1"/>
        </xdr:cNvPicPr>
      </xdr:nvPicPr>
      <xdr:blipFill>
        <a:blip xmlns:r="http://schemas.openxmlformats.org/officeDocument/2006/relationships" r:embed="rId6"/>
        <a:stretch>
          <a:fillRect/>
        </a:stretch>
      </xdr:blipFill>
      <xdr:spPr>
        <a:xfrm>
          <a:off x="7683500" y="8994141"/>
          <a:ext cx="4274722" cy="2495272"/>
        </a:xfrm>
        <a:prstGeom prst="rect">
          <a:avLst/>
        </a:prstGeom>
      </xdr:spPr>
    </xdr:pic>
    <xdr:clientData/>
  </xdr:twoCellAnchor>
  <xdr:twoCellAnchor editAs="oneCell">
    <xdr:from>
      <xdr:col>5</xdr:col>
      <xdr:colOff>1005840</xdr:colOff>
      <xdr:row>40</xdr:row>
      <xdr:rowOff>185420</xdr:rowOff>
    </xdr:from>
    <xdr:to>
      <xdr:col>10</xdr:col>
      <xdr:colOff>11372</xdr:colOff>
      <xdr:row>49</xdr:row>
      <xdr:rowOff>68845</xdr:rowOff>
    </xdr:to>
    <xdr:pic>
      <xdr:nvPicPr>
        <xdr:cNvPr id="20" name="Picture 19">
          <a:extLst>
            <a:ext uri="{FF2B5EF4-FFF2-40B4-BE49-F238E27FC236}">
              <a16:creationId xmlns:a16="http://schemas.microsoft.com/office/drawing/2014/main" id="{90DB352A-6760-153A-08E7-07DDBB575D24}"/>
            </a:ext>
          </a:extLst>
        </xdr:cNvPr>
        <xdr:cNvPicPr>
          <a:picLocks noChangeAspect="1"/>
        </xdr:cNvPicPr>
      </xdr:nvPicPr>
      <xdr:blipFill>
        <a:blip xmlns:r="http://schemas.openxmlformats.org/officeDocument/2006/relationships" r:embed="rId7"/>
        <a:stretch>
          <a:fillRect/>
        </a:stretch>
      </xdr:blipFill>
      <xdr:spPr>
        <a:xfrm>
          <a:off x="7691120" y="11635740"/>
          <a:ext cx="4339533" cy="2535185"/>
        </a:xfrm>
        <a:prstGeom prst="rect">
          <a:avLst/>
        </a:prstGeom>
      </xdr:spPr>
    </xdr:pic>
    <xdr:clientData/>
  </xdr:twoCellAnchor>
  <xdr:twoCellAnchor editAs="oneCell">
    <xdr:from>
      <xdr:col>4</xdr:col>
      <xdr:colOff>728134</xdr:colOff>
      <xdr:row>77</xdr:row>
      <xdr:rowOff>1</xdr:rowOff>
    </xdr:from>
    <xdr:to>
      <xdr:col>10</xdr:col>
      <xdr:colOff>804083</xdr:colOff>
      <xdr:row>91</xdr:row>
      <xdr:rowOff>16934</xdr:rowOff>
    </xdr:to>
    <xdr:pic>
      <xdr:nvPicPr>
        <xdr:cNvPr id="23" name="Picture 22">
          <a:extLst>
            <a:ext uri="{FF2B5EF4-FFF2-40B4-BE49-F238E27FC236}">
              <a16:creationId xmlns:a16="http://schemas.microsoft.com/office/drawing/2014/main" id="{D7464467-1562-14F4-89E5-82F3582FE74A}"/>
            </a:ext>
          </a:extLst>
        </xdr:cNvPr>
        <xdr:cNvPicPr>
          <a:picLocks noChangeAspect="1"/>
        </xdr:cNvPicPr>
      </xdr:nvPicPr>
      <xdr:blipFill>
        <a:blip xmlns:r="http://schemas.openxmlformats.org/officeDocument/2006/relationships" r:embed="rId8"/>
        <a:stretch>
          <a:fillRect/>
        </a:stretch>
      </xdr:blipFill>
      <xdr:spPr>
        <a:xfrm>
          <a:off x="5706534" y="21844001"/>
          <a:ext cx="7050319" cy="4047066"/>
        </a:xfrm>
        <a:prstGeom prst="rect">
          <a:avLst/>
        </a:prstGeom>
      </xdr:spPr>
    </xdr:pic>
    <xdr:clientData/>
  </xdr:twoCellAnchor>
  <xdr:twoCellAnchor editAs="oneCell">
    <xdr:from>
      <xdr:col>9</xdr:col>
      <xdr:colOff>546308</xdr:colOff>
      <xdr:row>95</xdr:row>
      <xdr:rowOff>84427</xdr:rowOff>
    </xdr:from>
    <xdr:to>
      <xdr:col>18</xdr:col>
      <xdr:colOff>467177</xdr:colOff>
      <xdr:row>110</xdr:row>
      <xdr:rowOff>95681</xdr:rowOff>
    </xdr:to>
    <xdr:pic>
      <xdr:nvPicPr>
        <xdr:cNvPr id="24" name="Picture 23">
          <a:extLst>
            <a:ext uri="{FF2B5EF4-FFF2-40B4-BE49-F238E27FC236}">
              <a16:creationId xmlns:a16="http://schemas.microsoft.com/office/drawing/2014/main" id="{8B4B865E-E7B8-89FF-8D75-AEE8FBE73CE9}"/>
            </a:ext>
          </a:extLst>
        </xdr:cNvPr>
        <xdr:cNvPicPr>
          <a:picLocks noChangeAspect="1"/>
        </xdr:cNvPicPr>
      </xdr:nvPicPr>
      <xdr:blipFill>
        <a:blip xmlns:r="http://schemas.openxmlformats.org/officeDocument/2006/relationships" r:embed="rId9"/>
        <a:stretch>
          <a:fillRect/>
        </a:stretch>
      </xdr:blipFill>
      <xdr:spPr>
        <a:xfrm>
          <a:off x="11700742" y="27341502"/>
          <a:ext cx="7792473" cy="4324462"/>
        </a:xfrm>
        <a:prstGeom prst="rect">
          <a:avLst/>
        </a:prstGeom>
      </xdr:spPr>
    </xdr:pic>
    <xdr:clientData/>
  </xdr:twoCellAnchor>
  <xdr:twoCellAnchor editAs="oneCell">
    <xdr:from>
      <xdr:col>9</xdr:col>
      <xdr:colOff>561830</xdr:colOff>
      <xdr:row>110</xdr:row>
      <xdr:rowOff>256525</xdr:rowOff>
    </xdr:from>
    <xdr:to>
      <xdr:col>18</xdr:col>
      <xdr:colOff>476105</xdr:colOff>
      <xdr:row>126</xdr:row>
      <xdr:rowOff>3368</xdr:rowOff>
    </xdr:to>
    <xdr:pic>
      <xdr:nvPicPr>
        <xdr:cNvPr id="25" name="Picture 24">
          <a:extLst>
            <a:ext uri="{FF2B5EF4-FFF2-40B4-BE49-F238E27FC236}">
              <a16:creationId xmlns:a16="http://schemas.microsoft.com/office/drawing/2014/main" id="{C2A4A27A-E32E-4EE7-5C93-8A99F91519D0}"/>
            </a:ext>
          </a:extLst>
        </xdr:cNvPr>
        <xdr:cNvPicPr>
          <a:picLocks noChangeAspect="1"/>
        </xdr:cNvPicPr>
      </xdr:nvPicPr>
      <xdr:blipFill>
        <a:blip xmlns:r="http://schemas.openxmlformats.org/officeDocument/2006/relationships" r:embed="rId10"/>
        <a:stretch>
          <a:fillRect/>
        </a:stretch>
      </xdr:blipFill>
      <xdr:spPr>
        <a:xfrm>
          <a:off x="11716264" y="31826808"/>
          <a:ext cx="7785879" cy="4347598"/>
        </a:xfrm>
        <a:prstGeom prst="rect">
          <a:avLst/>
        </a:prstGeom>
      </xdr:spPr>
    </xdr:pic>
    <xdr:clientData/>
  </xdr:twoCellAnchor>
  <xdr:twoCellAnchor editAs="oneCell">
    <xdr:from>
      <xdr:col>9</xdr:col>
      <xdr:colOff>565039</xdr:colOff>
      <xdr:row>126</xdr:row>
      <xdr:rowOff>214804</xdr:rowOff>
    </xdr:from>
    <xdr:to>
      <xdr:col>18</xdr:col>
      <xdr:colOff>479314</xdr:colOff>
      <xdr:row>141</xdr:row>
      <xdr:rowOff>235772</xdr:rowOff>
    </xdr:to>
    <xdr:pic>
      <xdr:nvPicPr>
        <xdr:cNvPr id="26" name="Picture 25">
          <a:extLst>
            <a:ext uri="{FF2B5EF4-FFF2-40B4-BE49-F238E27FC236}">
              <a16:creationId xmlns:a16="http://schemas.microsoft.com/office/drawing/2014/main" id="{03840BEB-CAB2-C7CF-8323-D9853738348D}"/>
            </a:ext>
          </a:extLst>
        </xdr:cNvPr>
        <xdr:cNvPicPr>
          <a:picLocks noChangeAspect="1"/>
        </xdr:cNvPicPr>
      </xdr:nvPicPr>
      <xdr:blipFill>
        <a:blip xmlns:r="http://schemas.openxmlformats.org/officeDocument/2006/relationships" r:embed="rId11"/>
        <a:stretch>
          <a:fillRect/>
        </a:stretch>
      </xdr:blipFill>
      <xdr:spPr>
        <a:xfrm>
          <a:off x="11719473" y="36385842"/>
          <a:ext cx="7785879" cy="4334175"/>
        </a:xfrm>
        <a:prstGeom prst="rect">
          <a:avLst/>
        </a:prstGeom>
      </xdr:spPr>
    </xdr:pic>
    <xdr:clientData/>
  </xdr:twoCellAnchor>
  <xdr:twoCellAnchor editAs="oneCell">
    <xdr:from>
      <xdr:col>9</xdr:col>
      <xdr:colOff>546818</xdr:colOff>
      <xdr:row>142</xdr:row>
      <xdr:rowOff>127000</xdr:rowOff>
    </xdr:from>
    <xdr:to>
      <xdr:col>18</xdr:col>
      <xdr:colOff>318218</xdr:colOff>
      <xdr:row>157</xdr:row>
      <xdr:rowOff>25136</xdr:rowOff>
    </xdr:to>
    <xdr:pic>
      <xdr:nvPicPr>
        <xdr:cNvPr id="27" name="Picture 26">
          <a:extLst>
            <a:ext uri="{FF2B5EF4-FFF2-40B4-BE49-F238E27FC236}">
              <a16:creationId xmlns:a16="http://schemas.microsoft.com/office/drawing/2014/main" id="{723EA5BE-8856-30EF-AB16-4D36A214CBE3}"/>
            </a:ext>
          </a:extLst>
        </xdr:cNvPr>
        <xdr:cNvPicPr>
          <a:picLocks noChangeAspect="1"/>
        </xdr:cNvPicPr>
      </xdr:nvPicPr>
      <xdr:blipFill>
        <a:blip xmlns:r="http://schemas.openxmlformats.org/officeDocument/2006/relationships" r:embed="rId12"/>
        <a:stretch>
          <a:fillRect/>
        </a:stretch>
      </xdr:blipFill>
      <xdr:spPr>
        <a:xfrm>
          <a:off x="11701252" y="40898792"/>
          <a:ext cx="7643004" cy="4211344"/>
        </a:xfrm>
        <a:prstGeom prst="rect">
          <a:avLst/>
        </a:prstGeom>
      </xdr:spPr>
    </xdr:pic>
    <xdr:clientData/>
  </xdr:twoCellAnchor>
  <xdr:twoCellAnchor editAs="oneCell">
    <xdr:from>
      <xdr:col>9</xdr:col>
      <xdr:colOff>543943</xdr:colOff>
      <xdr:row>157</xdr:row>
      <xdr:rowOff>201762</xdr:rowOff>
    </xdr:from>
    <xdr:to>
      <xdr:col>18</xdr:col>
      <xdr:colOff>315343</xdr:colOff>
      <xdr:row>172</xdr:row>
      <xdr:rowOff>106610</xdr:rowOff>
    </xdr:to>
    <xdr:pic>
      <xdr:nvPicPr>
        <xdr:cNvPr id="28" name="Picture 27">
          <a:extLst>
            <a:ext uri="{FF2B5EF4-FFF2-40B4-BE49-F238E27FC236}">
              <a16:creationId xmlns:a16="http://schemas.microsoft.com/office/drawing/2014/main" id="{E4B42E37-D723-DED6-3FE1-57B0856FD2BE}"/>
            </a:ext>
          </a:extLst>
        </xdr:cNvPr>
        <xdr:cNvPicPr>
          <a:picLocks noChangeAspect="1"/>
        </xdr:cNvPicPr>
      </xdr:nvPicPr>
      <xdr:blipFill>
        <a:blip xmlns:r="http://schemas.openxmlformats.org/officeDocument/2006/relationships" r:embed="rId13"/>
        <a:stretch>
          <a:fillRect/>
        </a:stretch>
      </xdr:blipFill>
      <xdr:spPr>
        <a:xfrm>
          <a:off x="11698377" y="45286762"/>
          <a:ext cx="7643004" cy="4218056"/>
        </a:xfrm>
        <a:prstGeom prst="rect">
          <a:avLst/>
        </a:prstGeom>
      </xdr:spPr>
    </xdr:pic>
    <xdr:clientData/>
  </xdr:twoCellAnchor>
  <xdr:twoCellAnchor>
    <xdr:from>
      <xdr:col>0</xdr:col>
      <xdr:colOff>156307</xdr:colOff>
      <xdr:row>109</xdr:row>
      <xdr:rowOff>3071</xdr:rowOff>
    </xdr:from>
    <xdr:to>
      <xdr:col>5</xdr:col>
      <xdr:colOff>879230</xdr:colOff>
      <xdr:row>121</xdr:row>
      <xdr:rowOff>0</xdr:rowOff>
    </xdr:to>
    <xdr:graphicFrame macro="">
      <xdr:nvGraphicFramePr>
        <xdr:cNvPr id="17" name="Chart 16">
          <a:extLst>
            <a:ext uri="{FF2B5EF4-FFF2-40B4-BE49-F238E27FC236}">
              <a16:creationId xmlns:a16="http://schemas.microsoft.com/office/drawing/2014/main" id="{72771025-6F25-DA65-A268-F3E93DB46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135</xdr:row>
      <xdr:rowOff>27912</xdr:rowOff>
    </xdr:from>
    <xdr:to>
      <xdr:col>5</xdr:col>
      <xdr:colOff>722923</xdr:colOff>
      <xdr:row>147</xdr:row>
      <xdr:rowOff>19312</xdr:rowOff>
    </xdr:to>
    <xdr:graphicFrame macro="">
      <xdr:nvGraphicFramePr>
        <xdr:cNvPr id="18" name="Chart 17">
          <a:extLst>
            <a:ext uri="{FF2B5EF4-FFF2-40B4-BE49-F238E27FC236}">
              <a16:creationId xmlns:a16="http://schemas.microsoft.com/office/drawing/2014/main" id="{090D1B79-B3A1-C846-A8C7-2461D0E92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101600</xdr:colOff>
      <xdr:row>161</xdr:row>
      <xdr:rowOff>20320</xdr:rowOff>
    </xdr:from>
    <xdr:to>
      <xdr:col>5</xdr:col>
      <xdr:colOff>824523</xdr:colOff>
      <xdr:row>173</xdr:row>
      <xdr:rowOff>10156</xdr:rowOff>
    </xdr:to>
    <xdr:graphicFrame macro="">
      <xdr:nvGraphicFramePr>
        <xdr:cNvPr id="21" name="Chart 20">
          <a:extLst>
            <a:ext uri="{FF2B5EF4-FFF2-40B4-BE49-F238E27FC236}">
              <a16:creationId xmlns:a16="http://schemas.microsoft.com/office/drawing/2014/main" id="{AC9FF896-519B-5543-BDB6-D1B6E3D24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111649</xdr:colOff>
      <xdr:row>187</xdr:row>
      <xdr:rowOff>13957</xdr:rowOff>
    </xdr:from>
    <xdr:to>
      <xdr:col>5</xdr:col>
      <xdr:colOff>1198113</xdr:colOff>
      <xdr:row>199</xdr:row>
      <xdr:rowOff>3793</xdr:rowOff>
    </xdr:to>
    <xdr:graphicFrame macro="">
      <xdr:nvGraphicFramePr>
        <xdr:cNvPr id="22" name="Chart 21">
          <a:extLst>
            <a:ext uri="{FF2B5EF4-FFF2-40B4-BE49-F238E27FC236}">
              <a16:creationId xmlns:a16="http://schemas.microsoft.com/office/drawing/2014/main" id="{D0C513DC-AAF3-CC4F-9DB1-B6DA17F95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A2A08-C8FC-453C-80F9-B1A1AF5D3A5F}">
  <dimension ref="A1:K204"/>
  <sheetViews>
    <sheetView showGridLines="0" tabSelected="1" topLeftCell="A200" zoomScale="82" zoomScaleNormal="100" workbookViewId="0">
      <selection activeCell="G93" sqref="G93"/>
    </sheetView>
  </sheetViews>
  <sheetFormatPr baseColWidth="10" defaultColWidth="11.5" defaultRowHeight="23.25" customHeight="1" x14ac:dyDescent="0.15"/>
  <cols>
    <col min="1" max="1" width="19.83203125" style="1" customWidth="1"/>
    <col min="2" max="2" width="14.1640625" style="1" customWidth="1"/>
    <col min="3" max="3" width="21.5" style="1" customWidth="1"/>
    <col min="4" max="4" width="19.5" style="1" customWidth="1"/>
    <col min="5" max="5" width="21.33203125" style="1" customWidth="1"/>
    <col min="6" max="6" width="15.83203125" style="1" customWidth="1"/>
    <col min="7" max="7" width="12.83203125" style="1" bestFit="1" customWidth="1"/>
    <col min="8" max="8" width="18.33203125" style="1" customWidth="1"/>
    <col min="9" max="16384" width="11.5" style="1"/>
  </cols>
  <sheetData>
    <row r="1" spans="1:8" ht="21" customHeight="1" x14ac:dyDescent="0.2">
      <c r="A1" s="24" t="s">
        <v>34</v>
      </c>
      <c r="E1" s="14" t="s">
        <v>30</v>
      </c>
      <c r="F1" s="25">
        <v>45797</v>
      </c>
    </row>
    <row r="2" spans="1:8" ht="15" customHeight="1" x14ac:dyDescent="0.15">
      <c r="A2" s="14" t="s">
        <v>31</v>
      </c>
      <c r="B2" s="1" t="s">
        <v>38</v>
      </c>
      <c r="E2" s="14" t="s">
        <v>32</v>
      </c>
      <c r="F2" s="1" t="s">
        <v>37</v>
      </c>
    </row>
    <row r="3" spans="1:8" ht="15" customHeight="1" x14ac:dyDescent="0.15">
      <c r="A3" s="14" t="s">
        <v>33</v>
      </c>
      <c r="B3" s="1" t="s">
        <v>39</v>
      </c>
    </row>
    <row r="4" spans="1:8" ht="15" customHeight="1" x14ac:dyDescent="0.15">
      <c r="A4" s="14"/>
    </row>
    <row r="5" spans="1:8" ht="23.25" customHeight="1" x14ac:dyDescent="0.2">
      <c r="A5" s="15" t="s">
        <v>13</v>
      </c>
    </row>
    <row r="6" spans="1:8" ht="23.25" customHeight="1" x14ac:dyDescent="0.15">
      <c r="A6" s="13"/>
      <c r="B6" s="13"/>
      <c r="C6" s="13"/>
      <c r="D6" s="13"/>
      <c r="E6" s="13"/>
      <c r="F6" s="13"/>
      <c r="G6" s="13"/>
      <c r="H6" s="13"/>
    </row>
    <row r="7" spans="1:8" ht="23.25" customHeight="1" x14ac:dyDescent="0.15">
      <c r="A7" s="13"/>
      <c r="B7" s="13"/>
      <c r="C7" s="13"/>
      <c r="D7" s="13"/>
      <c r="E7" s="13"/>
      <c r="F7" s="13"/>
      <c r="G7" s="13"/>
      <c r="H7" s="13"/>
    </row>
    <row r="8" spans="1:8" ht="23.25" customHeight="1" x14ac:dyDescent="0.15">
      <c r="A8" s="13"/>
      <c r="B8" s="13"/>
      <c r="C8" s="13"/>
      <c r="D8" s="13"/>
      <c r="E8" s="13"/>
      <c r="F8" s="13"/>
      <c r="G8" s="13"/>
      <c r="H8" s="13"/>
    </row>
    <row r="9" spans="1:8" ht="23.25" customHeight="1" x14ac:dyDescent="0.15">
      <c r="A9" s="13"/>
      <c r="B9" s="13"/>
      <c r="C9" s="13"/>
      <c r="D9" s="13"/>
      <c r="E9" s="13"/>
      <c r="F9" s="13"/>
      <c r="G9" s="13"/>
      <c r="H9" s="13"/>
    </row>
    <row r="10" spans="1:8" ht="23.25" customHeight="1" x14ac:dyDescent="0.15">
      <c r="A10" s="13"/>
      <c r="B10" s="13"/>
      <c r="C10" s="13"/>
      <c r="D10" s="13"/>
      <c r="E10" s="13"/>
      <c r="F10" s="13"/>
      <c r="G10" s="13"/>
      <c r="H10" s="13"/>
    </row>
    <row r="11" spans="1:8" ht="23.25" customHeight="1" x14ac:dyDescent="0.15">
      <c r="A11" s="13"/>
      <c r="B11" s="13"/>
      <c r="C11" s="13"/>
      <c r="D11" s="13"/>
      <c r="E11" s="13"/>
      <c r="F11" s="13"/>
      <c r="G11" s="13"/>
      <c r="H11" s="13"/>
    </row>
    <row r="12" spans="1:8" ht="23.25" customHeight="1" x14ac:dyDescent="0.15">
      <c r="A12" s="13"/>
      <c r="B12" s="13"/>
      <c r="C12" s="13"/>
      <c r="D12" s="13"/>
      <c r="E12" s="13"/>
      <c r="F12" s="13"/>
      <c r="G12" s="13"/>
      <c r="H12" s="13"/>
    </row>
    <row r="13" spans="1:8" ht="23.25" customHeight="1" x14ac:dyDescent="0.15">
      <c r="A13" s="13"/>
      <c r="B13" s="13"/>
      <c r="C13" s="13"/>
      <c r="D13" s="13"/>
      <c r="E13" s="13"/>
      <c r="F13" s="13"/>
      <c r="G13" s="13"/>
      <c r="H13" s="13"/>
    </row>
    <row r="14" spans="1:8" ht="23.25" customHeight="1" x14ac:dyDescent="0.2">
      <c r="A14" s="15" t="s">
        <v>14</v>
      </c>
    </row>
    <row r="16" spans="1:8" ht="23.25" customHeight="1" x14ac:dyDescent="0.2">
      <c r="A16" s="3"/>
    </row>
    <row r="23" spans="1:11" ht="23.25" customHeight="1" x14ac:dyDescent="0.2">
      <c r="A23" s="15" t="s">
        <v>35</v>
      </c>
    </row>
    <row r="24" spans="1:11" ht="23.25" customHeight="1" x14ac:dyDescent="0.2">
      <c r="A24" s="15"/>
      <c r="K24" s="1" t="s">
        <v>40</v>
      </c>
    </row>
    <row r="25" spans="1:11" ht="23.25" customHeight="1" x14ac:dyDescent="0.2">
      <c r="A25" s="15"/>
    </row>
    <row r="26" spans="1:11" ht="23.25" customHeight="1" x14ac:dyDescent="0.2">
      <c r="A26" s="15"/>
    </row>
    <row r="27" spans="1:11" ht="23.25" customHeight="1" x14ac:dyDescent="0.2">
      <c r="A27" s="15"/>
    </row>
    <row r="28" spans="1:11" ht="23.25" customHeight="1" x14ac:dyDescent="0.2">
      <c r="A28" s="15"/>
    </row>
    <row r="29" spans="1:11" ht="23.25" customHeight="1" x14ac:dyDescent="0.2">
      <c r="A29" s="15"/>
    </row>
    <row r="30" spans="1:11" ht="23.25" customHeight="1" x14ac:dyDescent="0.2">
      <c r="A30" s="15"/>
    </row>
    <row r="31" spans="1:11" ht="23.25" customHeight="1" x14ac:dyDescent="0.2">
      <c r="A31" s="15"/>
    </row>
    <row r="32" spans="1:11" ht="23.25" customHeight="1" x14ac:dyDescent="0.2">
      <c r="A32" s="15"/>
    </row>
    <row r="33" spans="1:11" ht="23.25" customHeight="1" x14ac:dyDescent="0.15">
      <c r="A33" s="14"/>
      <c r="K33" s="1" t="s">
        <v>5</v>
      </c>
    </row>
    <row r="34" spans="1:11" ht="23.25" customHeight="1" x14ac:dyDescent="0.15">
      <c r="A34" s="14"/>
    </row>
    <row r="35" spans="1:11" ht="23.25" customHeight="1" x14ac:dyDescent="0.15">
      <c r="A35" s="14"/>
    </row>
    <row r="36" spans="1:11" ht="23.25" customHeight="1" x14ac:dyDescent="0.15">
      <c r="A36" s="14"/>
    </row>
    <row r="37" spans="1:11" ht="23.25" customHeight="1" x14ac:dyDescent="0.15">
      <c r="A37" s="14"/>
    </row>
    <row r="38" spans="1:11" ht="23.25" customHeight="1" x14ac:dyDescent="0.15">
      <c r="A38" s="14"/>
    </row>
    <row r="39" spans="1:11" ht="23.25" customHeight="1" x14ac:dyDescent="0.15">
      <c r="A39" s="14"/>
    </row>
    <row r="40" spans="1:11" ht="23.25" customHeight="1" x14ac:dyDescent="0.15">
      <c r="A40" s="14"/>
    </row>
    <row r="41" spans="1:11" ht="23.25" customHeight="1" x14ac:dyDescent="0.15">
      <c r="A41" s="14"/>
    </row>
    <row r="42" spans="1:11" ht="23.25" customHeight="1" x14ac:dyDescent="0.15">
      <c r="A42" s="14"/>
      <c r="K42" s="1" t="s">
        <v>7</v>
      </c>
    </row>
    <row r="43" spans="1:11" ht="23.25" customHeight="1" x14ac:dyDescent="0.15">
      <c r="A43" s="14"/>
    </row>
    <row r="44" spans="1:11" ht="23.25" customHeight="1" x14ac:dyDescent="0.15">
      <c r="A44" s="14"/>
    </row>
    <row r="45" spans="1:11" ht="23.25" customHeight="1" x14ac:dyDescent="0.15">
      <c r="A45" s="14"/>
    </row>
    <row r="46" spans="1:11" ht="23.25" customHeight="1" x14ac:dyDescent="0.15">
      <c r="A46" s="14"/>
    </row>
    <row r="47" spans="1:11" ht="23.25" customHeight="1" x14ac:dyDescent="0.15">
      <c r="A47" s="14"/>
    </row>
    <row r="48" spans="1:11" ht="23.25" customHeight="1" x14ac:dyDescent="0.15">
      <c r="A48" s="14"/>
    </row>
    <row r="49" spans="1:8" ht="23.25" customHeight="1" x14ac:dyDescent="0.15">
      <c r="A49" s="14"/>
    </row>
    <row r="50" spans="1:8" ht="23.25" customHeight="1" x14ac:dyDescent="0.15">
      <c r="A50" s="14"/>
    </row>
    <row r="51" spans="1:8" ht="23.25" customHeight="1" x14ac:dyDescent="0.15">
      <c r="A51" s="14"/>
      <c r="F51" s="1" t="s">
        <v>72</v>
      </c>
      <c r="G51" s="1" t="s">
        <v>60</v>
      </c>
      <c r="H51" s="1" t="s">
        <v>45</v>
      </c>
    </row>
    <row r="52" spans="1:8" ht="23.25" customHeight="1" x14ac:dyDescent="0.15">
      <c r="A52" s="14"/>
      <c r="F52" s="1" t="s">
        <v>41</v>
      </c>
      <c r="G52" s="1" t="s">
        <v>40</v>
      </c>
      <c r="H52" s="1">
        <v>4.327</v>
      </c>
    </row>
    <row r="53" spans="1:8" ht="23.25" customHeight="1" x14ac:dyDescent="0.15">
      <c r="A53" s="14"/>
      <c r="F53" s="1" t="s">
        <v>42</v>
      </c>
      <c r="G53" s="1" t="s">
        <v>5</v>
      </c>
      <c r="H53" s="1">
        <v>4.9539999999999997</v>
      </c>
    </row>
    <row r="54" spans="1:8" ht="23.25" customHeight="1" x14ac:dyDescent="0.15">
      <c r="F54" s="1" t="s">
        <v>43</v>
      </c>
      <c r="G54" s="1" t="s">
        <v>7</v>
      </c>
      <c r="H54" s="1">
        <v>6.1219999999999999</v>
      </c>
    </row>
    <row r="55" spans="1:8" ht="23.25" customHeight="1" x14ac:dyDescent="0.15">
      <c r="F55" s="1" t="s">
        <v>44</v>
      </c>
      <c r="G55" s="1" t="s">
        <v>6</v>
      </c>
      <c r="H55" s="1">
        <v>8.31</v>
      </c>
    </row>
    <row r="58" spans="1:8" ht="23.25" customHeight="1" x14ac:dyDescent="0.2">
      <c r="A58" s="3"/>
    </row>
    <row r="59" spans="1:8" ht="23.25" customHeight="1" x14ac:dyDescent="0.15">
      <c r="A59" s="16" t="s">
        <v>15</v>
      </c>
    </row>
    <row r="60" spans="1:8" ht="23.25" customHeight="1" x14ac:dyDescent="0.15">
      <c r="A60" s="14"/>
    </row>
    <row r="61" spans="1:8" ht="23.25" customHeight="1" x14ac:dyDescent="0.15">
      <c r="A61" s="14"/>
    </row>
    <row r="62" spans="1:8" ht="23.25" customHeight="1" x14ac:dyDescent="0.15">
      <c r="A62" s="14"/>
    </row>
    <row r="63" spans="1:8" ht="23.25" customHeight="1" x14ac:dyDescent="0.15">
      <c r="A63" s="14"/>
    </row>
    <row r="64" spans="1:8" ht="23.25" customHeight="1" x14ac:dyDescent="0.15">
      <c r="A64" s="14"/>
    </row>
    <row r="67" spans="1:1" ht="42" customHeight="1" x14ac:dyDescent="0.15"/>
    <row r="68" spans="1:1" ht="23.25" customHeight="1" x14ac:dyDescent="0.15">
      <c r="A68" s="16" t="s">
        <v>28</v>
      </c>
    </row>
    <row r="77" spans="1:1" ht="23.25" customHeight="1" x14ac:dyDescent="0.15">
      <c r="A77" s="16" t="s">
        <v>16</v>
      </c>
    </row>
    <row r="91" spans="1:7" ht="23.25" customHeight="1" x14ac:dyDescent="0.15">
      <c r="A91" s="16"/>
    </row>
    <row r="92" spans="1:7" ht="23.25" customHeight="1" x14ac:dyDescent="0.15">
      <c r="A92" s="16" t="s">
        <v>18</v>
      </c>
    </row>
    <row r="93" spans="1:7" ht="23.25" customHeight="1" x14ac:dyDescent="0.2">
      <c r="A93" s="26" t="s">
        <v>46</v>
      </c>
      <c r="B93" s="26"/>
      <c r="C93" s="26"/>
      <c r="D93" s="1" t="s">
        <v>79</v>
      </c>
      <c r="G93" s="1" t="s">
        <v>71</v>
      </c>
    </row>
    <row r="94" spans="1:7" ht="23.25" customHeight="1" x14ac:dyDescent="0.2">
      <c r="A94" s="17"/>
      <c r="B94" s="18" t="s">
        <v>9</v>
      </c>
      <c r="C94" s="18" t="s">
        <v>47</v>
      </c>
      <c r="D94" s="2" t="s">
        <v>48</v>
      </c>
      <c r="G94" s="1">
        <v>2000</v>
      </c>
    </row>
    <row r="95" spans="1:7" ht="23.25" customHeight="1" x14ac:dyDescent="0.2">
      <c r="A95" s="19" t="s">
        <v>5</v>
      </c>
      <c r="B95" s="17">
        <v>0.20519999999999999</v>
      </c>
      <c r="C95" s="17">
        <f>B95*10000</f>
        <v>2052</v>
      </c>
    </row>
    <row r="96" spans="1:7" ht="23.25" customHeight="1" x14ac:dyDescent="0.2">
      <c r="A96" s="19" t="s">
        <v>6</v>
      </c>
      <c r="B96" s="17">
        <v>0.20830000000000001</v>
      </c>
      <c r="C96" s="17">
        <f t="shared" ref="C96:C98" si="0">B96*10000</f>
        <v>2083</v>
      </c>
    </row>
    <row r="97" spans="1:9" ht="23.25" customHeight="1" x14ac:dyDescent="0.2">
      <c r="A97" s="19" t="s">
        <v>7</v>
      </c>
      <c r="B97" s="17">
        <v>0.2016</v>
      </c>
      <c r="C97" s="17">
        <f t="shared" si="0"/>
        <v>2016</v>
      </c>
    </row>
    <row r="98" spans="1:9" ht="23.25" customHeight="1" x14ac:dyDescent="0.2">
      <c r="A98" s="19" t="s">
        <v>8</v>
      </c>
      <c r="B98" s="17">
        <v>0.1956</v>
      </c>
      <c r="C98" s="17">
        <f t="shared" si="0"/>
        <v>1956</v>
      </c>
      <c r="F98" s="1" t="s">
        <v>67</v>
      </c>
    </row>
    <row r="99" spans="1:9" ht="23.25" customHeight="1" x14ac:dyDescent="0.15">
      <c r="F99" s="1" t="s">
        <v>49</v>
      </c>
      <c r="G99" s="1" t="s">
        <v>61</v>
      </c>
    </row>
    <row r="100" spans="1:9" ht="23.25" customHeight="1" x14ac:dyDescent="0.15">
      <c r="A100" s="21" t="s">
        <v>50</v>
      </c>
      <c r="B100" s="22" t="s">
        <v>11</v>
      </c>
      <c r="C100" s="22" t="s">
        <v>0</v>
      </c>
      <c r="D100" s="22" t="s">
        <v>12</v>
      </c>
      <c r="E100" s="21" t="s">
        <v>10</v>
      </c>
      <c r="F100" s="1" t="s">
        <v>52</v>
      </c>
      <c r="G100" s="1" cm="1">
        <f t="array" ref="G100:H104">LINEST(D101:D105,E101:E105,1,1)</f>
        <v>40678.567251461995</v>
      </c>
      <c r="H100" s="1">
        <v>-51206.399999999907</v>
      </c>
      <c r="I100" s="27" t="s">
        <v>4</v>
      </c>
    </row>
    <row r="101" spans="1:9" ht="23.25" customHeight="1" x14ac:dyDescent="0.15">
      <c r="A101" s="2">
        <f>$C$95/5</f>
        <v>410.4</v>
      </c>
      <c r="B101" s="4">
        <v>5</v>
      </c>
      <c r="C101" s="4">
        <v>100</v>
      </c>
      <c r="D101" s="2">
        <v>864790</v>
      </c>
      <c r="E101" s="2">
        <f>A101*B101/C101</f>
        <v>20.52</v>
      </c>
      <c r="F101" s="1" t="s">
        <v>56</v>
      </c>
      <c r="G101" s="1">
        <v>3245.0616990120825</v>
      </c>
      <c r="H101" s="1">
        <v>220849.62062365739</v>
      </c>
      <c r="I101" s="27" t="s">
        <v>57</v>
      </c>
    </row>
    <row r="102" spans="1:9" ht="23.25" customHeight="1" x14ac:dyDescent="0.15">
      <c r="A102" s="2">
        <f t="shared" ref="A102:A105" si="1">$C$95/5</f>
        <v>410.4</v>
      </c>
      <c r="B102" s="4">
        <v>10</v>
      </c>
      <c r="C102" s="4">
        <v>100</v>
      </c>
      <c r="D102" s="2">
        <v>1723336</v>
      </c>
      <c r="E102" s="2">
        <f t="shared" ref="E102:E105" si="2">A102*B102/C102</f>
        <v>41.04</v>
      </c>
      <c r="F102" s="1" t="s">
        <v>53</v>
      </c>
      <c r="G102" s="1">
        <v>0.98126633393448248</v>
      </c>
      <c r="H102" s="1">
        <v>210571.8511137391</v>
      </c>
      <c r="I102" s="27" t="s">
        <v>64</v>
      </c>
    </row>
    <row r="103" spans="1:9" ht="23.25" customHeight="1" x14ac:dyDescent="0.15">
      <c r="A103" s="2">
        <f t="shared" si="1"/>
        <v>410.4</v>
      </c>
      <c r="B103" s="4">
        <v>15</v>
      </c>
      <c r="C103" s="4">
        <v>100</v>
      </c>
      <c r="D103" s="2">
        <v>2152781</v>
      </c>
      <c r="E103" s="2">
        <f t="shared" si="2"/>
        <v>61.56</v>
      </c>
      <c r="F103" s="1" t="s">
        <v>54</v>
      </c>
      <c r="G103" s="1">
        <v>157.13950443592066</v>
      </c>
      <c r="H103" s="1">
        <v>3</v>
      </c>
      <c r="I103" s="27" t="s">
        <v>58</v>
      </c>
    </row>
    <row r="104" spans="1:9" ht="23.25" customHeight="1" x14ac:dyDescent="0.15">
      <c r="A104" s="2">
        <f t="shared" si="1"/>
        <v>410.4</v>
      </c>
      <c r="B104" s="4">
        <v>20</v>
      </c>
      <c r="C104" s="4">
        <v>100</v>
      </c>
      <c r="D104" s="2">
        <v>3247690</v>
      </c>
      <c r="E104" s="2">
        <f t="shared" si="2"/>
        <v>82.08</v>
      </c>
      <c r="F104" s="1" t="s">
        <v>55</v>
      </c>
      <c r="G104" s="1">
        <v>6967644900656.3984</v>
      </c>
      <c r="H104" s="1">
        <v>133021513444.40013</v>
      </c>
      <c r="I104" s="27" t="s">
        <v>59</v>
      </c>
    </row>
    <row r="105" spans="1:9" ht="23.25" customHeight="1" x14ac:dyDescent="0.15">
      <c r="A105" s="31">
        <f t="shared" si="1"/>
        <v>410.4</v>
      </c>
      <c r="B105" s="32">
        <v>25</v>
      </c>
      <c r="C105" s="32">
        <v>100</v>
      </c>
      <c r="D105" s="31">
        <v>4276234</v>
      </c>
      <c r="E105" s="2">
        <f t="shared" si="2"/>
        <v>102.6</v>
      </c>
      <c r="F105" s="1" t="s">
        <v>62</v>
      </c>
      <c r="G105" s="1">
        <f>AVERAGE(D101:D105)</f>
        <v>2452966.2000000002</v>
      </c>
      <c r="H105" s="1">
        <f>_xlfn.VAR.P(D101:D105)*5</f>
        <v>7100666414100.7998</v>
      </c>
      <c r="I105" s="1" t="s">
        <v>63</v>
      </c>
    </row>
    <row r="106" spans="1:9" ht="23.25" customHeight="1" x14ac:dyDescent="0.15">
      <c r="A106" s="33"/>
      <c r="B106" s="34"/>
      <c r="C106" s="34"/>
      <c r="D106" s="34"/>
      <c r="G106" s="1" t="s">
        <v>68</v>
      </c>
      <c r="H106" s="1">
        <f>_xlfn.T.INV.2T(0.05,3)</f>
        <v>3.1824463052837091</v>
      </c>
    </row>
    <row r="108" spans="1:9" ht="23.25" customHeight="1" x14ac:dyDescent="0.15">
      <c r="A108" s="12" t="s">
        <v>3</v>
      </c>
      <c r="B108" s="2" t="s">
        <v>1</v>
      </c>
      <c r="C108" s="5">
        <f>G100</f>
        <v>40678.567251461995</v>
      </c>
      <c r="D108" s="11"/>
      <c r="E108" s="2" t="s">
        <v>36</v>
      </c>
      <c r="F108" s="2">
        <f>H102/G100*SQRT(1+1/5+(B124-G105)^2/(G100^2*H105))</f>
        <v>5.6705513799317941</v>
      </c>
    </row>
    <row r="109" spans="1:9" ht="23.25" customHeight="1" x14ac:dyDescent="0.15">
      <c r="A109" s="6"/>
      <c r="B109" s="2" t="s">
        <v>2</v>
      </c>
      <c r="C109" s="5">
        <f>H100</f>
        <v>-51206.399999999907</v>
      </c>
      <c r="D109" s="11"/>
      <c r="E109" s="2" t="s">
        <v>4</v>
      </c>
      <c r="F109" s="2">
        <v>5</v>
      </c>
    </row>
    <row r="110" spans="1:9" ht="23.25" customHeight="1" x14ac:dyDescent="0.15">
      <c r="A110" s="9"/>
      <c r="F110" s="10"/>
    </row>
    <row r="111" spans="1:9" ht="23.25" customHeight="1" x14ac:dyDescent="0.15">
      <c r="A111" s="9"/>
      <c r="F111" s="10"/>
    </row>
    <row r="112" spans="1:9" ht="23.25" customHeight="1" x14ac:dyDescent="0.15">
      <c r="A112" s="9"/>
      <c r="F112" s="10"/>
    </row>
    <row r="113" spans="1:9" ht="23.25" customHeight="1" x14ac:dyDescent="0.15">
      <c r="A113" s="9"/>
      <c r="F113" s="10"/>
    </row>
    <row r="114" spans="1:9" ht="23.25" customHeight="1" x14ac:dyDescent="0.15">
      <c r="A114" s="9"/>
      <c r="F114" s="10"/>
    </row>
    <row r="115" spans="1:9" ht="23.25" customHeight="1" x14ac:dyDescent="0.15">
      <c r="A115" s="9"/>
      <c r="F115" s="10"/>
    </row>
    <row r="116" spans="1:9" ht="23.25" customHeight="1" x14ac:dyDescent="0.15">
      <c r="A116" s="9"/>
      <c r="F116" s="10"/>
    </row>
    <row r="117" spans="1:9" ht="23.25" customHeight="1" x14ac:dyDescent="0.15">
      <c r="A117" s="9"/>
      <c r="F117" s="10"/>
    </row>
    <row r="118" spans="1:9" ht="23.25" customHeight="1" x14ac:dyDescent="0.15">
      <c r="A118" s="9"/>
      <c r="F118" s="10"/>
    </row>
    <row r="119" spans="1:9" ht="23.25" customHeight="1" x14ac:dyDescent="0.15">
      <c r="A119" s="9"/>
      <c r="F119" s="10"/>
    </row>
    <row r="120" spans="1:9" ht="23.25" customHeight="1" x14ac:dyDescent="0.15">
      <c r="A120" s="9"/>
      <c r="F120" s="10"/>
    </row>
    <row r="121" spans="1:9" ht="23.25" customHeight="1" x14ac:dyDescent="0.15">
      <c r="A121" s="6"/>
      <c r="B121" s="7"/>
      <c r="C121" s="7"/>
      <c r="D121" s="7"/>
      <c r="E121" s="7"/>
      <c r="F121" s="8"/>
    </row>
    <row r="123" spans="1:9" ht="23.25" customHeight="1" x14ac:dyDescent="0.15">
      <c r="B123" s="20" t="s">
        <v>12</v>
      </c>
      <c r="C123" s="20" t="s">
        <v>69</v>
      </c>
      <c r="D123" s="20" t="s">
        <v>74</v>
      </c>
      <c r="E123" s="20" t="s">
        <v>73</v>
      </c>
    </row>
    <row r="124" spans="1:9" ht="23.25" customHeight="1" x14ac:dyDescent="0.15">
      <c r="A124" s="23" t="s">
        <v>17</v>
      </c>
      <c r="B124" s="2">
        <v>2297536</v>
      </c>
      <c r="C124" s="28">
        <f>(B124-C109)/C108*G94/1000</f>
        <v>115.4781281002755</v>
      </c>
      <c r="D124" s="28">
        <f>H106*F108*G94/1000</f>
        <v>36.092450575970751</v>
      </c>
      <c r="E124" s="2" t="s">
        <v>78</v>
      </c>
    </row>
    <row r="125" spans="1:9" ht="23.25" customHeight="1" x14ac:dyDescent="0.15">
      <c r="F125" s="1" t="s">
        <v>49</v>
      </c>
      <c r="G125" s="1" t="s">
        <v>61</v>
      </c>
    </row>
    <row r="126" spans="1:9" ht="23.25" customHeight="1" x14ac:dyDescent="0.15">
      <c r="A126" s="21" t="s">
        <v>51</v>
      </c>
      <c r="B126" s="22" t="s">
        <v>20</v>
      </c>
      <c r="C126" s="22" t="s">
        <v>0</v>
      </c>
      <c r="D126" s="22" t="s">
        <v>12</v>
      </c>
      <c r="E126" s="21" t="s">
        <v>19</v>
      </c>
      <c r="F126" s="1" t="s">
        <v>52</v>
      </c>
      <c r="G126" s="1" cm="1">
        <f t="array" ref="G126:H130">LINEST(D127:D131,E127:E131,1,1)</f>
        <v>38416.533845415266</v>
      </c>
      <c r="H126" s="1">
        <v>-44555.799999999814</v>
      </c>
      <c r="I126" s="27" t="s">
        <v>4</v>
      </c>
    </row>
    <row r="127" spans="1:9" ht="23.25" customHeight="1" x14ac:dyDescent="0.15">
      <c r="A127" s="2">
        <f>$C$96/5</f>
        <v>416.6</v>
      </c>
      <c r="B127" s="4">
        <v>5</v>
      </c>
      <c r="C127" s="4">
        <v>100</v>
      </c>
      <c r="D127" s="2">
        <v>815214</v>
      </c>
      <c r="E127" s="2">
        <f>A127*B127/C127</f>
        <v>20.83</v>
      </c>
      <c r="F127" s="1" t="s">
        <v>56</v>
      </c>
      <c r="G127" s="1">
        <v>2252.4697742642129</v>
      </c>
      <c r="H127" s="1">
        <v>155612.53744408465</v>
      </c>
      <c r="I127" s="27" t="s">
        <v>57</v>
      </c>
    </row>
    <row r="128" spans="1:9" ht="23.25" customHeight="1" x14ac:dyDescent="0.15">
      <c r="A128" s="2">
        <f t="shared" ref="A128:A132" si="3">$C$96/5</f>
        <v>416.6</v>
      </c>
      <c r="B128" s="4">
        <v>10</v>
      </c>
      <c r="C128" s="4">
        <v>100</v>
      </c>
      <c r="D128" s="2">
        <v>1626392</v>
      </c>
      <c r="E128" s="2">
        <f t="shared" ref="E128:E131" si="4">A128*B128/C128</f>
        <v>41.66</v>
      </c>
      <c r="F128" s="1" t="s">
        <v>53</v>
      </c>
      <c r="G128" s="1">
        <v>0.98979185759816446</v>
      </c>
      <c r="H128" s="1">
        <v>148370.73287051366</v>
      </c>
      <c r="I128" s="27" t="s">
        <v>64</v>
      </c>
    </row>
    <row r="129" spans="1:9" ht="23.25" customHeight="1" x14ac:dyDescent="0.15">
      <c r="A129" s="2">
        <f t="shared" si="3"/>
        <v>416.6</v>
      </c>
      <c r="B129" s="4">
        <v>15</v>
      </c>
      <c r="C129" s="4">
        <v>100</v>
      </c>
      <c r="D129" s="2">
        <v>2164312</v>
      </c>
      <c r="E129" s="2">
        <f t="shared" si="4"/>
        <v>62.49</v>
      </c>
      <c r="F129" s="1" t="s">
        <v>54</v>
      </c>
      <c r="G129" s="1">
        <v>290.88304766012436</v>
      </c>
      <c r="H129" s="1">
        <v>3</v>
      </c>
      <c r="I129" s="27" t="s">
        <v>58</v>
      </c>
    </row>
    <row r="130" spans="1:9" ht="23.25" customHeight="1" x14ac:dyDescent="0.15">
      <c r="A130" s="2">
        <f t="shared" si="3"/>
        <v>416.6</v>
      </c>
      <c r="B130" s="4">
        <v>20</v>
      </c>
      <c r="C130" s="4">
        <v>100</v>
      </c>
      <c r="D130" s="2">
        <v>3090114</v>
      </c>
      <c r="E130" s="2">
        <f t="shared" si="4"/>
        <v>83.32</v>
      </c>
      <c r="F130" s="1" t="s">
        <v>55</v>
      </c>
      <c r="G130" s="1">
        <v>6403462868289.6006</v>
      </c>
      <c r="H130" s="1">
        <v>66041623117.599968</v>
      </c>
      <c r="I130" s="27" t="s">
        <v>59</v>
      </c>
    </row>
    <row r="131" spans="1:9" ht="23.25" customHeight="1" x14ac:dyDescent="0.15">
      <c r="A131" s="31">
        <f t="shared" si="3"/>
        <v>416.6</v>
      </c>
      <c r="B131" s="32">
        <v>25</v>
      </c>
      <c r="C131" s="32">
        <v>100</v>
      </c>
      <c r="D131" s="31">
        <v>4084435</v>
      </c>
      <c r="E131" s="31">
        <f t="shared" si="4"/>
        <v>104.15</v>
      </c>
      <c r="F131" s="1" t="s">
        <v>62</v>
      </c>
      <c r="G131" s="1">
        <f>AVERAGE(D127:D131)</f>
        <v>2356093.4</v>
      </c>
      <c r="H131" s="1">
        <f>_xlfn.VAR.P(D127:D131)*5</f>
        <v>6469504491407.1992</v>
      </c>
      <c r="I131" s="1" t="s">
        <v>63</v>
      </c>
    </row>
    <row r="132" spans="1:9" ht="23.25" customHeight="1" x14ac:dyDescent="0.15">
      <c r="A132" s="33"/>
      <c r="B132" s="34"/>
      <c r="C132" s="34"/>
      <c r="D132" s="34"/>
      <c r="E132" s="33"/>
      <c r="G132" s="1" t="s">
        <v>68</v>
      </c>
      <c r="H132" s="1">
        <f>_xlfn.T.INV.2T(0.05,3)</f>
        <v>3.1824463052837091</v>
      </c>
    </row>
    <row r="134" spans="1:9" ht="23.25" customHeight="1" x14ac:dyDescent="0.15">
      <c r="A134" s="12" t="s">
        <v>3</v>
      </c>
      <c r="B134" s="2" t="s">
        <v>1</v>
      </c>
      <c r="C134" s="5">
        <f>G126</f>
        <v>38416.533845415266</v>
      </c>
      <c r="D134" s="11"/>
      <c r="E134" s="2" t="s">
        <v>36</v>
      </c>
      <c r="F134" s="2">
        <f>H128/G126*SQRT(1+1/5+(B150-G131)^2/(G126^2*H131))</f>
        <v>4.2307823812548886</v>
      </c>
    </row>
    <row r="135" spans="1:9" ht="23.25" customHeight="1" x14ac:dyDescent="0.15">
      <c r="A135" s="6"/>
      <c r="B135" s="2" t="s">
        <v>2</v>
      </c>
      <c r="C135" s="5">
        <f>H126</f>
        <v>-44555.799999999814</v>
      </c>
      <c r="D135" s="11"/>
      <c r="E135" s="2" t="s">
        <v>4</v>
      </c>
      <c r="F135" s="2">
        <v>5</v>
      </c>
    </row>
    <row r="136" spans="1:9" ht="23.25" customHeight="1" x14ac:dyDescent="0.15">
      <c r="A136" s="9"/>
      <c r="F136" s="10"/>
    </row>
    <row r="137" spans="1:9" ht="23.25" customHeight="1" x14ac:dyDescent="0.15">
      <c r="A137" s="9"/>
      <c r="F137" s="10"/>
    </row>
    <row r="138" spans="1:9" ht="23.25" customHeight="1" x14ac:dyDescent="0.15">
      <c r="A138" s="9"/>
      <c r="F138" s="10"/>
    </row>
    <row r="139" spans="1:9" ht="23.25" customHeight="1" x14ac:dyDescent="0.15">
      <c r="A139" s="9"/>
      <c r="F139" s="10"/>
    </row>
    <row r="140" spans="1:9" ht="23.25" customHeight="1" x14ac:dyDescent="0.15">
      <c r="A140" s="9"/>
      <c r="F140" s="10"/>
    </row>
    <row r="141" spans="1:9" ht="23.25" customHeight="1" x14ac:dyDescent="0.15">
      <c r="A141" s="9"/>
      <c r="F141" s="10"/>
    </row>
    <row r="142" spans="1:9" ht="23.25" customHeight="1" x14ac:dyDescent="0.15">
      <c r="A142" s="9"/>
      <c r="F142" s="10"/>
    </row>
    <row r="143" spans="1:9" ht="23.25" customHeight="1" x14ac:dyDescent="0.15">
      <c r="A143" s="9"/>
      <c r="F143" s="10"/>
    </row>
    <row r="144" spans="1:9" ht="23.25" customHeight="1" x14ac:dyDescent="0.15">
      <c r="A144" s="9"/>
      <c r="F144" s="10"/>
    </row>
    <row r="145" spans="1:9" ht="23.25" customHeight="1" x14ac:dyDescent="0.15">
      <c r="A145" s="9"/>
      <c r="F145" s="10"/>
    </row>
    <row r="146" spans="1:9" ht="23.25" customHeight="1" x14ac:dyDescent="0.15">
      <c r="A146" s="9"/>
      <c r="F146" s="10"/>
    </row>
    <row r="147" spans="1:9" ht="23.25" customHeight="1" x14ac:dyDescent="0.15">
      <c r="A147" s="6"/>
      <c r="B147" s="7"/>
      <c r="C147" s="7"/>
      <c r="D147" s="7"/>
      <c r="E147" s="7"/>
      <c r="F147" s="8"/>
    </row>
    <row r="149" spans="1:9" ht="23.25" customHeight="1" x14ac:dyDescent="0.15">
      <c r="B149" s="20" t="s">
        <v>12</v>
      </c>
      <c r="C149" s="20" t="s">
        <v>69</v>
      </c>
      <c r="D149" s="20" t="s">
        <v>74</v>
      </c>
      <c r="E149" s="20" t="s">
        <v>73</v>
      </c>
    </row>
    <row r="150" spans="1:9" ht="23.25" customHeight="1" x14ac:dyDescent="0.15">
      <c r="A150" s="23" t="s">
        <v>21</v>
      </c>
      <c r="B150" s="2">
        <v>1257659</v>
      </c>
      <c r="C150" s="28">
        <f>(B150-C135)/C134*G94/1000</f>
        <v>67.794497298480749</v>
      </c>
      <c r="D150" s="28">
        <f>$H$106*F134*G94/1000</f>
        <v>26.928475515368067</v>
      </c>
      <c r="E150" s="2" t="s">
        <v>77</v>
      </c>
    </row>
    <row r="151" spans="1:9" ht="23.25" customHeight="1" x14ac:dyDescent="0.15">
      <c r="F151" s="1" t="s">
        <v>49</v>
      </c>
      <c r="G151" s="1" t="s">
        <v>61</v>
      </c>
    </row>
    <row r="152" spans="1:9" ht="23.25" customHeight="1" x14ac:dyDescent="0.15">
      <c r="A152" s="21" t="s">
        <v>65</v>
      </c>
      <c r="B152" s="22" t="s">
        <v>23</v>
      </c>
      <c r="C152" s="22" t="s">
        <v>0</v>
      </c>
      <c r="D152" s="22" t="s">
        <v>12</v>
      </c>
      <c r="E152" s="21" t="s">
        <v>22</v>
      </c>
      <c r="F152" s="1" t="s">
        <v>52</v>
      </c>
      <c r="G152" s="1" cm="1">
        <f t="array" ref="G152:H156">LINEST(D153:D157,E153:E157,1,1)</f>
        <v>45064.861111111117</v>
      </c>
      <c r="H152" s="1">
        <v>-31447.600000000326</v>
      </c>
      <c r="I152" s="27" t="s">
        <v>4</v>
      </c>
    </row>
    <row r="153" spans="1:9" ht="23.25" customHeight="1" x14ac:dyDescent="0.15">
      <c r="A153" s="2">
        <f t="shared" ref="A153:A158" si="5">$C$97/10</f>
        <v>201.6</v>
      </c>
      <c r="B153" s="4">
        <v>5</v>
      </c>
      <c r="C153" s="4">
        <v>100</v>
      </c>
      <c r="D153" s="4">
        <v>455140</v>
      </c>
      <c r="E153" s="2">
        <f>A153*B153/C153</f>
        <v>10.08</v>
      </c>
      <c r="F153" s="1" t="s">
        <v>56</v>
      </c>
      <c r="G153" s="1">
        <v>2522.9240430841446</v>
      </c>
      <c r="H153" s="1">
        <v>84345.331648803607</v>
      </c>
      <c r="I153" s="27" t="s">
        <v>57</v>
      </c>
    </row>
    <row r="154" spans="1:9" ht="23.25" customHeight="1" x14ac:dyDescent="0.15">
      <c r="A154" s="2">
        <f>$C$97/10</f>
        <v>201.6</v>
      </c>
      <c r="B154" s="4">
        <v>10</v>
      </c>
      <c r="C154" s="4">
        <v>100</v>
      </c>
      <c r="D154" s="4">
        <v>913080</v>
      </c>
      <c r="E154" s="2">
        <f>A154*B154/C154</f>
        <v>20.16</v>
      </c>
      <c r="F154" s="1" t="s">
        <v>53</v>
      </c>
      <c r="G154" s="1">
        <v>0.99068486697943214</v>
      </c>
      <c r="H154" s="1">
        <v>80420.118304646487</v>
      </c>
      <c r="I154" s="27" t="s">
        <v>64</v>
      </c>
    </row>
    <row r="155" spans="1:9" ht="23.25" customHeight="1" x14ac:dyDescent="0.15">
      <c r="A155" s="2">
        <f t="shared" si="5"/>
        <v>201.6</v>
      </c>
      <c r="B155" s="4">
        <v>15</v>
      </c>
      <c r="C155" s="4">
        <v>100</v>
      </c>
      <c r="D155" s="4">
        <v>1238235</v>
      </c>
      <c r="E155" s="2">
        <f>A155*B155/C155</f>
        <v>30.24</v>
      </c>
      <c r="F155" s="1" t="s">
        <v>54</v>
      </c>
      <c r="G155" s="1">
        <v>319.05659257639854</v>
      </c>
      <c r="H155" s="1">
        <v>3</v>
      </c>
      <c r="I155" s="27" t="s">
        <v>58</v>
      </c>
    </row>
    <row r="156" spans="1:9" ht="23.25" customHeight="1" x14ac:dyDescent="0.15">
      <c r="A156" s="2">
        <f t="shared" si="5"/>
        <v>201.6</v>
      </c>
      <c r="B156" s="4">
        <v>20</v>
      </c>
      <c r="C156" s="4">
        <v>100</v>
      </c>
      <c r="D156" s="4">
        <v>1734330</v>
      </c>
      <c r="E156" s="2">
        <f>A156*B156/C156</f>
        <v>40.32</v>
      </c>
      <c r="F156" s="1" t="s">
        <v>55</v>
      </c>
      <c r="G156" s="1">
        <v>2063465148144.4004</v>
      </c>
      <c r="H156" s="1">
        <v>19402186284.400009</v>
      </c>
      <c r="I156" s="27" t="s">
        <v>59</v>
      </c>
    </row>
    <row r="157" spans="1:9" ht="23.25" customHeight="1" x14ac:dyDescent="0.15">
      <c r="A157" s="31">
        <f t="shared" si="5"/>
        <v>201.6</v>
      </c>
      <c r="B157" s="32">
        <v>25</v>
      </c>
      <c r="C157" s="32">
        <v>100</v>
      </c>
      <c r="D157" s="32">
        <v>2315784</v>
      </c>
      <c r="E157" s="2">
        <f>A157*B157/C157</f>
        <v>50.4</v>
      </c>
      <c r="F157" s="1" t="s">
        <v>62</v>
      </c>
      <c r="G157" s="1">
        <f>AVERAGE(D153:D157)</f>
        <v>1331313.8</v>
      </c>
      <c r="H157" s="1">
        <f>_xlfn.VAR.P(D153:D157)*5</f>
        <v>2082867334428.8</v>
      </c>
      <c r="I157" s="1" t="s">
        <v>63</v>
      </c>
    </row>
    <row r="158" spans="1:9" ht="23.25" customHeight="1" x14ac:dyDescent="0.15">
      <c r="A158" s="33"/>
      <c r="B158" s="34"/>
      <c r="C158" s="34"/>
      <c r="D158" s="34"/>
      <c r="G158" s="1" t="s">
        <v>68</v>
      </c>
      <c r="H158" s="1">
        <f>_xlfn.T.INV.2T(0.05,3)</f>
        <v>3.1824463052837091</v>
      </c>
    </row>
    <row r="160" spans="1:9" ht="23.25" customHeight="1" x14ac:dyDescent="0.15">
      <c r="A160" s="12" t="s">
        <v>3</v>
      </c>
      <c r="B160" s="2" t="s">
        <v>1</v>
      </c>
      <c r="C160" s="5">
        <f>G152</f>
        <v>45064.861111111117</v>
      </c>
      <c r="D160" s="11"/>
      <c r="E160" s="2" t="s">
        <v>36</v>
      </c>
      <c r="F160" s="2">
        <f>H154/G152*SQRT(1+1/5+(B176-G157)^2/(G152^2*H157))</f>
        <v>1.9548673531590586</v>
      </c>
    </row>
    <row r="161" spans="1:8" ht="23.25" customHeight="1" x14ac:dyDescent="0.15">
      <c r="A161" s="6"/>
      <c r="B161" s="2" t="s">
        <v>2</v>
      </c>
      <c r="C161" s="5">
        <f>H152</f>
        <v>-31447.600000000326</v>
      </c>
      <c r="D161" s="11"/>
      <c r="E161" s="2" t="s">
        <v>4</v>
      </c>
      <c r="F161" s="2">
        <v>5</v>
      </c>
    </row>
    <row r="162" spans="1:8" ht="23.25" customHeight="1" x14ac:dyDescent="0.15">
      <c r="A162" s="9"/>
      <c r="F162" s="10"/>
    </row>
    <row r="163" spans="1:8" ht="23.25" customHeight="1" x14ac:dyDescent="0.15">
      <c r="A163" s="9"/>
      <c r="F163" s="10"/>
    </row>
    <row r="164" spans="1:8" ht="23.25" customHeight="1" x14ac:dyDescent="0.15">
      <c r="A164" s="9"/>
      <c r="F164" s="10"/>
    </row>
    <row r="165" spans="1:8" ht="23.25" customHeight="1" x14ac:dyDescent="0.15">
      <c r="A165" s="9"/>
      <c r="F165" s="10"/>
    </row>
    <row r="166" spans="1:8" ht="23.25" customHeight="1" x14ac:dyDescent="0.15">
      <c r="A166" s="9"/>
      <c r="F166" s="10"/>
    </row>
    <row r="167" spans="1:8" ht="23.25" customHeight="1" x14ac:dyDescent="0.15">
      <c r="A167" s="9"/>
      <c r="F167" s="10"/>
    </row>
    <row r="168" spans="1:8" ht="23.25" customHeight="1" x14ac:dyDescent="0.15">
      <c r="A168" s="9"/>
      <c r="F168" s="10"/>
    </row>
    <row r="169" spans="1:8" ht="23.25" customHeight="1" x14ac:dyDescent="0.15">
      <c r="A169" s="9"/>
      <c r="F169" s="10"/>
    </row>
    <row r="170" spans="1:8" ht="23.25" customHeight="1" x14ac:dyDescent="0.15">
      <c r="A170" s="9"/>
      <c r="F170" s="10"/>
    </row>
    <row r="171" spans="1:8" ht="23.25" customHeight="1" x14ac:dyDescent="0.15">
      <c r="A171" s="9"/>
      <c r="F171" s="10"/>
    </row>
    <row r="172" spans="1:8" ht="23.25" customHeight="1" x14ac:dyDescent="0.15">
      <c r="A172" s="9"/>
      <c r="F172" s="10"/>
    </row>
    <row r="173" spans="1:8" ht="23.25" customHeight="1" x14ac:dyDescent="0.15">
      <c r="A173" s="6"/>
      <c r="B173" s="7"/>
      <c r="C173" s="7"/>
      <c r="D173" s="7"/>
      <c r="E173" s="7"/>
      <c r="F173" s="8"/>
    </row>
    <row r="175" spans="1:8" ht="23.25" customHeight="1" x14ac:dyDescent="0.15">
      <c r="B175" s="20" t="s">
        <v>12</v>
      </c>
      <c r="C175" s="20" t="s">
        <v>69</v>
      </c>
      <c r="D175" s="20" t="s">
        <v>74</v>
      </c>
      <c r="E175" s="20" t="s">
        <v>73</v>
      </c>
      <c r="H175" s="1" t="s">
        <v>70</v>
      </c>
    </row>
    <row r="176" spans="1:8" ht="23.25" customHeight="1" x14ac:dyDescent="0.15">
      <c r="A176" s="23" t="s">
        <v>24</v>
      </c>
      <c r="B176" s="2">
        <v>0</v>
      </c>
      <c r="C176" s="28">
        <f>(B176-C161)/C160*G94/1000</f>
        <v>1.3956594661398682</v>
      </c>
      <c r="D176" s="28">
        <f>$H$106*F160*G94/1000</f>
        <v>12.442520770761579</v>
      </c>
      <c r="E176" s="2" t="s">
        <v>75</v>
      </c>
      <c r="H176" s="30">
        <f>C176+D176</f>
        <v>13.838180236901447</v>
      </c>
    </row>
    <row r="177" spans="1:9" ht="23.25" customHeight="1" x14ac:dyDescent="0.15">
      <c r="F177" s="1" t="s">
        <v>49</v>
      </c>
      <c r="G177" s="1" t="s">
        <v>61</v>
      </c>
    </row>
    <row r="178" spans="1:9" ht="23.25" customHeight="1" x14ac:dyDescent="0.15">
      <c r="A178" s="21" t="s">
        <v>66</v>
      </c>
      <c r="B178" s="22" t="s">
        <v>26</v>
      </c>
      <c r="C178" s="22" t="s">
        <v>0</v>
      </c>
      <c r="D178" s="22" t="s">
        <v>12</v>
      </c>
      <c r="E178" s="21" t="s">
        <v>25</v>
      </c>
      <c r="F178" s="1" t="s">
        <v>52</v>
      </c>
      <c r="G178" s="1" cm="1">
        <f t="array" ref="G178:H182">LINEST(D179:D183,E179:E183,1,1)</f>
        <v>43424.089979550103</v>
      </c>
      <c r="H178" s="1">
        <v>-1403.5999999998603</v>
      </c>
      <c r="I178" s="27" t="s">
        <v>4</v>
      </c>
    </row>
    <row r="179" spans="1:9" ht="23.25" customHeight="1" x14ac:dyDescent="0.15">
      <c r="A179" s="2">
        <f>$C$98/10</f>
        <v>195.6</v>
      </c>
      <c r="B179" s="4">
        <v>5</v>
      </c>
      <c r="C179" s="4">
        <v>100</v>
      </c>
      <c r="D179" s="4">
        <v>440712</v>
      </c>
      <c r="E179" s="2">
        <f>A179*B179/C179</f>
        <v>9.7799999999999994</v>
      </c>
      <c r="F179" s="1" t="s">
        <v>56</v>
      </c>
      <c r="G179" s="1">
        <v>1876.9401202173322</v>
      </c>
      <c r="H179" s="1">
        <v>60881.537978054876</v>
      </c>
      <c r="I179" s="27" t="s">
        <v>57</v>
      </c>
    </row>
    <row r="180" spans="1:9" ht="23.25" customHeight="1" x14ac:dyDescent="0.15">
      <c r="A180" s="2">
        <f t="shared" ref="A180:A184" si="6">$C$98/10</f>
        <v>195.6</v>
      </c>
      <c r="B180" s="4">
        <v>10</v>
      </c>
      <c r="C180" s="4">
        <v>100</v>
      </c>
      <c r="D180" s="4">
        <v>880302</v>
      </c>
      <c r="E180" s="2">
        <f t="shared" ref="E180:E183" si="7">A180*B180/C180</f>
        <v>19.559999999999999</v>
      </c>
      <c r="F180" s="1" t="s">
        <v>53</v>
      </c>
      <c r="G180" s="1">
        <v>0.99442643208343084</v>
      </c>
      <c r="H180" s="1">
        <v>58048.268837810072</v>
      </c>
      <c r="I180" s="27" t="s">
        <v>64</v>
      </c>
    </row>
    <row r="181" spans="1:9" ht="23.25" customHeight="1" x14ac:dyDescent="0.15">
      <c r="A181" s="2">
        <f t="shared" si="6"/>
        <v>195.6</v>
      </c>
      <c r="B181" s="4">
        <v>15</v>
      </c>
      <c r="C181" s="4">
        <v>100</v>
      </c>
      <c r="D181" s="4">
        <v>1211119</v>
      </c>
      <c r="E181" s="2">
        <f t="shared" si="7"/>
        <v>29.34</v>
      </c>
      <c r="F181" s="1" t="s">
        <v>54</v>
      </c>
      <c r="G181" s="1">
        <v>535.2548566568156</v>
      </c>
      <c r="H181" s="1">
        <v>3</v>
      </c>
      <c r="I181" s="27" t="s">
        <v>58</v>
      </c>
    </row>
    <row r="182" spans="1:9" ht="23.25" customHeight="1" x14ac:dyDescent="0.15">
      <c r="A182" s="2">
        <f t="shared" si="6"/>
        <v>195.6</v>
      </c>
      <c r="B182" s="4">
        <v>20</v>
      </c>
      <c r="C182" s="4">
        <v>100</v>
      </c>
      <c r="D182" s="4">
        <v>1653724</v>
      </c>
      <c r="E182" s="2">
        <f t="shared" si="7"/>
        <v>39.119999999999997</v>
      </c>
      <c r="F182" s="1" t="s">
        <v>55</v>
      </c>
      <c r="G182" s="1">
        <v>1803595575937.6001</v>
      </c>
      <c r="H182" s="1">
        <v>10108804545.200016</v>
      </c>
      <c r="I182" s="27" t="s">
        <v>59</v>
      </c>
    </row>
    <row r="183" spans="1:9" ht="23.25" customHeight="1" x14ac:dyDescent="0.15">
      <c r="A183" s="31">
        <f t="shared" si="6"/>
        <v>195.6</v>
      </c>
      <c r="B183" s="32">
        <v>25</v>
      </c>
      <c r="C183" s="32">
        <v>100</v>
      </c>
      <c r="D183" s="32">
        <v>2177439</v>
      </c>
      <c r="E183" s="31">
        <f t="shared" si="7"/>
        <v>48.9</v>
      </c>
      <c r="F183" s="1" t="s">
        <v>62</v>
      </c>
      <c r="G183" s="1">
        <f>AVERAGE(D179:D183)</f>
        <v>1272659.2</v>
      </c>
      <c r="H183" s="1">
        <f>_xlfn.VAR.P(D179:D183)*5</f>
        <v>1813704380482.8</v>
      </c>
      <c r="I183" s="1" t="s">
        <v>63</v>
      </c>
    </row>
    <row r="184" spans="1:9" ht="23.25" customHeight="1" x14ac:dyDescent="0.15">
      <c r="A184" s="33"/>
      <c r="B184" s="34"/>
      <c r="C184" s="34"/>
      <c r="D184" s="34"/>
      <c r="E184" s="33"/>
      <c r="G184" s="1" t="s">
        <v>68</v>
      </c>
      <c r="H184" s="1">
        <f>_xlfn.T.INV.2T(0.05,3)</f>
        <v>3.1824463052837091</v>
      </c>
    </row>
    <row r="186" spans="1:9" ht="23.25" customHeight="1" x14ac:dyDescent="0.15">
      <c r="A186" s="12" t="s">
        <v>3</v>
      </c>
      <c r="B186" s="2" t="s">
        <v>1</v>
      </c>
      <c r="C186" s="5">
        <f>G178</f>
        <v>43424.089979550103</v>
      </c>
      <c r="D186" s="11"/>
      <c r="E186" s="2" t="s">
        <v>36</v>
      </c>
      <c r="F186" s="2">
        <f>H180/G178*SQRT(1+1/5+(B202-G183)^2/(G178^2*H183))</f>
        <v>1.4643644245220571</v>
      </c>
    </row>
    <row r="187" spans="1:9" ht="23.25" customHeight="1" x14ac:dyDescent="0.15">
      <c r="A187" s="6"/>
      <c r="B187" s="2" t="s">
        <v>2</v>
      </c>
      <c r="C187" s="5">
        <f>H178</f>
        <v>-1403.5999999998603</v>
      </c>
      <c r="D187" s="11"/>
      <c r="E187" s="2" t="s">
        <v>4</v>
      </c>
      <c r="F187" s="2">
        <v>5</v>
      </c>
    </row>
    <row r="188" spans="1:9" ht="23.25" customHeight="1" x14ac:dyDescent="0.15">
      <c r="A188" s="9"/>
      <c r="F188" s="10"/>
    </row>
    <row r="189" spans="1:9" ht="23.25" customHeight="1" x14ac:dyDescent="0.15">
      <c r="A189" s="9"/>
      <c r="F189" s="10"/>
    </row>
    <row r="190" spans="1:9" ht="23.25" customHeight="1" x14ac:dyDescent="0.15">
      <c r="A190" s="9"/>
      <c r="F190" s="10"/>
    </row>
    <row r="191" spans="1:9" ht="23.25" customHeight="1" x14ac:dyDescent="0.15">
      <c r="A191" s="9"/>
      <c r="F191" s="10"/>
    </row>
    <row r="192" spans="1:9" ht="23.25" customHeight="1" x14ac:dyDescent="0.15">
      <c r="A192" s="9"/>
      <c r="F192" s="10"/>
    </row>
    <row r="193" spans="1:6" ht="23.25" customHeight="1" x14ac:dyDescent="0.15">
      <c r="A193" s="9"/>
      <c r="F193" s="10"/>
    </row>
    <row r="194" spans="1:6" ht="23.25" customHeight="1" x14ac:dyDescent="0.15">
      <c r="A194" s="9"/>
      <c r="F194" s="10"/>
    </row>
    <row r="195" spans="1:6" ht="23.25" customHeight="1" x14ac:dyDescent="0.15">
      <c r="A195" s="9"/>
      <c r="F195" s="10"/>
    </row>
    <row r="196" spans="1:6" ht="23.25" customHeight="1" x14ac:dyDescent="0.15">
      <c r="A196" s="9"/>
      <c r="F196" s="10"/>
    </row>
    <row r="197" spans="1:6" ht="23.25" customHeight="1" x14ac:dyDescent="0.15">
      <c r="A197" s="9"/>
      <c r="F197" s="10"/>
    </row>
    <row r="198" spans="1:6" ht="23.25" customHeight="1" x14ac:dyDescent="0.15">
      <c r="A198" s="9"/>
      <c r="F198" s="10"/>
    </row>
    <row r="199" spans="1:6" ht="23.25" customHeight="1" x14ac:dyDescent="0.15">
      <c r="A199" s="6"/>
      <c r="B199" s="7"/>
      <c r="C199" s="7"/>
      <c r="D199" s="7"/>
      <c r="E199" s="7"/>
      <c r="F199" s="8"/>
    </row>
    <row r="201" spans="1:6" ht="23.25" customHeight="1" x14ac:dyDescent="0.15">
      <c r="B201" s="20" t="s">
        <v>12</v>
      </c>
      <c r="C201" s="20" t="s">
        <v>69</v>
      </c>
      <c r="D201" s="20" t="s">
        <v>74</v>
      </c>
      <c r="E201" s="20" t="s">
        <v>73</v>
      </c>
    </row>
    <row r="202" spans="1:6" ht="23.25" customHeight="1" x14ac:dyDescent="0.15">
      <c r="A202" s="23" t="s">
        <v>27</v>
      </c>
      <c r="B202" s="2">
        <v>1152218</v>
      </c>
      <c r="C202" s="29">
        <f>(B202-C187)/C186*G94/1000</f>
        <v>53.132793366229663</v>
      </c>
      <c r="D202" s="29">
        <f>$H$106*F186*G94/1000</f>
        <v>9.3205223048182511</v>
      </c>
      <c r="E202" s="2" t="s">
        <v>76</v>
      </c>
    </row>
    <row r="203" spans="1:6" ht="23.25" customHeight="1" x14ac:dyDescent="0.15">
      <c r="E203" s="35">
        <f>C202+D202</f>
        <v>62.453315671047918</v>
      </c>
    </row>
    <row r="204" spans="1:6" ht="23.25" customHeight="1" x14ac:dyDescent="0.15">
      <c r="A204" s="16" t="s">
        <v>29</v>
      </c>
    </row>
  </sheetData>
  <mergeCells count="1">
    <mergeCell ref="A93:C9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B028E-3564-244C-B612-6C91FB3798CA}">
  <dimension ref="A1"/>
  <sheetViews>
    <sheetView workbookViewId="0"/>
  </sheetViews>
  <sheetFormatPr baseColWidth="10" defaultColWidth="11.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Pràctica I</vt:lpstr>
      <vt:lpstr>Càlculs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IGNASI</dc:creator>
  <cp:lastModifiedBy>Domènec Huerta Estradé</cp:lastModifiedBy>
  <cp:lastPrinted>2021-04-14T15:27:52Z</cp:lastPrinted>
  <dcterms:created xsi:type="dcterms:W3CDTF">2021-03-22T14:48:22Z</dcterms:created>
  <dcterms:modified xsi:type="dcterms:W3CDTF">2025-05-24T17:35:48Z</dcterms:modified>
</cp:coreProperties>
</file>