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sergio/Desktop/University/5nto/LACE/LACE/Sergio i Dome/"/>
    </mc:Choice>
  </mc:AlternateContent>
  <xr:revisionPtr revIDLastSave="0" documentId="13_ncr:1_{CF494790-E8D5-6740-A1DD-5911F3CE1C37}" xr6:coauthVersionLast="47" xr6:coauthVersionMax="47" xr10:uidLastSave="{00000000-0000-0000-0000-000000000000}"/>
  <bookViews>
    <workbookView xWindow="0" yWindow="840" windowWidth="34200" windowHeight="21400" xr2:uid="{C1122783-245A-4FED-BDEB-F09B1698DCDF}"/>
  </bookViews>
  <sheets>
    <sheet name="Pràctica A" sheetId="1" r:id="rId1"/>
    <sheet name="Càlculs" sheetId="2" r:id="rId2"/>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4" i="1" l="1"/>
  <c r="I52" i="1"/>
  <c r="J82" i="1"/>
  <c r="B16" i="1"/>
  <c r="B18" i="1"/>
  <c r="B17" i="1"/>
  <c r="E11" i="1"/>
  <c r="E15" i="1" l="1"/>
  <c r="F112" i="1" l="1"/>
  <c r="A112" i="1" s="1"/>
  <c r="F111" i="1"/>
  <c r="A111" i="1" s="1"/>
  <c r="F110" i="1"/>
  <c r="A110" i="1" s="1"/>
  <c r="F109" i="1"/>
  <c r="A109" i="1" s="1"/>
  <c r="F108" i="1"/>
  <c r="A108" i="1" s="1"/>
  <c r="F80" i="1"/>
  <c r="A80" i="1" s="1"/>
  <c r="E46" i="1"/>
  <c r="A46" i="1" s="1"/>
  <c r="F76" i="1"/>
  <c r="A76" i="1" s="1"/>
  <c r="F79" i="1"/>
  <c r="A79" i="1" s="1"/>
  <c r="F78" i="1"/>
  <c r="A78" i="1" s="1"/>
  <c r="F77" i="1"/>
  <c r="A77" i="1" s="1"/>
  <c r="E47" i="1"/>
  <c r="A47" i="1" s="1"/>
  <c r="E49" i="1"/>
  <c r="A49" i="1" s="1"/>
  <c r="E48" i="1"/>
  <c r="A48" i="1" s="1"/>
  <c r="E50" i="1"/>
  <c r="A50" i="1" s="1"/>
  <c r="E16" i="1"/>
  <c r="F119" i="1" l="1"/>
  <c r="J115" i="1" s="1"/>
  <c r="I108" i="1" a="1"/>
  <c r="I76" i="1" a="1"/>
  <c r="F87" i="1"/>
  <c r="J83" i="1"/>
  <c r="F57" i="1"/>
  <c r="I53" i="1" s="1"/>
  <c r="H46" i="1" a="1"/>
  <c r="I108" i="1" l="1"/>
  <c r="F118" i="1"/>
  <c r="J117" i="1"/>
  <c r="D116" i="1"/>
  <c r="C142" i="1" s="1"/>
  <c r="C116" i="1"/>
  <c r="H46" i="1"/>
  <c r="D54" i="1"/>
  <c r="C140" i="1" s="1"/>
  <c r="F56" i="1"/>
  <c r="I55" i="1"/>
  <c r="I76" i="1"/>
  <c r="D84" i="1"/>
  <c r="C141" i="1" s="1"/>
  <c r="F86" i="1"/>
  <c r="J84" i="1" s="1"/>
  <c r="J85" i="1"/>
  <c r="I54" i="1" l="1"/>
  <c r="J116" i="1"/>
  <c r="E116" i="1" s="1"/>
  <c r="D142" i="1" s="1"/>
  <c r="E84" i="1"/>
  <c r="D141" i="1" s="1"/>
  <c r="E54" i="1"/>
  <c r="D14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<sst xmlns="http://schemas.openxmlformats.org/spreadsheetml/2006/main" count="157" uniqueCount="92">
  <si>
    <t>Informe pràctica A</t>
  </si>
  <si>
    <t>Data:</t>
  </si>
  <si>
    <t>Grup pràctiques:</t>
  </si>
  <si>
    <t>Parella:</t>
  </si>
  <si>
    <t>Alumnes:</t>
  </si>
  <si>
    <t>Descripció de la mostra</t>
  </si>
  <si>
    <t>Estandarització Estoc Cu 1000ppm</t>
  </si>
  <si>
    <t>Pes CuSO4 · 5 H2O</t>
  </si>
  <si>
    <t xml:space="preserve">ml estoc Cu </t>
  </si>
  <si>
    <t>ml EDTA</t>
  </si>
  <si>
    <t>ppm Cu</t>
  </si>
  <si>
    <t>conc. Estoc Cu</t>
  </si>
  <si>
    <t>ppm</t>
  </si>
  <si>
    <t>% rsd</t>
  </si>
  <si>
    <t>%</t>
  </si>
  <si>
    <t>Instrumentació</t>
  </si>
  <si>
    <t>Preparació Patrons i mesures Absorció Atòmica</t>
  </si>
  <si>
    <t>Calibratge Patrons Externs</t>
  </si>
  <si>
    <t>Patró (ppm Cu)</t>
  </si>
  <si>
    <t>ml estoc Cu</t>
  </si>
  <si>
    <t>ml enràs</t>
  </si>
  <si>
    <t>senyal AAS</t>
  </si>
  <si>
    <t>Factor dilució</t>
  </si>
  <si>
    <t>Senyal AAS</t>
  </si>
  <si>
    <t>conc.mostra</t>
  </si>
  <si>
    <t>Int.confiança</t>
  </si>
  <si>
    <t>Mostra</t>
  </si>
  <si>
    <t>Corba Calibrat:</t>
  </si>
  <si>
    <t>pendent</t>
  </si>
  <si>
    <t>ord.origen</t>
  </si>
  <si>
    <t>n</t>
  </si>
  <si>
    <t>Comentaris:</t>
  </si>
  <si>
    <t>Calibratge Patrons Externs amb interferent</t>
  </si>
  <si>
    <t>ml etanol</t>
  </si>
  <si>
    <t>Calibratge Addició estàndard</t>
  </si>
  <si>
    <t>ml mostra</t>
  </si>
  <si>
    <t xml:space="preserve">Comparació resultats vs. Calibratge. Discusió </t>
  </si>
  <si>
    <t>Calibratge extern</t>
  </si>
  <si>
    <t>Calibratge extern amb interferent</t>
  </si>
  <si>
    <t>Addició estàndard</t>
  </si>
  <si>
    <t>Comparació estadística pendents: extern vs. addició estàndard</t>
  </si>
  <si>
    <t>Discusió dels tres mètodes de calibratge</t>
  </si>
  <si>
    <t>contingut Cu aiguardent</t>
  </si>
  <si>
    <t>Sy/x</t>
  </si>
  <si>
    <t>T_18</t>
  </si>
  <si>
    <t>Sergio Castañeiras Morales i Domènec Huerta Estradé</t>
  </si>
  <si>
    <t>Pes molar CuSO4*5H2O</t>
  </si>
  <si>
    <t>Pes molar Cu</t>
  </si>
  <si>
    <t>g/mol</t>
  </si>
  <si>
    <t>EDTA 1 : 1 Cu</t>
  </si>
  <si>
    <t>Concentració EDTA</t>
  </si>
  <si>
    <t>M</t>
  </si>
  <si>
    <t>R^2</t>
  </si>
  <si>
    <t>S_{y/x}</t>
  </si>
  <si>
    <t>F</t>
  </si>
  <si>
    <t>dof</t>
  </si>
  <si>
    <t>Ssreg</t>
  </si>
  <si>
    <t>Ssresid</t>
  </si>
  <si>
    <t>S_{xx}</t>
  </si>
  <si>
    <t>S_0</t>
  </si>
  <si>
    <t>t_{tab}</t>
  </si>
  <si>
    <t>m</t>
  </si>
  <si>
    <t>u_m</t>
  </si>
  <si>
    <t>u_n</t>
  </si>
  <si>
    <t>conc. a partir del pesatge</t>
  </si>
  <si>
    <t xml:space="preserve">GRUP 2.1 (G3) tarda - 2on torn </t>
  </si>
  <si>
    <t>conc.mostra (ppm)</t>
  </si>
  <si>
    <t>Int.confiança (ppm)</t>
  </si>
  <si>
    <t>Senyal AAS = m * [Cu] + n</t>
  </si>
  <si>
    <t xml:space="preserve">pendent </t>
  </si>
  <si>
    <t>(0.121±0.001) ppm^{-1}</t>
  </si>
  <si>
    <t>(-0.002±0.002)</t>
  </si>
  <si>
    <t>Concentració estoc (ppm)</t>
  </si>
  <si>
    <t>Senyal AAS_{avg}</t>
  </si>
  <si>
    <t>(0.075 ± 0.002) ppm^{-1}</t>
  </si>
  <si>
    <t>(0.004 ± 0.003)</t>
  </si>
  <si>
    <t>(0.164 ± 0.005) ppm^{-1}</t>
  </si>
  <si>
    <t>(0.022 ± 0.004)</t>
  </si>
  <si>
    <t>int.confiança (ppm)</t>
  </si>
  <si>
    <t>En aquesta pràctica utilitzem un espectrofotòmetre d’absorció atòmica per detectar la presència de coure. L’equip emprat és el model 55 AA de la marca Agilent, que permet la atomització de la mostra mitjançant una flama.
La font de llum utilitzada és un tub de càtode buit multielemental, que conté el mateix metall que volem analitzar, en aquest cas, coure. La llum emesa per aquest tub travessa la flama on s’ha atomitzat la mostra, i posteriorment arriba a un detector, que mesura l’absorbància a una longitud d’ona específica corresponent a una de les línies espectrals del coure.
L’absorbància es calcula comparant la intensitat de la llum abans i després de passar per la flama. Com que només s’estan emetent les línies espectrals pròpies del coure, podem relacionar directament l’absorbància amb la concentració de l’analit. Això ens permet aplicar mètodes de calibratge basats en la relació lineal entre absorbància i concentració, tal com estableix la llei de Beer-Lambert, que és el principi en què es basa aquesta pràctica.
Per garantir un funcionament òptim de l’equip, cal mantenir-lo lliure de pols i residus sòlids. El tub de plàstic que s’utilitza per aspirar les solucions de mostra i de patró és molt fi, i pot obstruir-se fàcilment. Si es detecta una senyal anormalment baixa, és recomanable canviar aquest tub per assegurar un bon flux de la solució. A més, quan no s’estigui fent cap anàlisi, és convenient deixar el tub immers en un vas amb aigua, per evitar l’entrada de pols a l’interior del sistema.</t>
  </si>
  <si>
    <t>La mostra analitzada és un orujo comercial, concretament un “aguardiente de orujo” de la marca Pazo de Usía, amb un contingut alcohòlic del 40% en volum. El producte no especifica la concentració de coure present i pertany al lot L-I 5003.
El coure pot estar present en aquest tipus de begudes degut al fet que sovint es fan servir tubs de coure en el procés de destil·lació, la qual cosa comporta una contaminació mínima però inevitable. Segons el Reial decret 14/16/1982, la concentració màxima permesa de coure en aiguardents com l’orujo és de 10 ppm. Tot i això, els nivells de coure s’han reduït considerablement en els darrers anys gràcies a millores en els processos de fabricació.
Per dur a terme la quantificació de coure a la mostra, utilitzarem patrons preparats a partir de sulfat de coure pentahidratat, la concentració del qual s’ha determinat mitjançant tres valoracions amb EDTA. L’anàlisi es farà aplicant diversos mètodes de calibratge, amb l’objectiu de comparar-ne la sensibilitat, la incertesa i l’eficiència analítica.</t>
  </si>
  <si>
    <r>
      <rPr>
        <b/>
        <sz val="12"/>
        <color rgb="FF000000"/>
        <rFont val="Arial"/>
        <family val="2"/>
      </rPr>
      <t>Reial decret 14/16/1982, de 28 de maig,</t>
    </r>
    <r>
      <rPr>
        <sz val="12"/>
        <color rgb="FF000000"/>
        <rFont val="Arial"/>
        <family val="2"/>
      </rPr>
      <t xml:space="preserve"> pel qual s'aprova la Reglamentació tecnicosanitària per a l'elaboració, la circulació i el comerç d'aiguardents compostos, licors, aperitius sense vi base i altres begudes derivades d'alcohols naturals. 
(Font: Boletín Oficial del Estado; https://www.boe.es/eli/es/rd/1982/05/28/1416)
3.1 (2) Estar exentos de materias extrañas a la composición legal y/o tradicional del producto y no contener residuos de metales pesados en cantidades mayores de las que se citan.
Aguardiente - Cobre (en p.p.m.): 10
2.1.2. A efectos de esta Reglamentación, se consideran como aguardientes compuestos, los aguardientes de frutas, hierbas, cereales, leguminosas, tubérculos, de orujo, etc.</t>
    </r>
  </si>
  <si>
    <t xml:space="preserve">però com que no podem donar-ho per fet, realitzarem una valoració per determinar amb exactitud la quantitat de </t>
  </si>
  <si>
    <t xml:space="preserve">coure present en el patró. Per aquest motiu, és essencial que, durant el pesatge del reactiu, el recipient es torni </t>
  </si>
  <si>
    <t>a tancar de seguida i correctament, ja que l’exposició a l’aire pot alterar el seu grau d’hidratació i afectar la precisió de les mesures.</t>
  </si>
  <si>
    <t xml:space="preserve">Aquesta estimació parteix de la hipòtesi que el sulfat de coure està completament en forma pentahidratada, </t>
  </si>
  <si>
    <t>Durant la realització de les mesures, l’espectrofotòmetre d’absorció atòmica (AAS) fa tres replicats per a cada solució analitzada. Tot i que el procés no és especialment lent, cal actuar amb agilitat, ja que un cop es connecta la solució a l’equip, aquesta comença a consumir-se immediatament. Si es triga massa a iniciar la lectura, es corre el risc de malgastar o esgotar la solució abans de mesurar-la. Encara que això no ha representat un problema en el nostre cas, sí que ha estat un aspecte rellevant a tenir en compte durant l’operació amb l’AAS.
Per optimitzar el procediment i minimitzar errors, es recomana treballar en parelles: una persona pot gestionar les solucions mentre l’altra controla el programari i inicia les mesures, cosa que permet agilitzar el procés i assegurar l’ús correcte de cada mostra. El programari de l’equip, a més, segueix una seqüència predefinida que guia l’usuari en l’anàlisi del blanc, dels patrons en ordre i, finalment, de la mostra.</t>
  </si>
  <si>
    <t xml:space="preserve">La informació del calibratge amb patró extern i interferent s'ha extret de les dades d'uns companys. Donada la falta de temps, només el primer equip que havia fet la seva mesura del calibratge de patrons externs (sense interferents) ha tingut temps a preparar la mostra amb interferents.				
				</t>
  </si>
  <si>
    <t>Els patrons s’han preparat a partir d’un patró principal obtingut pesant 0,9818 g de sulfat de coure pentahidratat. Les valoracions amb EDTA van donar volums de 15,5; 15,4 i 15,4 mL, i a partir d’aquests valors s’ha calculat que la concentració de coure és de 980,7 ppm. Aquesta concentració es pot verificar i calcular utilitzant les primeres files del mateix full de càlcul Excel.</t>
  </si>
  <si>
    <t>La recta de regressió obtinguda presenta un ajust lineal excel·lent (R² = 1,000). El interval de confiança és reduït, com era previsible, ja que el mètode d’addició estàndard considera l’efecte matriu, fet que el converteix en la tècnica que ofereix els resultats més precisos. No obstant això, no és el mètode més eficient, ja que requereix preparar múltiples patrons i un temps considerable d’anàlisi amb l’equip.</t>
  </si>
  <si>
    <t>En primer lloc, s’ha observat que els pendents obtinguts amb el calibratge extern, tant amb com sense interferent, són similars. Com que la mostra conté un 40% d’etanol, a diferència dels patrons externs sense interferents, sospitàvem que aquest component podia influir en la mesura quantitativa, per exemple, mitjançant canvis en la viscositat. Tot i així, no s’han detectat diferències significatives en el pendent, si bé en el cas dels patrons amb interferent l’interval de confiança és més ampli.
L’objectiu de treballar amb patrons externs amb interferents era combinar els avantatges dels dos mètodes principals: la simplicitat i eficiència dels patrons externs, i la consideració de l’efecte matriu pròpia del mètode d’addició estàndard. Aquest enfocament ens hauria de permetre fer menys mesures (amb una única recta de calibratge), però incorporant l’efecte matriu mitjançant l’addició d’un interferent.
Tanmateix, el resultat no ha estat l’esperat, ja que l’interferent utilitzat no ha modificat apreciablement la corba de calibratge. Això podria deure’s a una selecció inadequada de l’interferent o a una preparació incorrecta dels patrons. Per validar aquesta hipòtesi, caldria provar una nova formulació de l’interferent o repetir l’experiment amb el mateix etanol afegit, per descartar errors experimentals.
A causa de la limitació de temps durant la pràctica, només un dels quatre grups de treball va poder preparar i analitzar els patrons amb interferents, fet que ens impedeix identificar amb certesa la font de l’error. Si s’aconseguís identificar un interferent eficaç que reproduís l’efecte matriu, aquest mètode seria l’opció més òptima. No obstant això, com que només es disposa d’una única mostra per analitzar, el mètode d’addició estàndard continua sent una alternativa molt adequada.
És destacable, en qualsevol cas, que els resultats obtinguts amb tots els mètodes han estat coherents i molt similars, i que l’addició estàndard ha mostrat el menor interval de confiança, cosa que indica una major precisió en els resultats.</t>
  </si>
  <si>
    <t>Cal fer molts càlculs!!!!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</si>
</sst>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
  </numFmts>
  <fonts count="11" x14ac:knownFonts="1">
    <font>
      <sz val="11"/>
      <color theme="1"/>
      <name val="Calibri"/>
      <family val="2"/>
      <scheme val="minor"/>
    </font>
    <font>
      <sz val="11"/>
      <color theme="1"/>
      <name val="Arial"/>
      <family val="2"/>
    </font>
    <font>
      <b/>
      <sz val="11"/>
      <color theme="1"/>
      <name val="Arial"/>
      <family val="2"/>
    </font>
    <font>
      <b/>
      <sz val="12"/>
      <color theme="1"/>
      <name val="Arial"/>
      <family val="2"/>
    </font>
    <font>
      <i/>
      <u/>
      <sz val="11"/>
      <color theme="1"/>
      <name val="Arial"/>
      <family val="2"/>
    </font>
    <font>
      <b/>
      <sz val="14"/>
      <color theme="1"/>
      <name val="Arial"/>
      <family val="2"/>
    </font>
    <font>
      <sz val="12"/>
      <color theme="1"/>
      <name val="Arial"/>
      <family val="2"/>
    </font>
    <font>
      <b/>
      <sz val="12"/>
      <color rgb="FF000000"/>
      <name val="Arial"/>
      <family val="2"/>
    </font>
    <font>
      <sz val="12"/>
      <color rgb="FF000000"/>
      <name val="Arial"/>
      <family val="2"/>
    </font>
    <font>
      <sz val="12"/>
      <color rgb="FF000000"/>
      <name val="Helvetica"/>
      <family val="2"/>
    </font>
    <font>
      <sz val="9"/>
      <color rgb="FF000000"/>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1">
    <xf numFmtId="0" fontId="0" fillId="0" borderId="0" xfId="0"/>
    <xf numFmtId="0" fontId="1" fillId="0" borderId="1" xfId="0" applyFont="1" applyBorder="1" applyAlignment="1">
      <alignment vertical="center"/>
    </xf>
    <xf numFmtId="0" fontId="1" fillId="0" borderId="0" xfId="0" applyFont="1" applyAlignment="1">
      <alignment vertical="center"/>
    </xf>
    <xf numFmtId="0" fontId="5"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1" fillId="0" borderId="1" xfId="0" applyFont="1" applyBorder="1" applyAlignment="1">
      <alignment horizontal="center" vertical="center"/>
    </xf>
    <xf numFmtId="0" fontId="1" fillId="0" borderId="2" xfId="0" applyFont="1" applyBorder="1" applyAlignment="1">
      <alignment vertical="center"/>
    </xf>
    <xf numFmtId="0" fontId="1" fillId="0" borderId="11"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14" fontId="1" fillId="0" borderId="0" xfId="0" applyNumberFormat="1" applyFont="1" applyAlignment="1">
      <alignment vertical="center"/>
    </xf>
    <xf numFmtId="164" fontId="1" fillId="0" borderId="1" xfId="0" applyNumberFormat="1" applyFont="1" applyBorder="1" applyAlignment="1">
      <alignment vertical="center"/>
    </xf>
    <xf numFmtId="2" fontId="1" fillId="0" borderId="1" xfId="0" applyNumberFormat="1" applyFont="1" applyBorder="1" applyAlignment="1">
      <alignment vertical="center"/>
    </xf>
    <xf numFmtId="165" fontId="1" fillId="0" borderId="1" xfId="0" applyNumberFormat="1" applyFont="1" applyBorder="1" applyAlignment="1">
      <alignment vertical="center"/>
    </xf>
    <xf numFmtId="166" fontId="1" fillId="0" borderId="1" xfId="0" applyNumberFormat="1" applyFont="1" applyBorder="1" applyAlignment="1">
      <alignment vertical="center"/>
    </xf>
    <xf numFmtId="0" fontId="1" fillId="0" borderId="0" xfId="0" applyFont="1" applyAlignment="1">
      <alignment horizontal="center" vertical="center"/>
    </xf>
    <xf numFmtId="0" fontId="8" fillId="0" borderId="0" xfId="0" applyFont="1"/>
    <xf numFmtId="0" fontId="9" fillId="0" borderId="0" xfId="0" applyFont="1"/>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0" fillId="0" borderId="0" xfId="0" applyFont="1" applyAlignment="1">
      <alignment horizontal="center" vertical="center" wrapText="1"/>
    </xf>
    <xf numFmtId="0" fontId="8" fillId="0" borderId="0" xfId="0" applyFont="1" applyAlignment="1">
      <alignment horizontal="center" vertical="center" wrapText="1"/>
    </xf>
    <xf numFmtId="0" fontId="1" fillId="0" borderId="2" xfId="0" applyFont="1" applyBorder="1" applyAlignment="1">
      <alignment horizontal="center" vertical="center"/>
    </xf>
    <xf numFmtId="0" fontId="1" fillId="0" borderId="11"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2" fillId="0" borderId="1" xfId="0" applyFont="1" applyBorder="1" applyAlignment="1">
      <alignment horizontal="center" vertical="center"/>
    </xf>
    <xf numFmtId="164" fontId="1" fillId="0" borderId="2" xfId="0" applyNumberFormat="1"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2" fillId="0" borderId="6"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Patró extern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manualLayout>
          <c:layoutTarget val="inner"/>
          <c:xMode val="edge"/>
          <c:yMode val="edge"/>
          <c:x val="3.6111111111111108E-2"/>
          <c:y val="3.0697494702403509E-2"/>
          <c:w val="0.89825699912510937"/>
          <c:h val="0.77435945854835175"/>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4851719183947475E-2"/>
                  <c:y val="0.2674551458686523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A'!$A$46:$A$50</c:f>
              <c:numCache>
                <c:formatCode>0.000</c:formatCode>
                <c:ptCount val="5"/>
                <c:pt idx="0">
                  <c:v>9.8072660000000006E-2</c:v>
                </c:pt>
                <c:pt idx="1">
                  <c:v>0.4903633</c:v>
                </c:pt>
                <c:pt idx="2">
                  <c:v>0.9807266</c:v>
                </c:pt>
                <c:pt idx="3">
                  <c:v>1.9614532</c:v>
                </c:pt>
                <c:pt idx="4">
                  <c:v>2.9421798000000003</c:v>
                </c:pt>
              </c:numCache>
            </c:numRef>
          </c:xVal>
          <c:yVal>
            <c:numRef>
              <c:f>'Pràctica A'!$D$46:$D$50</c:f>
              <c:numCache>
                <c:formatCode>General</c:formatCode>
                <c:ptCount val="5"/>
                <c:pt idx="0">
                  <c:v>1.0200000000000001E-2</c:v>
                </c:pt>
                <c:pt idx="1">
                  <c:v>6.0699999999999997E-2</c:v>
                </c:pt>
                <c:pt idx="2">
                  <c:v>0.1143</c:v>
                </c:pt>
                <c:pt idx="3">
                  <c:v>0.23350000000000001</c:v>
                </c:pt>
                <c:pt idx="4">
                  <c:v>0.35570000000000002</c:v>
                </c:pt>
              </c:numCache>
            </c:numRef>
          </c:yVal>
          <c:smooth val="0"/>
          <c:extLst>
            <c:ext xmlns:c16="http://schemas.microsoft.com/office/drawing/2014/chart" uri="{C3380CC4-5D6E-409C-BE32-E72D297353CC}">
              <c16:uniqueId val="{00000000-A8C5-FF4A-B625-BA6C0DDE9884}"/>
            </c:ext>
          </c:extLst>
        </c:ser>
        <c:dLbls>
          <c:showLegendKey val="0"/>
          <c:showVal val="0"/>
          <c:showCatName val="0"/>
          <c:showSerName val="0"/>
          <c:showPercent val="0"/>
          <c:showBubbleSize val="0"/>
        </c:dLbls>
        <c:axId val="546656240"/>
        <c:axId val="546621456"/>
      </c:scatterChart>
      <c:valAx>
        <c:axId val="546656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 (ppm)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621456"/>
        <c:crosses val="autoZero"/>
        <c:crossBetween val="midCat"/>
      </c:valAx>
      <c:valAx>
        <c:axId val="5466214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6562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Patró extern amb interferència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8010160331016645E-2"/>
                  <c:y val="0.1102197795055568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A'!$A$76:$A$80</c:f>
              <c:numCache>
                <c:formatCode>General</c:formatCode>
                <c:ptCount val="5"/>
                <c:pt idx="0">
                  <c:v>9.8072660000000006E-2</c:v>
                </c:pt>
                <c:pt idx="1">
                  <c:v>0.4903633</c:v>
                </c:pt>
                <c:pt idx="2">
                  <c:v>0.9807266</c:v>
                </c:pt>
                <c:pt idx="3">
                  <c:v>1.9614532</c:v>
                </c:pt>
                <c:pt idx="4">
                  <c:v>2.9421798000000003</c:v>
                </c:pt>
              </c:numCache>
            </c:numRef>
          </c:xVal>
          <c:yVal>
            <c:numRef>
              <c:f>'Pràctica A'!$E$76:$E$80</c:f>
              <c:numCache>
                <c:formatCode>General</c:formatCode>
                <c:ptCount val="5"/>
                <c:pt idx="0">
                  <c:v>7.3000000000000001E-3</c:v>
                </c:pt>
                <c:pt idx="1">
                  <c:v>4.0099999999999997E-2</c:v>
                </c:pt>
                <c:pt idx="2">
                  <c:v>8.43E-2</c:v>
                </c:pt>
                <c:pt idx="3">
                  <c:v>0.15640000000000001</c:v>
                </c:pt>
                <c:pt idx="4">
                  <c:v>0.2233</c:v>
                </c:pt>
              </c:numCache>
            </c:numRef>
          </c:yVal>
          <c:smooth val="0"/>
          <c:extLst>
            <c:ext xmlns:c16="http://schemas.microsoft.com/office/drawing/2014/chart" uri="{C3380CC4-5D6E-409C-BE32-E72D297353CC}">
              <c16:uniqueId val="{00000000-10FC-0E46-9E10-40BAB6D6F9C5}"/>
            </c:ext>
          </c:extLst>
        </c:ser>
        <c:dLbls>
          <c:showLegendKey val="0"/>
          <c:showVal val="0"/>
          <c:showCatName val="0"/>
          <c:showSerName val="0"/>
          <c:showPercent val="0"/>
          <c:showBubbleSize val="0"/>
        </c:dLbls>
        <c:axId val="547061488"/>
        <c:axId val="546949248"/>
      </c:scatterChart>
      <c:valAx>
        <c:axId val="547061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a:t>
                </a:r>
                <a:r>
                  <a:rPr lang="en-GB" baseline="0"/>
                  <a:t> (ppm)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949248"/>
        <c:crosses val="autoZero"/>
        <c:crossBetween val="midCat"/>
      </c:valAx>
      <c:valAx>
        <c:axId val="5469492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7061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Adició estàndar</a:t>
            </a:r>
          </a:p>
        </c:rich>
      </c:tx>
      <c:layout>
        <c:manualLayout>
          <c:xMode val="edge"/>
          <c:yMode val="edge"/>
          <c:x val="0.37701127980184185"/>
          <c:y val="3.0361768843183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0742016451723002E-2"/>
                  <c:y val="0.105248685210527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A'!$A$108:$A$112</c:f>
              <c:numCache>
                <c:formatCode>0.000</c:formatCode>
                <c:ptCount val="5"/>
                <c:pt idx="0">
                  <c:v>3.9229064000000001E-2</c:v>
                </c:pt>
                <c:pt idx="1">
                  <c:v>0.19614532000000001</c:v>
                </c:pt>
                <c:pt idx="2">
                  <c:v>0.39229064000000002</c:v>
                </c:pt>
                <c:pt idx="3">
                  <c:v>0.78458128000000005</c:v>
                </c:pt>
                <c:pt idx="4">
                  <c:v>1.1768719200000002</c:v>
                </c:pt>
              </c:numCache>
            </c:numRef>
          </c:xVal>
          <c:yVal>
            <c:numRef>
              <c:f>'Pràctica A'!$E$108:$E$112</c:f>
              <c:numCache>
                <c:formatCode>General</c:formatCode>
                <c:ptCount val="5"/>
                <c:pt idx="0">
                  <c:v>2.4199999999999999E-2</c:v>
                </c:pt>
                <c:pt idx="1">
                  <c:v>5.4399999999999997E-2</c:v>
                </c:pt>
                <c:pt idx="2">
                  <c:v>8.8800000000000004E-2</c:v>
                </c:pt>
                <c:pt idx="3">
                  <c:v>0.1565</c:v>
                </c:pt>
                <c:pt idx="4">
                  <c:v>0.2107</c:v>
                </c:pt>
              </c:numCache>
            </c:numRef>
          </c:yVal>
          <c:smooth val="0"/>
          <c:extLst>
            <c:ext xmlns:c16="http://schemas.microsoft.com/office/drawing/2014/chart" uri="{C3380CC4-5D6E-409C-BE32-E72D297353CC}">
              <c16:uniqueId val="{00000001-CE84-2E4C-8822-6327CC287D07}"/>
            </c:ext>
          </c:extLst>
        </c:ser>
        <c:dLbls>
          <c:showLegendKey val="0"/>
          <c:showVal val="0"/>
          <c:showCatName val="0"/>
          <c:showSerName val="0"/>
          <c:showPercent val="0"/>
          <c:showBubbleSize val="0"/>
        </c:dLbls>
        <c:axId val="547061488"/>
        <c:axId val="546949248"/>
      </c:scatterChart>
      <c:valAx>
        <c:axId val="547061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a:t>
                </a:r>
                <a:r>
                  <a:rPr lang="en-GB" baseline="0"/>
                  <a:t> (ppm)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949248"/>
        <c:crosses val="autoZero"/>
        <c:crossBetween val="midCat"/>
      </c:valAx>
      <c:valAx>
        <c:axId val="5469492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7061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Comparació de les rectes</a:t>
            </a:r>
            <a:r>
              <a:rPr lang="en-US" baseline="0"/>
              <a:t> de calibratge</a:t>
            </a:r>
          </a:p>
        </c:rich>
      </c:tx>
      <c:layout>
        <c:manualLayout>
          <c:xMode val="edge"/>
          <c:yMode val="edge"/>
          <c:x val="0.31053809253380582"/>
          <c:y val="3.44018602994038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manualLayout>
          <c:layoutTarget val="inner"/>
          <c:xMode val="edge"/>
          <c:yMode val="edge"/>
          <c:x val="6.9966926178487154E-2"/>
          <c:y val="0.13916943933905007"/>
          <c:w val="0.89013323176661718"/>
          <c:h val="0.69422880309199753"/>
        </c:manualLayout>
      </c:layout>
      <c:scatterChart>
        <c:scatterStyle val="lineMarker"/>
        <c:varyColors val="0"/>
        <c:ser>
          <c:idx val="0"/>
          <c:order val="0"/>
          <c:tx>
            <c:v>Adició estàndar</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4459507794645013"/>
                  <c:y val="-2.29627506485984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A'!$A$108:$A$112</c:f>
              <c:numCache>
                <c:formatCode>0.000</c:formatCode>
                <c:ptCount val="5"/>
                <c:pt idx="0">
                  <c:v>3.9229064000000001E-2</c:v>
                </c:pt>
                <c:pt idx="1">
                  <c:v>0.19614532000000001</c:v>
                </c:pt>
                <c:pt idx="2">
                  <c:v>0.39229064000000002</c:v>
                </c:pt>
                <c:pt idx="3">
                  <c:v>0.78458128000000005</c:v>
                </c:pt>
                <c:pt idx="4">
                  <c:v>1.1768719200000002</c:v>
                </c:pt>
              </c:numCache>
            </c:numRef>
          </c:xVal>
          <c:yVal>
            <c:numRef>
              <c:f>'Pràctica A'!$E$108:$E$112</c:f>
              <c:numCache>
                <c:formatCode>General</c:formatCode>
                <c:ptCount val="5"/>
                <c:pt idx="0">
                  <c:v>2.4199999999999999E-2</c:v>
                </c:pt>
                <c:pt idx="1">
                  <c:v>5.4399999999999997E-2</c:v>
                </c:pt>
                <c:pt idx="2">
                  <c:v>8.8800000000000004E-2</c:v>
                </c:pt>
                <c:pt idx="3">
                  <c:v>0.1565</c:v>
                </c:pt>
                <c:pt idx="4">
                  <c:v>0.2107</c:v>
                </c:pt>
              </c:numCache>
            </c:numRef>
          </c:yVal>
          <c:smooth val="0"/>
          <c:extLst>
            <c:ext xmlns:c16="http://schemas.microsoft.com/office/drawing/2014/chart" uri="{C3380CC4-5D6E-409C-BE32-E72D297353CC}">
              <c16:uniqueId val="{00000001-51FC-BA4C-8B39-02B9C8C5A3D1}"/>
            </c:ext>
          </c:extLst>
        </c:ser>
        <c:ser>
          <c:idx val="1"/>
          <c:order val="1"/>
          <c:tx>
            <c:v>Patró extern amb interferència</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1"/>
            <c:dispEq val="1"/>
            <c:trendlineLbl>
              <c:layout>
                <c:manualLayout>
                  <c:x val="6.3999702707222356E-2"/>
                  <c:y val="-6.78150356655300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A'!$E$76:$E$80</c:f>
              <c:numCache>
                <c:formatCode>General</c:formatCode>
                <c:ptCount val="5"/>
                <c:pt idx="0">
                  <c:v>7.3000000000000001E-3</c:v>
                </c:pt>
                <c:pt idx="1">
                  <c:v>4.0099999999999997E-2</c:v>
                </c:pt>
                <c:pt idx="2">
                  <c:v>8.43E-2</c:v>
                </c:pt>
                <c:pt idx="3">
                  <c:v>0.15640000000000001</c:v>
                </c:pt>
                <c:pt idx="4">
                  <c:v>0.2233</c:v>
                </c:pt>
              </c:numCache>
            </c:numRef>
          </c:xVal>
          <c:yVal>
            <c:numRef>
              <c:f>'Pràctica A'!$A$76:$A$80</c:f>
              <c:numCache>
                <c:formatCode>General</c:formatCode>
                <c:ptCount val="5"/>
                <c:pt idx="0">
                  <c:v>9.8072660000000006E-2</c:v>
                </c:pt>
                <c:pt idx="1">
                  <c:v>0.4903633</c:v>
                </c:pt>
                <c:pt idx="2">
                  <c:v>0.9807266</c:v>
                </c:pt>
                <c:pt idx="3">
                  <c:v>1.9614532</c:v>
                </c:pt>
                <c:pt idx="4">
                  <c:v>2.9421798000000003</c:v>
                </c:pt>
              </c:numCache>
            </c:numRef>
          </c:yVal>
          <c:smooth val="0"/>
          <c:extLst>
            <c:ext xmlns:c16="http://schemas.microsoft.com/office/drawing/2014/chart" uri="{C3380CC4-5D6E-409C-BE32-E72D297353CC}">
              <c16:uniqueId val="{00000002-51FC-BA4C-8B39-02B9C8C5A3D1}"/>
            </c:ext>
          </c:extLst>
        </c:ser>
        <c:ser>
          <c:idx val="2"/>
          <c:order val="2"/>
          <c:tx>
            <c:v>Patró extern</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1"/>
            <c:dispEq val="1"/>
            <c:trendlineLbl>
              <c:layout>
                <c:manualLayout>
                  <c:x val="0.11984742841747338"/>
                  <c:y val="-2.765777638569596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A'!$D$46:$D$50</c:f>
              <c:numCache>
                <c:formatCode>General</c:formatCode>
                <c:ptCount val="5"/>
                <c:pt idx="0">
                  <c:v>1.0200000000000001E-2</c:v>
                </c:pt>
                <c:pt idx="1">
                  <c:v>6.0699999999999997E-2</c:v>
                </c:pt>
                <c:pt idx="2">
                  <c:v>0.1143</c:v>
                </c:pt>
                <c:pt idx="3">
                  <c:v>0.23350000000000001</c:v>
                </c:pt>
                <c:pt idx="4">
                  <c:v>0.35570000000000002</c:v>
                </c:pt>
              </c:numCache>
            </c:numRef>
          </c:xVal>
          <c:yVal>
            <c:numRef>
              <c:f>'Pràctica A'!$A$46:$A$50</c:f>
              <c:numCache>
                <c:formatCode>0.000</c:formatCode>
                <c:ptCount val="5"/>
                <c:pt idx="0">
                  <c:v>9.8072660000000006E-2</c:v>
                </c:pt>
                <c:pt idx="1">
                  <c:v>0.4903633</c:v>
                </c:pt>
                <c:pt idx="2">
                  <c:v>0.9807266</c:v>
                </c:pt>
                <c:pt idx="3">
                  <c:v>1.9614532</c:v>
                </c:pt>
                <c:pt idx="4">
                  <c:v>2.9421798000000003</c:v>
                </c:pt>
              </c:numCache>
            </c:numRef>
          </c:yVal>
          <c:smooth val="0"/>
          <c:extLst>
            <c:ext xmlns:c16="http://schemas.microsoft.com/office/drawing/2014/chart" uri="{C3380CC4-5D6E-409C-BE32-E72D297353CC}">
              <c16:uniqueId val="{00000003-51FC-BA4C-8B39-02B9C8C5A3D1}"/>
            </c:ext>
          </c:extLst>
        </c:ser>
        <c:dLbls>
          <c:showLegendKey val="0"/>
          <c:showVal val="0"/>
          <c:showCatName val="0"/>
          <c:showSerName val="0"/>
          <c:showPercent val="0"/>
          <c:showBubbleSize val="0"/>
        </c:dLbls>
        <c:axId val="547061488"/>
        <c:axId val="546949248"/>
      </c:scatterChart>
      <c:valAx>
        <c:axId val="547061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a:t>
                </a:r>
                <a:r>
                  <a:rPr lang="en-GB" baseline="0"/>
                  <a:t> (ppm)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949248"/>
        <c:crosses val="autoZero"/>
        <c:crossBetween val="midCat"/>
      </c:valAx>
      <c:valAx>
        <c:axId val="5469492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7061488"/>
        <c:crosses val="autoZero"/>
        <c:crossBetween val="midCat"/>
      </c:valAx>
      <c:spPr>
        <a:noFill/>
        <a:ln>
          <a:noFill/>
        </a:ln>
        <a:effectLst/>
      </c:spPr>
    </c:plotArea>
    <c:legend>
      <c:legendPos val="r"/>
      <c:legendEntry>
        <c:idx val="3"/>
        <c:delete val="1"/>
      </c:legendEntry>
      <c:legendEntry>
        <c:idx val="4"/>
        <c:delete val="1"/>
      </c:legendEntry>
      <c:legendEntry>
        <c:idx val="5"/>
        <c:delete val="1"/>
      </c:legendEntry>
      <c:layout>
        <c:manualLayout>
          <c:xMode val="edge"/>
          <c:yMode val="edge"/>
          <c:x val="0.75623798328622105"/>
          <c:y val="0.15426687795058525"/>
          <c:w val="0.16371948103829503"/>
          <c:h val="0.310014124377256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57</xdr:row>
      <xdr:rowOff>60320</xdr:rowOff>
    </xdr:from>
    <xdr:to>
      <xdr:col>5</xdr:col>
      <xdr:colOff>1757680</xdr:colOff>
      <xdr:row>68</xdr:row>
      <xdr:rowOff>1405322</xdr:rowOff>
    </xdr:to>
    <xdr:graphicFrame macro="">
      <xdr:nvGraphicFramePr>
        <xdr:cNvPr id="2" name="Chart 1">
          <a:extLst>
            <a:ext uri="{FF2B5EF4-FFF2-40B4-BE49-F238E27FC236}">
              <a16:creationId xmlns:a16="http://schemas.microsoft.com/office/drawing/2014/main" id="{022E4628-9CB8-9277-CE4D-72E263C07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87</xdr:row>
      <xdr:rowOff>14192</xdr:rowOff>
    </xdr:from>
    <xdr:to>
      <xdr:col>5</xdr:col>
      <xdr:colOff>1811973</xdr:colOff>
      <xdr:row>98</xdr:row>
      <xdr:rowOff>938344</xdr:rowOff>
    </xdr:to>
    <xdr:graphicFrame macro="">
      <xdr:nvGraphicFramePr>
        <xdr:cNvPr id="3" name="Chart 2">
          <a:extLst>
            <a:ext uri="{FF2B5EF4-FFF2-40B4-BE49-F238E27FC236}">
              <a16:creationId xmlns:a16="http://schemas.microsoft.com/office/drawing/2014/main" id="{B5743384-C1F7-ED25-ECAF-255FF15049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64892</xdr:colOff>
      <xdr:row>119</xdr:row>
      <xdr:rowOff>27810</xdr:rowOff>
    </xdr:from>
    <xdr:to>
      <xdr:col>5</xdr:col>
      <xdr:colOff>1765391</xdr:colOff>
      <xdr:row>130</xdr:row>
      <xdr:rowOff>216170</xdr:rowOff>
    </xdr:to>
    <xdr:graphicFrame macro="">
      <xdr:nvGraphicFramePr>
        <xdr:cNvPr id="4" name="Chart 3">
          <a:extLst>
            <a:ext uri="{FF2B5EF4-FFF2-40B4-BE49-F238E27FC236}">
              <a16:creationId xmlns:a16="http://schemas.microsoft.com/office/drawing/2014/main" id="{3BA154FD-C02D-6C40-8DC9-44271C38A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143</xdr:row>
      <xdr:rowOff>293641</xdr:rowOff>
    </xdr:from>
    <xdr:to>
      <xdr:col>5</xdr:col>
      <xdr:colOff>7341</xdr:colOff>
      <xdr:row>155</xdr:row>
      <xdr:rowOff>168844</xdr:rowOff>
    </xdr:to>
    <xdr:graphicFrame macro="">
      <xdr:nvGraphicFramePr>
        <xdr:cNvPr id="5" name="Chart 4">
          <a:extLst>
            <a:ext uri="{FF2B5EF4-FFF2-40B4-BE49-F238E27FC236}">
              <a16:creationId xmlns:a16="http://schemas.microsoft.com/office/drawing/2014/main" id="{F287A713-650A-0842-9F8F-39A07B830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B08C8-5267-41A1-8A30-44F36ECBD8D8}">
  <dimension ref="A1:K168"/>
  <sheetViews>
    <sheetView showGridLines="0" tabSelected="1" topLeftCell="A137" zoomScale="143" zoomScaleNormal="136" workbookViewId="0">
      <selection activeCell="G153" sqref="G153"/>
    </sheetView>
  </sheetViews>
  <sheetFormatPr baseColWidth="10" defaultColWidth="11.5" defaultRowHeight="23.25" customHeight="1" x14ac:dyDescent="0.2"/>
  <cols>
    <col min="1" max="1" width="21.1640625" style="2" customWidth="1"/>
    <col min="2" max="2" width="17" style="2" customWidth="1"/>
    <col min="3" max="3" width="12.6640625" style="2" customWidth="1"/>
    <col min="4" max="4" width="23.33203125" style="2" customWidth="1"/>
    <col min="5" max="5" width="25" style="2" customWidth="1"/>
    <col min="6" max="6" width="24.5" style="2" customWidth="1"/>
    <col min="7" max="7" width="11.5" style="2"/>
    <col min="8" max="8" width="17.6640625" style="2" customWidth="1"/>
    <col min="9" max="9" width="18" style="2" customWidth="1"/>
    <col min="10" max="16384" width="11.5" style="2"/>
  </cols>
  <sheetData>
    <row r="1" spans="1:11" ht="21" customHeight="1" x14ac:dyDescent="0.2">
      <c r="A1" s="3" t="s">
        <v>0</v>
      </c>
      <c r="E1" s="4" t="s">
        <v>1</v>
      </c>
      <c r="F1" s="16">
        <v>45782</v>
      </c>
    </row>
    <row r="2" spans="1:11" s="5" customFormat="1" ht="15" customHeight="1" x14ac:dyDescent="0.2">
      <c r="A2" s="4" t="s">
        <v>2</v>
      </c>
      <c r="B2" s="22" t="s">
        <v>65</v>
      </c>
      <c r="E2" s="4" t="s">
        <v>3</v>
      </c>
      <c r="F2" s="23" t="s">
        <v>44</v>
      </c>
    </row>
    <row r="3" spans="1:11" s="5" customFormat="1" ht="15" customHeight="1" x14ac:dyDescent="0.2">
      <c r="A3" s="4" t="s">
        <v>4</v>
      </c>
      <c r="B3" s="5" t="s">
        <v>45</v>
      </c>
    </row>
    <row r="4" spans="1:11" s="5" customFormat="1" ht="15" customHeight="1" x14ac:dyDescent="0.2">
      <c r="A4" s="4"/>
    </row>
    <row r="5" spans="1:11" s="5" customFormat="1" ht="15" customHeight="1" x14ac:dyDescent="0.2">
      <c r="A5" s="4" t="s">
        <v>5</v>
      </c>
    </row>
    <row r="6" spans="1:11" ht="15" customHeight="1" x14ac:dyDescent="0.2">
      <c r="A6" s="6"/>
    </row>
    <row r="7" spans="1:11" ht="15" customHeight="1" x14ac:dyDescent="0.2">
      <c r="A7" s="6"/>
    </row>
    <row r="8" spans="1:11" ht="15" customHeight="1" x14ac:dyDescent="0.2">
      <c r="A8" s="6"/>
    </row>
    <row r="9" spans="1:11" ht="23.25" customHeight="1" x14ac:dyDescent="0.2">
      <c r="A9" s="4" t="s">
        <v>6</v>
      </c>
    </row>
    <row r="10" spans="1:11" ht="23.25" customHeight="1" x14ac:dyDescent="0.2">
      <c r="G10" t="s">
        <v>85</v>
      </c>
    </row>
    <row r="11" spans="1:11" ht="23.25" customHeight="1" x14ac:dyDescent="0.2">
      <c r="A11" s="1" t="s">
        <v>7</v>
      </c>
      <c r="B11" s="1">
        <v>0.98360000000000003</v>
      </c>
      <c r="D11" s="25" t="s">
        <v>64</v>
      </c>
      <c r="E11" s="1">
        <f>10^3*B11*E13/(E12*B12)</f>
        <v>1.0013231968280032</v>
      </c>
      <c r="F11" s="24" t="s">
        <v>12</v>
      </c>
      <c r="G11" t="s">
        <v>82</v>
      </c>
      <c r="J11"/>
      <c r="K11"/>
    </row>
    <row r="12" spans="1:11" ht="23.25" customHeight="1" x14ac:dyDescent="0.2">
      <c r="A12" s="1" t="s">
        <v>8</v>
      </c>
      <c r="B12" s="1">
        <v>250</v>
      </c>
      <c r="D12" s="25" t="s">
        <v>46</v>
      </c>
      <c r="E12" s="1">
        <v>249.685</v>
      </c>
      <c r="F12" s="24" t="s">
        <v>48</v>
      </c>
      <c r="G12" t="s">
        <v>83</v>
      </c>
      <c r="I12"/>
      <c r="J12"/>
      <c r="K12"/>
    </row>
    <row r="13" spans="1:11" ht="23.25" customHeight="1" x14ac:dyDescent="0.2">
      <c r="D13" s="25" t="s">
        <v>47</v>
      </c>
      <c r="E13" s="1">
        <v>63.545999999999999</v>
      </c>
      <c r="F13" s="24" t="s">
        <v>48</v>
      </c>
      <c r="G13" t="s">
        <v>84</v>
      </c>
      <c r="I13"/>
      <c r="J13"/>
      <c r="K13"/>
    </row>
    <row r="14" spans="1:11" ht="23.25" customHeight="1" x14ac:dyDescent="0.2">
      <c r="D14" s="6"/>
      <c r="F14" s="6"/>
      <c r="I14"/>
      <c r="J14"/>
      <c r="K14"/>
    </row>
    <row r="15" spans="1:11" ht="23.25" customHeight="1" x14ac:dyDescent="0.2">
      <c r="A15" s="24" t="s">
        <v>9</v>
      </c>
      <c r="B15" s="24" t="s">
        <v>10</v>
      </c>
      <c r="D15" s="24" t="s">
        <v>11</v>
      </c>
      <c r="E15" s="19">
        <f>AVERAGE(B16:B18)</f>
        <v>980.72659999999996</v>
      </c>
      <c r="F15" s="24" t="s">
        <v>12</v>
      </c>
      <c r="I15"/>
      <c r="J15"/>
      <c r="K15"/>
    </row>
    <row r="16" spans="1:11" ht="23.25" customHeight="1" x14ac:dyDescent="0.2">
      <c r="A16" s="1">
        <v>15.4</v>
      </c>
      <c r="B16" s="1">
        <f>10^3*(A16*$B$20*$E$13)/(25)</f>
        <v>978.60839999999996</v>
      </c>
      <c r="D16" s="24" t="s">
        <v>13</v>
      </c>
      <c r="E16" s="19">
        <f>STDEV(B16:B20)/E15*100</f>
        <v>49.999658420592098</v>
      </c>
      <c r="F16" s="24" t="s">
        <v>14</v>
      </c>
      <c r="H16"/>
      <c r="I16"/>
      <c r="J16"/>
      <c r="K16"/>
    </row>
    <row r="17" spans="1:4" ht="23.25" customHeight="1" x14ac:dyDescent="0.2">
      <c r="A17" s="1">
        <v>15.4</v>
      </c>
      <c r="B17" s="1">
        <f>10^3*(A17*$B$20*$E$13)/(25)</f>
        <v>978.60839999999996</v>
      </c>
    </row>
    <row r="18" spans="1:4" ht="23.25" customHeight="1" x14ac:dyDescent="0.2">
      <c r="A18" s="1">
        <v>15.5</v>
      </c>
      <c r="B18" s="1">
        <f>10^3*(A18*$B$20*$E$13)/(25)</f>
        <v>984.96300000000008</v>
      </c>
    </row>
    <row r="19" spans="1:4" ht="23.25" customHeight="1" x14ac:dyDescent="0.2">
      <c r="A19" s="6" t="s">
        <v>49</v>
      </c>
    </row>
    <row r="20" spans="1:4" ht="23.25" customHeight="1" x14ac:dyDescent="0.2">
      <c r="A20" s="24" t="s">
        <v>50</v>
      </c>
      <c r="B20" s="1">
        <v>2.5000000000000001E-2</v>
      </c>
      <c r="C20" s="24" t="s">
        <v>51</v>
      </c>
    </row>
    <row r="23" spans="1:4" ht="23.25" customHeight="1" x14ac:dyDescent="0.2">
      <c r="A23" s="4" t="s">
        <v>15</v>
      </c>
    </row>
    <row r="24" spans="1:4" ht="23.25" customHeight="1" x14ac:dyDescent="0.2">
      <c r="A24" s="28" t="s">
        <v>79</v>
      </c>
      <c r="B24" s="29"/>
      <c r="C24" s="29"/>
      <c r="D24" s="29"/>
    </row>
    <row r="25" spans="1:4" ht="23.25" customHeight="1" x14ac:dyDescent="0.2">
      <c r="A25" s="29"/>
      <c r="B25" s="29"/>
      <c r="C25" s="29"/>
      <c r="D25" s="29"/>
    </row>
    <row r="26" spans="1:4" ht="23.25" customHeight="1" x14ac:dyDescent="0.2">
      <c r="A26" s="29"/>
      <c r="B26" s="29"/>
      <c r="C26" s="29"/>
      <c r="D26" s="29"/>
    </row>
    <row r="27" spans="1:4" ht="23.25" customHeight="1" x14ac:dyDescent="0.2">
      <c r="A27" s="29"/>
      <c r="B27" s="29"/>
      <c r="C27" s="29"/>
      <c r="D27" s="29"/>
    </row>
    <row r="28" spans="1:4" ht="23.25" customHeight="1" x14ac:dyDescent="0.2">
      <c r="A28" s="29"/>
      <c r="B28" s="29"/>
      <c r="C28" s="29"/>
      <c r="D28" s="29"/>
    </row>
    <row r="29" spans="1:4" ht="75" customHeight="1" x14ac:dyDescent="0.2">
      <c r="A29" s="29"/>
      <c r="B29" s="29"/>
      <c r="C29" s="29"/>
      <c r="D29" s="29"/>
    </row>
    <row r="30" spans="1:4" ht="107" customHeight="1" x14ac:dyDescent="0.2">
      <c r="A30" s="29"/>
      <c r="B30" s="29"/>
      <c r="C30" s="29"/>
      <c r="D30" s="29"/>
    </row>
    <row r="31" spans="1:4" ht="58" customHeight="1" x14ac:dyDescent="0.2">
      <c r="A31" s="29"/>
      <c r="B31" s="29"/>
      <c r="C31" s="29"/>
      <c r="D31" s="29"/>
    </row>
    <row r="32" spans="1:4" ht="24" customHeight="1" x14ac:dyDescent="0.2">
      <c r="A32" s="4" t="s">
        <v>5</v>
      </c>
    </row>
    <row r="33" spans="1:10" ht="23.25" customHeight="1" x14ac:dyDescent="0.2">
      <c r="A33" s="28" t="s">
        <v>80</v>
      </c>
      <c r="B33" s="29"/>
      <c r="C33" s="29"/>
      <c r="D33" s="29"/>
      <c r="F33" s="30"/>
      <c r="G33" s="30"/>
      <c r="H33" s="30"/>
    </row>
    <row r="34" spans="1:10" ht="23.25" customHeight="1" x14ac:dyDescent="0.2">
      <c r="A34" s="29"/>
      <c r="B34" s="29"/>
      <c r="C34" s="29"/>
      <c r="D34" s="29"/>
      <c r="F34" s="31" t="s">
        <v>81</v>
      </c>
      <c r="G34" s="31"/>
      <c r="H34" s="31"/>
      <c r="I34" s="31"/>
    </row>
    <row r="35" spans="1:10" ht="23.25" customHeight="1" x14ac:dyDescent="0.2">
      <c r="A35" s="29"/>
      <c r="B35" s="29"/>
      <c r="C35" s="29"/>
      <c r="D35" s="29"/>
      <c r="F35" s="31"/>
      <c r="G35" s="31"/>
      <c r="H35" s="31"/>
      <c r="I35" s="31"/>
    </row>
    <row r="36" spans="1:10" ht="23.25" customHeight="1" x14ac:dyDescent="0.2">
      <c r="A36" s="29"/>
      <c r="B36" s="29"/>
      <c r="C36" s="29"/>
      <c r="D36" s="29"/>
      <c r="F36" s="31"/>
      <c r="G36" s="31"/>
      <c r="H36" s="31"/>
      <c r="I36" s="31"/>
    </row>
    <row r="37" spans="1:10" ht="23.25" customHeight="1" x14ac:dyDescent="0.2">
      <c r="A37" s="29"/>
      <c r="B37" s="29"/>
      <c r="C37" s="29"/>
      <c r="D37" s="29"/>
      <c r="F37" s="31"/>
      <c r="G37" s="31"/>
      <c r="H37" s="31"/>
      <c r="I37" s="31"/>
    </row>
    <row r="38" spans="1:10" ht="111" customHeight="1" x14ac:dyDescent="0.2">
      <c r="A38" s="29"/>
      <c r="B38" s="29"/>
      <c r="C38" s="29"/>
      <c r="D38" s="29"/>
      <c r="F38" s="31"/>
      <c r="G38" s="31"/>
      <c r="H38" s="31"/>
      <c r="I38" s="31"/>
    </row>
    <row r="39" spans="1:10" ht="38" customHeight="1" x14ac:dyDescent="0.2">
      <c r="A39" s="29"/>
      <c r="B39" s="29"/>
      <c r="C39" s="29"/>
      <c r="D39" s="29"/>
      <c r="F39" s="31"/>
      <c r="G39" s="31"/>
      <c r="H39" s="31"/>
      <c r="I39" s="31"/>
    </row>
    <row r="40" spans="1:10" ht="14" customHeight="1" x14ac:dyDescent="0.2">
      <c r="A40" s="29"/>
      <c r="B40" s="29"/>
      <c r="C40" s="29"/>
      <c r="D40" s="29"/>
    </row>
    <row r="41" spans="1:10" ht="23.25" customHeight="1" x14ac:dyDescent="0.2">
      <c r="A41" s="4" t="s">
        <v>16</v>
      </c>
    </row>
    <row r="43" spans="1:10" ht="23.25" customHeight="1" x14ac:dyDescent="0.2">
      <c r="A43" s="7" t="s">
        <v>17</v>
      </c>
    </row>
    <row r="45" spans="1:10" ht="23.25" customHeight="1" x14ac:dyDescent="0.2">
      <c r="A45" s="24" t="s">
        <v>18</v>
      </c>
      <c r="B45" s="26" t="s">
        <v>19</v>
      </c>
      <c r="C45" s="26" t="s">
        <v>20</v>
      </c>
      <c r="D45" s="27" t="s">
        <v>21</v>
      </c>
      <c r="E45" s="24" t="s">
        <v>72</v>
      </c>
      <c r="H45" s="36" t="s">
        <v>68</v>
      </c>
      <c r="I45" s="36"/>
    </row>
    <row r="46" spans="1:10" ht="23.25" customHeight="1" x14ac:dyDescent="0.2">
      <c r="A46" s="17">
        <f>E46*B46/C46</f>
        <v>9.8072660000000006E-2</v>
      </c>
      <c r="B46" s="8">
        <v>1</v>
      </c>
      <c r="C46" s="8">
        <v>10</v>
      </c>
      <c r="D46" s="8">
        <v>1.0200000000000001E-2</v>
      </c>
      <c r="E46" s="18">
        <f>$E$15*0.001</f>
        <v>0.9807266</v>
      </c>
      <c r="G46" s="24" t="s">
        <v>61</v>
      </c>
      <c r="H46" s="17" cm="1">
        <f t="array" ref="H46:I50">LINEST(D46:D50,A46:A50,1,1)</f>
        <v>0.12085157106632907</v>
      </c>
      <c r="I46" s="17">
        <v>-1.5695025234318538E-3</v>
      </c>
      <c r="J46" s="24" t="s">
        <v>30</v>
      </c>
    </row>
    <row r="47" spans="1:10" ht="23.25" customHeight="1" x14ac:dyDescent="0.2">
      <c r="A47" s="17">
        <f t="shared" ref="A47:A50" si="0">E47*B47/C47</f>
        <v>0.4903633</v>
      </c>
      <c r="B47" s="8">
        <v>5</v>
      </c>
      <c r="C47" s="8">
        <v>10</v>
      </c>
      <c r="D47" s="8">
        <v>6.0699999999999997E-2</v>
      </c>
      <c r="E47" s="18">
        <f>$E$15*0.001</f>
        <v>0.9807266</v>
      </c>
      <c r="G47" s="24" t="s">
        <v>62</v>
      </c>
      <c r="H47" s="17">
        <v>1.1958761338284566E-3</v>
      </c>
      <c r="I47" s="17">
        <v>1.980655362177005E-3</v>
      </c>
      <c r="J47" s="24" t="s">
        <v>63</v>
      </c>
    </row>
    <row r="48" spans="1:10" ht="23.25" customHeight="1" x14ac:dyDescent="0.2">
      <c r="A48" s="17">
        <f t="shared" si="0"/>
        <v>0.9807266</v>
      </c>
      <c r="B48" s="8">
        <v>1</v>
      </c>
      <c r="C48" s="8">
        <v>10</v>
      </c>
      <c r="D48" s="8">
        <v>0.1143</v>
      </c>
      <c r="E48" s="18">
        <f>$E$15*0.01</f>
        <v>9.8072660000000003</v>
      </c>
      <c r="G48" s="24" t="s">
        <v>52</v>
      </c>
      <c r="H48" s="1">
        <v>0.99970632870898457</v>
      </c>
      <c r="I48" s="1">
        <v>2.7625005913018393E-3</v>
      </c>
      <c r="J48" s="24" t="s">
        <v>53</v>
      </c>
    </row>
    <row r="49" spans="1:10" ht="23.25" customHeight="1" x14ac:dyDescent="0.2">
      <c r="A49" s="17">
        <f t="shared" si="0"/>
        <v>1.9614532</v>
      </c>
      <c r="B49" s="8">
        <v>2</v>
      </c>
      <c r="C49" s="8">
        <v>10</v>
      </c>
      <c r="D49" s="8">
        <v>0.23350000000000001</v>
      </c>
      <c r="E49" s="18">
        <f t="shared" ref="E49:E50" si="1">$E$15*0.01</f>
        <v>9.8072660000000003</v>
      </c>
      <c r="G49" s="24" t="s">
        <v>54</v>
      </c>
      <c r="H49" s="1">
        <v>10212.503155336983</v>
      </c>
      <c r="I49" s="1">
        <v>3</v>
      </c>
      <c r="J49" s="24" t="s">
        <v>55</v>
      </c>
    </row>
    <row r="50" spans="1:10" ht="23.25" customHeight="1" x14ac:dyDescent="0.2">
      <c r="A50" s="17">
        <f t="shared" si="0"/>
        <v>2.9421798000000003</v>
      </c>
      <c r="B50" s="8">
        <v>3</v>
      </c>
      <c r="C50" s="8">
        <v>10</v>
      </c>
      <c r="D50" s="8">
        <v>0.35570000000000002</v>
      </c>
      <c r="E50" s="18">
        <f t="shared" si="1"/>
        <v>9.8072660000000003</v>
      </c>
      <c r="G50" s="24" t="s">
        <v>56</v>
      </c>
      <c r="H50" s="1">
        <v>7.7935793771449172E-2</v>
      </c>
      <c r="I50" s="1">
        <v>2.2894228550829031E-5</v>
      </c>
      <c r="J50" s="24" t="s">
        <v>57</v>
      </c>
    </row>
    <row r="51" spans="1:10" ht="23.25" customHeight="1" x14ac:dyDescent="0.2">
      <c r="B51" s="21"/>
      <c r="C51" s="21"/>
      <c r="D51" s="21"/>
    </row>
    <row r="52" spans="1:10" ht="23.25" customHeight="1" x14ac:dyDescent="0.2">
      <c r="H52" s="24" t="s">
        <v>73</v>
      </c>
      <c r="I52" s="1">
        <f>AVERAGE(D46:D50)</f>
        <v>0.15487999999999999</v>
      </c>
      <c r="J52" s="6"/>
    </row>
    <row r="53" spans="1:10" ht="23.25" customHeight="1" x14ac:dyDescent="0.2">
      <c r="B53" s="24" t="s">
        <v>22</v>
      </c>
      <c r="C53" s="24" t="s">
        <v>23</v>
      </c>
      <c r="D53" s="24" t="s">
        <v>66</v>
      </c>
      <c r="E53" s="24" t="s">
        <v>67</v>
      </c>
      <c r="H53" s="24" t="s">
        <v>58</v>
      </c>
      <c r="I53" s="1">
        <f>VARPA(A46:A50)*F57</f>
        <v>5.3362032355810687</v>
      </c>
    </row>
    <row r="54" spans="1:10" ht="23.25" customHeight="1" x14ac:dyDescent="0.2">
      <c r="A54" s="25" t="s">
        <v>26</v>
      </c>
      <c r="B54" s="1">
        <v>1</v>
      </c>
      <c r="C54" s="8">
        <v>1.66E-2</v>
      </c>
      <c r="D54" s="19">
        <f>(C54-I46)/H46</f>
        <v>0.15034560463810245</v>
      </c>
      <c r="E54" s="19">
        <f>I54*I55</f>
        <v>8.7457551360291916E-2</v>
      </c>
      <c r="H54" s="24" t="s">
        <v>59</v>
      </c>
      <c r="I54" s="1">
        <f>F56/H46*SQRT(1+1/F57+(C54-I52)^2/(H46^2*I53))</f>
        <v>2.7481233922184035E-2</v>
      </c>
    </row>
    <row r="55" spans="1:10" ht="23.25" customHeight="1" x14ac:dyDescent="0.2">
      <c r="H55" s="24" t="s">
        <v>60</v>
      </c>
      <c r="I55" s="1">
        <f>_xlfn.T.INV.2T(0.05,I49)</f>
        <v>3.1824463052837091</v>
      </c>
    </row>
    <row r="56" spans="1:10" ht="23.25" customHeight="1" x14ac:dyDescent="0.2">
      <c r="A56" s="34" t="s">
        <v>27</v>
      </c>
      <c r="B56" s="24" t="s">
        <v>69</v>
      </c>
      <c r="C56" s="37" t="s">
        <v>70</v>
      </c>
      <c r="D56" s="33"/>
      <c r="E56" s="24" t="s">
        <v>43</v>
      </c>
      <c r="F56" s="1">
        <f>I48</f>
        <v>2.7625005913018393E-3</v>
      </c>
    </row>
    <row r="57" spans="1:10" ht="23.25" customHeight="1" x14ac:dyDescent="0.2">
      <c r="A57" s="35"/>
      <c r="B57" s="24" t="s">
        <v>29</v>
      </c>
      <c r="C57" s="32" t="s">
        <v>71</v>
      </c>
      <c r="D57" s="33"/>
      <c r="E57" s="24" t="s">
        <v>30</v>
      </c>
      <c r="F57" s="1">
        <f>COUNTA(A46:A51)</f>
        <v>5</v>
      </c>
    </row>
    <row r="58" spans="1:10" ht="23.25" customHeight="1" x14ac:dyDescent="0.2">
      <c r="A58" s="12"/>
      <c r="F58" s="13"/>
    </row>
    <row r="59" spans="1:10" ht="23.25" customHeight="1" x14ac:dyDescent="0.2">
      <c r="A59" s="12"/>
      <c r="F59" s="13"/>
    </row>
    <row r="60" spans="1:10" ht="23.25" customHeight="1" x14ac:dyDescent="0.2">
      <c r="A60" s="12"/>
      <c r="F60" s="13"/>
    </row>
    <row r="61" spans="1:10" ht="23.25" customHeight="1" x14ac:dyDescent="0.2">
      <c r="A61" s="12"/>
      <c r="F61" s="13"/>
    </row>
    <row r="62" spans="1:10" ht="23.25" customHeight="1" x14ac:dyDescent="0.2">
      <c r="A62" s="12"/>
      <c r="F62" s="13"/>
    </row>
    <row r="63" spans="1:10" ht="23.25" customHeight="1" x14ac:dyDescent="0.2">
      <c r="A63" s="12"/>
      <c r="F63" s="13"/>
    </row>
    <row r="64" spans="1:10" ht="23.25" customHeight="1" x14ac:dyDescent="0.2">
      <c r="A64" s="12"/>
      <c r="F64" s="13"/>
    </row>
    <row r="65" spans="1:11" ht="23.25" customHeight="1" x14ac:dyDescent="0.2">
      <c r="A65" s="12"/>
      <c r="F65" s="13"/>
    </row>
    <row r="66" spans="1:11" ht="23.25" customHeight="1" x14ac:dyDescent="0.2">
      <c r="A66" s="12"/>
      <c r="F66" s="13"/>
    </row>
    <row r="67" spans="1:11" ht="23.25" customHeight="1" x14ac:dyDescent="0.2">
      <c r="A67" s="12"/>
      <c r="F67" s="13"/>
    </row>
    <row r="68" spans="1:11" ht="23.25" customHeight="1" x14ac:dyDescent="0.2">
      <c r="A68" s="12"/>
      <c r="F68" s="13"/>
    </row>
    <row r="69" spans="1:11" ht="113" customHeight="1" x14ac:dyDescent="0.2">
      <c r="A69" s="11"/>
      <c r="B69" s="14"/>
      <c r="C69" s="14"/>
      <c r="D69" s="14"/>
      <c r="E69" s="14"/>
      <c r="F69" s="15"/>
    </row>
    <row r="71" spans="1:11" ht="23.25" customHeight="1" x14ac:dyDescent="0.2">
      <c r="A71" s="38" t="s">
        <v>31</v>
      </c>
      <c r="B71" s="44" t="s">
        <v>86</v>
      </c>
      <c r="C71" s="40"/>
      <c r="D71" s="40"/>
      <c r="E71" s="40"/>
      <c r="F71" s="41"/>
    </row>
    <row r="72" spans="1:11" ht="136" customHeight="1" x14ac:dyDescent="0.2">
      <c r="A72" s="47"/>
      <c r="B72" s="42"/>
      <c r="C72" s="42"/>
      <c r="D72" s="42"/>
      <c r="E72" s="42"/>
      <c r="F72" s="43"/>
    </row>
    <row r="73" spans="1:11" ht="23.25" customHeight="1" x14ac:dyDescent="0.2">
      <c r="A73" s="7" t="s">
        <v>32</v>
      </c>
    </row>
    <row r="75" spans="1:11" ht="23.25" customHeight="1" x14ac:dyDescent="0.2">
      <c r="A75" s="24" t="s">
        <v>18</v>
      </c>
      <c r="B75" s="26" t="s">
        <v>19</v>
      </c>
      <c r="C75" s="26" t="s">
        <v>33</v>
      </c>
      <c r="D75" s="26" t="s">
        <v>20</v>
      </c>
      <c r="E75" s="26" t="s">
        <v>21</v>
      </c>
      <c r="F75" s="24" t="s">
        <v>72</v>
      </c>
      <c r="I75" s="38" t="s">
        <v>68</v>
      </c>
      <c r="J75" s="39"/>
    </row>
    <row r="76" spans="1:11" ht="23.25" customHeight="1" x14ac:dyDescent="0.2">
      <c r="A76" s="1">
        <f>F76*B76/D76</f>
        <v>9.8072660000000006E-2</v>
      </c>
      <c r="B76" s="8">
        <v>1</v>
      </c>
      <c r="C76" s="8">
        <v>4</v>
      </c>
      <c r="D76" s="8">
        <v>10</v>
      </c>
      <c r="E76" s="8">
        <v>7.3000000000000001E-3</v>
      </c>
      <c r="F76" s="18">
        <f>$E$15*0.001</f>
        <v>0.9807266</v>
      </c>
      <c r="H76" s="24" t="s">
        <v>61</v>
      </c>
      <c r="I76" s="1" cm="1">
        <f t="array" ref="I76:J80">LINEST(E76:E80,A76:A80,1,1)</f>
        <v>7.5854916539198014E-2</v>
      </c>
      <c r="J76" s="1">
        <v>4.0813266041817148E-3</v>
      </c>
      <c r="K76" s="24" t="s">
        <v>30</v>
      </c>
    </row>
    <row r="77" spans="1:11" ht="23.25" customHeight="1" x14ac:dyDescent="0.2">
      <c r="A77" s="1">
        <f t="shared" ref="A77:A80" si="2">F77*B77/D77</f>
        <v>0.4903633</v>
      </c>
      <c r="B77" s="8">
        <v>5</v>
      </c>
      <c r="C77" s="8">
        <v>4</v>
      </c>
      <c r="D77" s="8">
        <v>10</v>
      </c>
      <c r="E77" s="8">
        <v>4.0099999999999997E-2</v>
      </c>
      <c r="F77" s="18">
        <f>$E$15*0.001</f>
        <v>0.9807266</v>
      </c>
      <c r="H77" s="24" t="s">
        <v>62</v>
      </c>
      <c r="I77" s="1">
        <v>2.253603734216477E-3</v>
      </c>
      <c r="J77" s="1">
        <v>3.7325038891011719E-3</v>
      </c>
      <c r="K77" s="24" t="s">
        <v>63</v>
      </c>
    </row>
    <row r="78" spans="1:11" ht="23.25" customHeight="1" x14ac:dyDescent="0.2">
      <c r="A78" s="1">
        <f t="shared" si="2"/>
        <v>0.9807266</v>
      </c>
      <c r="B78" s="8">
        <v>1</v>
      </c>
      <c r="C78" s="8">
        <v>4</v>
      </c>
      <c r="D78" s="8">
        <v>10</v>
      </c>
      <c r="E78" s="8">
        <v>8.43E-2</v>
      </c>
      <c r="F78" s="18">
        <f>$E$15*0.01</f>
        <v>9.8072660000000003</v>
      </c>
      <c r="H78" s="24" t="s">
        <v>52</v>
      </c>
      <c r="I78" s="1">
        <v>0.99735904850766433</v>
      </c>
      <c r="J78" s="1">
        <v>5.2058749833919539E-3</v>
      </c>
      <c r="K78" s="24" t="s">
        <v>53</v>
      </c>
    </row>
    <row r="79" spans="1:11" ht="23.25" customHeight="1" x14ac:dyDescent="0.2">
      <c r="A79" s="1">
        <f t="shared" si="2"/>
        <v>1.9614532</v>
      </c>
      <c r="B79" s="8">
        <v>2</v>
      </c>
      <c r="C79" s="8">
        <v>4</v>
      </c>
      <c r="D79" s="8">
        <v>10</v>
      </c>
      <c r="E79" s="8">
        <v>0.15640000000000001</v>
      </c>
      <c r="F79" s="18">
        <f t="shared" ref="F79:F80" si="3">$E$15*0.01</f>
        <v>9.8072660000000003</v>
      </c>
      <c r="H79" s="24" t="s">
        <v>54</v>
      </c>
      <c r="I79" s="1">
        <v>1132.9542228270402</v>
      </c>
      <c r="J79" s="1">
        <v>3</v>
      </c>
      <c r="K79" s="24" t="s">
        <v>55</v>
      </c>
    </row>
    <row r="80" spans="1:11" ht="23.25" customHeight="1" x14ac:dyDescent="0.2">
      <c r="A80" s="1">
        <f t="shared" si="2"/>
        <v>2.9421798000000003</v>
      </c>
      <c r="B80" s="8">
        <v>3</v>
      </c>
      <c r="C80" s="8">
        <v>4</v>
      </c>
      <c r="D80" s="8">
        <v>10</v>
      </c>
      <c r="E80" s="8">
        <v>0.2233</v>
      </c>
      <c r="F80" s="18">
        <f t="shared" si="3"/>
        <v>9.8072660000000003</v>
      </c>
      <c r="H80" s="24" t="s">
        <v>56</v>
      </c>
      <c r="I80" s="1">
        <v>3.070434459697188E-2</v>
      </c>
      <c r="J80" s="1">
        <v>8.1303403028118519E-5</v>
      </c>
      <c r="K80" s="24" t="s">
        <v>57</v>
      </c>
    </row>
    <row r="81" spans="1:10" ht="23.25" customHeight="1" x14ac:dyDescent="0.2">
      <c r="B81" s="21"/>
      <c r="C81" s="21"/>
      <c r="D81" s="21"/>
      <c r="E81" s="21"/>
    </row>
    <row r="82" spans="1:10" ht="23.25" customHeight="1" x14ac:dyDescent="0.2">
      <c r="I82" s="24" t="s">
        <v>73</v>
      </c>
      <c r="J82" s="1">
        <f>AVERAGE(E76:E80)</f>
        <v>0.10228000000000001</v>
      </c>
    </row>
    <row r="83" spans="1:10" ht="23.25" customHeight="1" x14ac:dyDescent="0.2">
      <c r="B83" s="24" t="s">
        <v>22</v>
      </c>
      <c r="C83" s="24" t="s">
        <v>23</v>
      </c>
      <c r="D83" s="24" t="s">
        <v>66</v>
      </c>
      <c r="E83" s="24" t="s">
        <v>67</v>
      </c>
      <c r="I83" s="24" t="s">
        <v>58</v>
      </c>
      <c r="J83" s="1">
        <f>VARPA(A76:A80)*F87</f>
        <v>5.3362032355810687</v>
      </c>
    </row>
    <row r="84" spans="1:10" ht="23.25" customHeight="1" x14ac:dyDescent="0.2">
      <c r="A84" s="25" t="s">
        <v>26</v>
      </c>
      <c r="B84" s="1">
        <v>1</v>
      </c>
      <c r="C84" s="8">
        <v>1.8499999999999999E-2</v>
      </c>
      <c r="D84" s="19">
        <f>(C84-J76)/I76</f>
        <v>0.19008225245844726</v>
      </c>
      <c r="E84" s="19">
        <f>J84*J85</f>
        <v>0.26105185276109522</v>
      </c>
      <c r="I84" s="24" t="s">
        <v>59</v>
      </c>
      <c r="J84" s="1">
        <f>F86/I76*SQRT(1+1/F87+(C84-J82)^2/(I76^2*J83))</f>
        <v>8.2028674710922719E-2</v>
      </c>
    </row>
    <row r="85" spans="1:10" ht="23.25" customHeight="1" x14ac:dyDescent="0.2">
      <c r="I85" s="24" t="s">
        <v>60</v>
      </c>
      <c r="J85" s="1">
        <f>_xlfn.T.INV.2T(0.05,J79)</f>
        <v>3.1824463052837091</v>
      </c>
    </row>
    <row r="86" spans="1:10" ht="23.25" customHeight="1" x14ac:dyDescent="0.2">
      <c r="A86" s="34" t="s">
        <v>27</v>
      </c>
      <c r="B86" s="24" t="s">
        <v>28</v>
      </c>
      <c r="C86" s="32" t="s">
        <v>74</v>
      </c>
      <c r="D86" s="33"/>
      <c r="E86" s="24" t="s">
        <v>43</v>
      </c>
      <c r="F86" s="1">
        <f>J78</f>
        <v>5.2058749833919539E-3</v>
      </c>
    </row>
    <row r="87" spans="1:10" ht="23.25" customHeight="1" x14ac:dyDescent="0.2">
      <c r="A87" s="35"/>
      <c r="B87" s="24" t="s">
        <v>29</v>
      </c>
      <c r="C87" s="32" t="s">
        <v>75</v>
      </c>
      <c r="D87" s="33"/>
      <c r="E87" s="24" t="s">
        <v>30</v>
      </c>
      <c r="F87" s="1">
        <f>COUNTA(A76:A81)</f>
        <v>5</v>
      </c>
    </row>
    <row r="88" spans="1:10" ht="23.25" customHeight="1" x14ac:dyDescent="0.2">
      <c r="A88" s="12"/>
      <c r="F88" s="13"/>
    </row>
    <row r="89" spans="1:10" ht="23.25" customHeight="1" x14ac:dyDescent="0.2">
      <c r="A89" s="12"/>
      <c r="F89" s="13"/>
    </row>
    <row r="90" spans="1:10" ht="23.25" customHeight="1" x14ac:dyDescent="0.2">
      <c r="A90" s="12"/>
      <c r="F90" s="13"/>
    </row>
    <row r="91" spans="1:10" ht="23.25" customHeight="1" x14ac:dyDescent="0.2">
      <c r="A91" s="12"/>
      <c r="F91" s="13"/>
    </row>
    <row r="92" spans="1:10" ht="23.25" customHeight="1" x14ac:dyDescent="0.2">
      <c r="A92" s="12"/>
      <c r="F92" s="13"/>
    </row>
    <row r="93" spans="1:10" ht="23.25" customHeight="1" x14ac:dyDescent="0.2">
      <c r="A93" s="12"/>
      <c r="F93" s="13"/>
    </row>
    <row r="94" spans="1:10" ht="23.25" customHeight="1" x14ac:dyDescent="0.2">
      <c r="A94" s="12"/>
      <c r="F94" s="13"/>
    </row>
    <row r="95" spans="1:10" ht="23.25" customHeight="1" x14ac:dyDescent="0.2">
      <c r="A95" s="12"/>
      <c r="F95" s="13"/>
    </row>
    <row r="96" spans="1:10" ht="23.25" customHeight="1" x14ac:dyDescent="0.2">
      <c r="A96" s="12"/>
      <c r="F96" s="13"/>
    </row>
    <row r="97" spans="1:11" ht="23.25" customHeight="1" x14ac:dyDescent="0.2">
      <c r="A97" s="12"/>
      <c r="F97" s="13"/>
    </row>
    <row r="98" spans="1:11" ht="23.25" customHeight="1" x14ac:dyDescent="0.2">
      <c r="A98" s="12"/>
      <c r="F98" s="13"/>
    </row>
    <row r="99" spans="1:11" ht="76" customHeight="1" x14ac:dyDescent="0.2">
      <c r="A99" s="11"/>
      <c r="B99" s="14"/>
      <c r="C99" s="14"/>
      <c r="D99" s="14"/>
      <c r="E99" s="14"/>
      <c r="F99" s="15"/>
    </row>
    <row r="101" spans="1:11" ht="23.25" customHeight="1" x14ac:dyDescent="0.2">
      <c r="A101" s="38" t="s">
        <v>31</v>
      </c>
      <c r="B101" s="48" t="s">
        <v>87</v>
      </c>
      <c r="C101" s="49"/>
      <c r="D101" s="49"/>
      <c r="E101" s="49"/>
      <c r="F101" s="49"/>
    </row>
    <row r="102" spans="1:11" ht="35" customHeight="1" x14ac:dyDescent="0.2">
      <c r="A102" s="47"/>
      <c r="B102" s="49"/>
      <c r="C102" s="49"/>
      <c r="D102" s="49"/>
      <c r="E102" s="49"/>
      <c r="F102" s="49"/>
    </row>
    <row r="103" spans="1:11" ht="23.25" customHeight="1" x14ac:dyDescent="0.2">
      <c r="B103" s="49" t="s">
        <v>88</v>
      </c>
      <c r="C103" s="49"/>
      <c r="D103" s="49"/>
      <c r="E103" s="49"/>
      <c r="F103" s="49"/>
    </row>
    <row r="104" spans="1:11" ht="23.25" customHeight="1" x14ac:dyDescent="0.2">
      <c r="B104" s="49"/>
      <c r="C104" s="49"/>
      <c r="D104" s="49"/>
      <c r="E104" s="49"/>
      <c r="F104" s="49"/>
    </row>
    <row r="105" spans="1:11" ht="23.25" customHeight="1" x14ac:dyDescent="0.2">
      <c r="A105" s="7" t="s">
        <v>34</v>
      </c>
    </row>
    <row r="107" spans="1:11" ht="23.25" customHeight="1" x14ac:dyDescent="0.2">
      <c r="A107" s="24" t="s">
        <v>18</v>
      </c>
      <c r="B107" s="26" t="s">
        <v>19</v>
      </c>
      <c r="C107" s="26" t="s">
        <v>35</v>
      </c>
      <c r="D107" s="26" t="s">
        <v>20</v>
      </c>
      <c r="E107" s="26" t="s">
        <v>21</v>
      </c>
      <c r="F107" s="24" t="s">
        <v>72</v>
      </c>
      <c r="I107" s="34" t="s">
        <v>68</v>
      </c>
      <c r="J107" s="34"/>
    </row>
    <row r="108" spans="1:11" ht="23.25" customHeight="1" x14ac:dyDescent="0.2">
      <c r="A108" s="17">
        <f>F108*B108/C108</f>
        <v>3.9229064000000001E-2</v>
      </c>
      <c r="B108" s="8">
        <v>1</v>
      </c>
      <c r="C108" s="8">
        <v>25</v>
      </c>
      <c r="D108" s="8">
        <v>10</v>
      </c>
      <c r="E108" s="8">
        <v>2.4199999999999999E-2</v>
      </c>
      <c r="F108" s="18">
        <f>$E$15*0.001</f>
        <v>0.9807266</v>
      </c>
      <c r="H108" s="24" t="s">
        <v>61</v>
      </c>
      <c r="I108" s="1" cm="1">
        <f t="array" ref="I108:J112">LINEST(E108:E112,A108:A112,1,1)</f>
        <v>0.16441983038460142</v>
      </c>
      <c r="J108" s="1">
        <v>2.1779524152847896E-2</v>
      </c>
      <c r="K108" s="24" t="s">
        <v>30</v>
      </c>
    </row>
    <row r="109" spans="1:11" ht="23.25" customHeight="1" x14ac:dyDescent="0.2">
      <c r="A109" s="17">
        <f>F109*B109/C109</f>
        <v>0.19614532000000001</v>
      </c>
      <c r="B109" s="8">
        <v>5</v>
      </c>
      <c r="C109" s="8">
        <v>25</v>
      </c>
      <c r="D109" s="8">
        <v>10</v>
      </c>
      <c r="E109" s="8">
        <v>5.4399999999999997E-2</v>
      </c>
      <c r="F109" s="18">
        <f>$E$15*0.001</f>
        <v>0.9807266</v>
      </c>
      <c r="H109" s="24" t="s">
        <v>62</v>
      </c>
      <c r="I109" s="1">
        <v>5.4622961085484039E-3</v>
      </c>
      <c r="J109" s="1">
        <v>3.6187447081361067E-3</v>
      </c>
      <c r="K109" s="24" t="s">
        <v>63</v>
      </c>
    </row>
    <row r="110" spans="1:11" ht="23.25" customHeight="1" x14ac:dyDescent="0.2">
      <c r="A110" s="17">
        <f>F110*B110/C110</f>
        <v>0.39229064000000002</v>
      </c>
      <c r="B110" s="8">
        <v>1</v>
      </c>
      <c r="C110" s="8">
        <v>25</v>
      </c>
      <c r="D110" s="8">
        <v>10</v>
      </c>
      <c r="E110" s="8">
        <v>8.8800000000000004E-2</v>
      </c>
      <c r="F110" s="18">
        <f>$E$15*0.01</f>
        <v>9.8072660000000003</v>
      </c>
      <c r="H110" s="24" t="s">
        <v>52</v>
      </c>
      <c r="I110" s="1">
        <v>0.99669989502955902</v>
      </c>
      <c r="J110" s="1">
        <v>5.0472104268602259E-3</v>
      </c>
      <c r="K110" s="24" t="s">
        <v>53</v>
      </c>
    </row>
    <row r="111" spans="1:11" ht="23.25" customHeight="1" x14ac:dyDescent="0.2">
      <c r="A111" s="17">
        <f t="shared" ref="A111:A112" si="4">F111*B111/C111</f>
        <v>0.78458128000000005</v>
      </c>
      <c r="B111" s="8">
        <v>2</v>
      </c>
      <c r="C111" s="8">
        <v>25</v>
      </c>
      <c r="D111" s="8">
        <v>10</v>
      </c>
      <c r="E111" s="8">
        <v>0.1565</v>
      </c>
      <c r="F111" s="18">
        <f t="shared" ref="F111:F112" si="5">$E$15*0.01</f>
        <v>9.8072660000000003</v>
      </c>
      <c r="H111" s="24" t="s">
        <v>54</v>
      </c>
      <c r="I111" s="1">
        <v>906.06199253386728</v>
      </c>
      <c r="J111" s="1">
        <v>3</v>
      </c>
      <c r="K111" s="24" t="s">
        <v>55</v>
      </c>
    </row>
    <row r="112" spans="1:11" ht="23.25" customHeight="1" x14ac:dyDescent="0.2">
      <c r="A112" s="17">
        <f t="shared" si="4"/>
        <v>1.1768719200000002</v>
      </c>
      <c r="B112" s="8">
        <v>3</v>
      </c>
      <c r="C112" s="8">
        <v>25</v>
      </c>
      <c r="D112" s="8">
        <v>10</v>
      </c>
      <c r="E112" s="8">
        <v>0.2107</v>
      </c>
      <c r="F112" s="18">
        <f t="shared" si="5"/>
        <v>9.8072660000000003</v>
      </c>
      <c r="H112" s="24" t="s">
        <v>56</v>
      </c>
      <c r="I112" s="1">
        <v>2.3081325000720979E-2</v>
      </c>
      <c r="J112" s="1">
        <v>7.6422999279019755E-5</v>
      </c>
      <c r="K112" s="24" t="s">
        <v>57</v>
      </c>
    </row>
    <row r="113" spans="1:10" ht="23.25" customHeight="1" x14ac:dyDescent="0.2">
      <c r="B113" s="21"/>
      <c r="C113" s="21"/>
      <c r="D113" s="21"/>
      <c r="E113" s="21"/>
    </row>
    <row r="114" spans="1:10" ht="23.25" customHeight="1" x14ac:dyDescent="0.2">
      <c r="I114" s="24" t="s">
        <v>73</v>
      </c>
      <c r="J114" s="1">
        <f>AVERAGE(E108:E112)</f>
        <v>0.10691999999999999</v>
      </c>
    </row>
    <row r="115" spans="1:10" ht="23.25" customHeight="1" x14ac:dyDescent="0.2">
      <c r="B115" s="24" t="s">
        <v>22</v>
      </c>
      <c r="C115" s="24" t="s">
        <v>23</v>
      </c>
      <c r="D115" s="24" t="s">
        <v>24</v>
      </c>
      <c r="E115" s="24" t="s">
        <v>25</v>
      </c>
      <c r="I115" s="24" t="s">
        <v>58</v>
      </c>
      <c r="J115" s="1">
        <f>VARPA(A108:A112)*F119</f>
        <v>0.85379251769297104</v>
      </c>
    </row>
    <row r="116" spans="1:10" ht="23.25" customHeight="1" x14ac:dyDescent="0.2">
      <c r="A116" s="25" t="s">
        <v>26</v>
      </c>
      <c r="B116" s="1">
        <v>1</v>
      </c>
      <c r="C116" s="20">
        <f>J108</f>
        <v>2.1779524152847896E-2</v>
      </c>
      <c r="D116" s="19">
        <f>J108/I108</f>
        <v>0.13246287933701478</v>
      </c>
      <c r="E116" s="19">
        <f>J116*J117</f>
        <v>0.12020698861156887</v>
      </c>
      <c r="I116" s="24" t="s">
        <v>59</v>
      </c>
      <c r="J116" s="1">
        <f>F118/I108*SQRT(1+1/F119+(C116-J114)^2/(I108^2*J115))</f>
        <v>3.7771882721789593E-2</v>
      </c>
    </row>
    <row r="117" spans="1:10" ht="23.25" customHeight="1" x14ac:dyDescent="0.2">
      <c r="I117" s="24" t="s">
        <v>60</v>
      </c>
      <c r="J117" s="1">
        <f>_xlfn.T.INV.2T(0.05,J111)</f>
        <v>3.1824463052837091</v>
      </c>
    </row>
    <row r="118" spans="1:10" ht="23.25" customHeight="1" x14ac:dyDescent="0.2">
      <c r="A118" s="34" t="s">
        <v>27</v>
      </c>
      <c r="B118" s="24" t="s">
        <v>28</v>
      </c>
      <c r="C118" s="32" t="s">
        <v>76</v>
      </c>
      <c r="D118" s="33"/>
      <c r="E118" s="24" t="s">
        <v>43</v>
      </c>
      <c r="F118" s="1">
        <f>J110</f>
        <v>5.0472104268602259E-3</v>
      </c>
    </row>
    <row r="119" spans="1:10" ht="23.25" customHeight="1" x14ac:dyDescent="0.2">
      <c r="A119" s="35"/>
      <c r="B119" s="24" t="s">
        <v>29</v>
      </c>
      <c r="C119" s="32" t="s">
        <v>77</v>
      </c>
      <c r="D119" s="33"/>
      <c r="E119" s="24" t="s">
        <v>30</v>
      </c>
      <c r="F119" s="1">
        <f>COUNTA(A108:A112)</f>
        <v>5</v>
      </c>
    </row>
    <row r="120" spans="1:10" ht="23.25" customHeight="1" x14ac:dyDescent="0.2">
      <c r="A120" s="12"/>
      <c r="F120" s="13"/>
    </row>
    <row r="121" spans="1:10" ht="23.25" customHeight="1" x14ac:dyDescent="0.2">
      <c r="A121" s="12"/>
      <c r="F121" s="13"/>
    </row>
    <row r="122" spans="1:10" ht="23.25" customHeight="1" x14ac:dyDescent="0.2">
      <c r="A122" s="12"/>
      <c r="F122" s="13"/>
    </row>
    <row r="123" spans="1:10" ht="23.25" customHeight="1" x14ac:dyDescent="0.2">
      <c r="A123" s="12"/>
      <c r="F123" s="13"/>
    </row>
    <row r="124" spans="1:10" ht="23.25" customHeight="1" x14ac:dyDescent="0.2">
      <c r="A124" s="12"/>
      <c r="F124" s="13"/>
    </row>
    <row r="125" spans="1:10" ht="23.25" customHeight="1" x14ac:dyDescent="0.2">
      <c r="A125" s="12"/>
      <c r="F125" s="13"/>
    </row>
    <row r="126" spans="1:10" ht="23.25" customHeight="1" x14ac:dyDescent="0.2">
      <c r="A126" s="12"/>
      <c r="F126" s="13"/>
    </row>
    <row r="127" spans="1:10" ht="23.25" customHeight="1" x14ac:dyDescent="0.2">
      <c r="A127" s="12"/>
      <c r="F127" s="13"/>
    </row>
    <row r="128" spans="1:10" ht="23.25" customHeight="1" x14ac:dyDescent="0.2">
      <c r="A128" s="12"/>
      <c r="F128" s="13"/>
    </row>
    <row r="129" spans="1:6" ht="23.25" customHeight="1" x14ac:dyDescent="0.2">
      <c r="A129" s="12"/>
      <c r="F129" s="13"/>
    </row>
    <row r="130" spans="1:6" ht="23.25" customHeight="1" x14ac:dyDescent="0.2">
      <c r="A130" s="12"/>
      <c r="F130" s="13"/>
    </row>
    <row r="131" spans="1:6" ht="23.25" customHeight="1" x14ac:dyDescent="0.2">
      <c r="A131" s="11"/>
      <c r="B131" s="14"/>
      <c r="C131" s="14"/>
      <c r="D131" s="14"/>
      <c r="E131" s="14"/>
      <c r="F131" s="15"/>
    </row>
    <row r="133" spans="1:6" ht="23.25" customHeight="1" x14ac:dyDescent="0.2">
      <c r="A133" s="45" t="s">
        <v>31</v>
      </c>
      <c r="B133" s="40" t="s">
        <v>89</v>
      </c>
      <c r="C133" s="40"/>
      <c r="D133" s="40"/>
      <c r="E133" s="40"/>
      <c r="F133" s="41"/>
    </row>
    <row r="134" spans="1:6" ht="23.25" customHeight="1" x14ac:dyDescent="0.2">
      <c r="A134" s="46"/>
      <c r="B134" s="42"/>
      <c r="C134" s="42"/>
      <c r="D134" s="42"/>
      <c r="E134" s="42"/>
      <c r="F134" s="43"/>
    </row>
    <row r="137" spans="1:6" ht="23.25" customHeight="1" x14ac:dyDescent="0.2">
      <c r="A137" s="4" t="s">
        <v>36</v>
      </c>
    </row>
    <row r="139" spans="1:6" ht="23.25" customHeight="1" x14ac:dyDescent="0.2">
      <c r="A139" s="9"/>
      <c r="B139" s="10"/>
      <c r="C139" s="8" t="s">
        <v>10</v>
      </c>
      <c r="D139" s="8" t="s">
        <v>78</v>
      </c>
    </row>
    <row r="140" spans="1:6" ht="23.25" customHeight="1" x14ac:dyDescent="0.2">
      <c r="A140" s="9" t="s">
        <v>37</v>
      </c>
      <c r="B140" s="10"/>
      <c r="C140" s="19">
        <f>D54</f>
        <v>0.15034560463810245</v>
      </c>
      <c r="D140" s="19">
        <f>E54</f>
        <v>8.7457551360291916E-2</v>
      </c>
    </row>
    <row r="141" spans="1:6" ht="23.25" customHeight="1" x14ac:dyDescent="0.2">
      <c r="A141" s="9" t="s">
        <v>38</v>
      </c>
      <c r="B141" s="10"/>
      <c r="C141" s="19">
        <f>D84</f>
        <v>0.19008225245844726</v>
      </c>
      <c r="D141" s="19">
        <f>E84</f>
        <v>0.26105185276109522</v>
      </c>
    </row>
    <row r="142" spans="1:6" ht="23.25" customHeight="1" x14ac:dyDescent="0.2">
      <c r="A142" s="9" t="s">
        <v>39</v>
      </c>
      <c r="B142" s="10"/>
      <c r="C142" s="19">
        <f>D116</f>
        <v>0.13246287933701478</v>
      </c>
      <c r="D142" s="19">
        <f>E116</f>
        <v>0.12020698861156887</v>
      </c>
    </row>
    <row r="144" spans="1:6" ht="23.25" customHeight="1" x14ac:dyDescent="0.2">
      <c r="A144" s="7" t="s">
        <v>40</v>
      </c>
    </row>
    <row r="147" spans="1:7" ht="23.25" customHeight="1" x14ac:dyDescent="0.2">
      <c r="G147" s="2" t="s">
        <v>91</v>
      </c>
    </row>
    <row r="158" spans="1:7" ht="23.25" customHeight="1" x14ac:dyDescent="0.2">
      <c r="A158" s="7" t="s">
        <v>41</v>
      </c>
    </row>
    <row r="159" spans="1:7" ht="23.25" customHeight="1" x14ac:dyDescent="0.2">
      <c r="A159" s="28" t="s">
        <v>90</v>
      </c>
      <c r="B159" s="29"/>
      <c r="C159" s="29"/>
      <c r="D159" s="29"/>
      <c r="E159" s="29"/>
    </row>
    <row r="160" spans="1:7" ht="23.25" customHeight="1" x14ac:dyDescent="0.2">
      <c r="A160" s="29"/>
      <c r="B160" s="29"/>
      <c r="C160" s="29"/>
      <c r="D160" s="29"/>
      <c r="E160" s="29"/>
    </row>
    <row r="161" spans="1:5" ht="23.25" customHeight="1" x14ac:dyDescent="0.2">
      <c r="A161" s="29"/>
      <c r="B161" s="29"/>
      <c r="C161" s="29"/>
      <c r="D161" s="29"/>
      <c r="E161" s="29"/>
    </row>
    <row r="162" spans="1:5" ht="23.25" customHeight="1" x14ac:dyDescent="0.2">
      <c r="A162" s="29"/>
      <c r="B162" s="29"/>
      <c r="C162" s="29"/>
      <c r="D162" s="29"/>
      <c r="E162" s="29"/>
    </row>
    <row r="163" spans="1:5" ht="23.25" customHeight="1" x14ac:dyDescent="0.2">
      <c r="A163" s="29"/>
      <c r="B163" s="29"/>
      <c r="C163" s="29"/>
      <c r="D163" s="29"/>
      <c r="E163" s="29"/>
    </row>
    <row r="164" spans="1:5" ht="23.25" customHeight="1" x14ac:dyDescent="0.2">
      <c r="A164" s="29"/>
      <c r="B164" s="29"/>
      <c r="C164" s="29"/>
      <c r="D164" s="29"/>
      <c r="E164" s="29"/>
    </row>
    <row r="165" spans="1:5" ht="23.25" customHeight="1" x14ac:dyDescent="0.2">
      <c r="A165" s="29"/>
      <c r="B165" s="29"/>
      <c r="C165" s="29"/>
      <c r="D165" s="29"/>
      <c r="E165" s="29"/>
    </row>
    <row r="166" spans="1:5" ht="59" customHeight="1" x14ac:dyDescent="0.2">
      <c r="A166" s="29"/>
      <c r="B166" s="29"/>
      <c r="C166" s="29"/>
      <c r="D166" s="29"/>
      <c r="E166" s="29"/>
    </row>
    <row r="168" spans="1:5" ht="23.25" customHeight="1" x14ac:dyDescent="0.2">
      <c r="A168" s="1" t="s">
        <v>42</v>
      </c>
      <c r="B168" s="50">
        <v>0.1</v>
      </c>
      <c r="C168" s="50"/>
      <c r="D168" s="50"/>
      <c r="E168" s="10" t="s">
        <v>12</v>
      </c>
    </row>
  </sheetData>
  <mergeCells count="25">
    <mergeCell ref="B133:F134"/>
    <mergeCell ref="A133:A134"/>
    <mergeCell ref="A159:E166"/>
    <mergeCell ref="B168:D168"/>
    <mergeCell ref="B101:F102"/>
    <mergeCell ref="A101:A102"/>
    <mergeCell ref="B103:F104"/>
    <mergeCell ref="C87:D87"/>
    <mergeCell ref="A86:A87"/>
    <mergeCell ref="A56:A57"/>
    <mergeCell ref="I107:J107"/>
    <mergeCell ref="C119:D119"/>
    <mergeCell ref="C118:D118"/>
    <mergeCell ref="A118:A119"/>
    <mergeCell ref="C56:D56"/>
    <mergeCell ref="C57:D57"/>
    <mergeCell ref="I75:J75"/>
    <mergeCell ref="B71:F72"/>
    <mergeCell ref="A71:A72"/>
    <mergeCell ref="A24:D31"/>
    <mergeCell ref="A33:D40"/>
    <mergeCell ref="F33:H33"/>
    <mergeCell ref="F34:I39"/>
    <mergeCell ref="C86:D86"/>
    <mergeCell ref="H45:I4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5755-B3F4-A041-8801-ACD56112111B}">
  <dimension ref="A1"/>
  <sheetViews>
    <sheetView workbookViewId="0"/>
  </sheetViews>
  <sheetFormatPr baseColWidth="10" defaultColWidth="11.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Pràctica A</vt:lpstr>
      <vt:lpstr>Càlculs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IGNASI</dc:creator>
  <cp:keywords/>
  <dc:description/>
  <cp:lastModifiedBy>Sergio Castañeiras Morales</cp:lastModifiedBy>
  <cp:revision/>
  <dcterms:created xsi:type="dcterms:W3CDTF">2021-03-22T14:48:22Z</dcterms:created>
  <dcterms:modified xsi:type="dcterms:W3CDTF">2025-05-05T21:38:53Z</dcterms:modified>
  <cp:category/>
  <cp:contentStatus/>
</cp:coreProperties>
</file>