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utarilive-my.sharepoint.com/personal/siraaj_bedford_zutari_com/Documents/GitHub/AutoSLD/data/"/>
    </mc:Choice>
  </mc:AlternateContent>
  <xr:revisionPtr revIDLastSave="1558" documentId="13_ncr:1_{79B00D97-17F6-4001-990D-4E16340D9612}" xr6:coauthVersionLast="47" xr6:coauthVersionMax="47" xr10:uidLastSave="{A22C2B13-8174-4D7B-B186-752780566FE0}"/>
  <bookViews>
    <workbookView xWindow="-120" yWindow="-120" windowWidth="29040" windowHeight="15990" activeTab="1" xr2:uid="{F8F76EC2-0C57-4C68-A54D-0D8D1560BFAB}"/>
  </bookViews>
  <sheets>
    <sheet name="DB-CPV-B1" sheetId="1" r:id="rId1"/>
    <sheet name="DB-CPV-MAJ" sheetId="3" r:id="rId2"/>
    <sheet name="DB-CPV-KIT" sheetId="4" r:id="rId3"/>
    <sheet name="DB-CPV-M " sheetId="5" r:id="rId4"/>
  </sheets>
  <externalReferences>
    <externalReference r:id="rId5"/>
  </externalReferences>
  <definedNames>
    <definedName name="_xlnm.Print_Area" localSheetId="0">'DB-CPV-B1'!$A$1:$AA$121</definedName>
    <definedName name="_xlnm.Print_Area" localSheetId="2">'DB-CPV-KIT'!$A$1:$AA$83</definedName>
    <definedName name="_xlnm.Print_Area" localSheetId="3">'DB-CPV-M '!$A$1:$AA$81</definedName>
    <definedName name="_xlnm.Print_Area" localSheetId="1">'DB-CPV-MAJ'!$A$1:$AA$121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8" i="1" l="1"/>
  <c r="X78" i="4"/>
  <c r="AG62" i="4"/>
  <c r="AG61" i="4"/>
  <c r="AG60" i="4"/>
  <c r="Z62" i="4"/>
  <c r="Y61" i="4"/>
  <c r="X60" i="4"/>
  <c r="AG71" i="5"/>
  <c r="X72" i="5"/>
  <c r="Y73" i="5"/>
  <c r="Z74" i="5"/>
  <c r="X75" i="5"/>
  <c r="Y76" i="5"/>
  <c r="Z77" i="5"/>
  <c r="AG65" i="3"/>
  <c r="Z34" i="4"/>
  <c r="AB94" i="1"/>
  <c r="AC55" i="5"/>
  <c r="Y55" i="5"/>
  <c r="Y27" i="1"/>
  <c r="AB31" i="1"/>
  <c r="AC57" i="1"/>
  <c r="X57" i="1"/>
  <c r="AF118" i="1"/>
  <c r="AF98" i="1"/>
  <c r="AF97" i="1"/>
  <c r="AF95" i="1"/>
  <c r="AF99" i="3"/>
  <c r="AF97" i="3"/>
  <c r="AF96" i="3"/>
  <c r="AG73" i="5"/>
  <c r="AF63" i="5"/>
  <c r="AF64" i="5"/>
  <c r="AF67" i="5"/>
  <c r="Y67" i="5"/>
  <c r="Y64" i="5"/>
  <c r="X63" i="5"/>
  <c r="Y70" i="5"/>
  <c r="AG70" i="5" s="1"/>
  <c r="X69" i="5"/>
  <c r="AG69" i="5" s="1"/>
  <c r="Z96" i="3"/>
  <c r="Z99" i="3"/>
  <c r="X97" i="3"/>
  <c r="Y61" i="1"/>
  <c r="AG64" i="1"/>
  <c r="Y64" i="1"/>
  <c r="Y95" i="1"/>
  <c r="Y98" i="1"/>
  <c r="X97" i="1"/>
  <c r="AB78" i="5"/>
  <c r="AG65" i="5"/>
  <c r="AF61" i="5"/>
  <c r="AG60" i="5"/>
  <c r="AC59" i="5"/>
  <c r="AF58" i="5"/>
  <c r="AF57" i="5"/>
  <c r="AC56" i="5"/>
  <c r="AF55" i="5"/>
  <c r="AC37" i="5"/>
  <c r="AC36" i="5"/>
  <c r="AC35" i="5"/>
  <c r="AC32" i="5"/>
  <c r="AB28" i="5"/>
  <c r="AB24" i="5"/>
  <c r="AB25" i="5"/>
  <c r="AB22" i="5"/>
  <c r="AB21" i="5"/>
  <c r="AB20" i="5"/>
  <c r="AB19" i="5"/>
  <c r="AB18" i="5"/>
  <c r="AB17" i="5"/>
  <c r="AB16" i="5"/>
  <c r="AB15" i="5"/>
  <c r="AB14" i="5"/>
  <c r="AF38" i="5"/>
  <c r="AE38" i="5"/>
  <c r="AD38" i="5"/>
  <c r="AE82" i="5"/>
  <c r="AE84" i="5" s="1"/>
  <c r="AD82" i="5"/>
  <c r="AD84" i="5" s="1"/>
  <c r="AE78" i="5"/>
  <c r="AD78" i="5"/>
  <c r="AF82" i="4"/>
  <c r="AE82" i="4"/>
  <c r="AE84" i="4" s="1"/>
  <c r="AC82" i="4"/>
  <c r="AB82" i="4"/>
  <c r="AB118" i="3"/>
  <c r="AB78" i="4"/>
  <c r="AG24" i="4"/>
  <c r="AG31" i="4"/>
  <c r="AG32" i="4"/>
  <c r="AD28" i="4"/>
  <c r="AD27" i="4"/>
  <c r="AD26" i="4"/>
  <c r="AD25" i="4"/>
  <c r="AD23" i="4"/>
  <c r="AD21" i="4"/>
  <c r="AD20" i="4"/>
  <c r="AD18" i="4"/>
  <c r="AD15" i="4"/>
  <c r="AF38" i="4"/>
  <c r="AE38" i="4"/>
  <c r="AC38" i="4"/>
  <c r="AB38" i="4"/>
  <c r="AF84" i="4"/>
  <c r="AC84" i="4"/>
  <c r="AF78" i="4"/>
  <c r="AE78" i="4"/>
  <c r="AD78" i="4"/>
  <c r="AC78" i="4"/>
  <c r="AC29" i="3"/>
  <c r="AC28" i="3"/>
  <c r="AC27" i="3"/>
  <c r="AC26" i="3"/>
  <c r="AF94" i="3"/>
  <c r="AC77" i="3"/>
  <c r="AC75" i="3"/>
  <c r="AC72" i="3"/>
  <c r="AG64" i="3"/>
  <c r="AD61" i="3"/>
  <c r="AC60" i="3"/>
  <c r="AD59" i="3"/>
  <c r="AE57" i="3"/>
  <c r="AD56" i="3"/>
  <c r="AD36" i="3"/>
  <c r="AC35" i="3"/>
  <c r="AD31" i="3"/>
  <c r="AC32" i="3"/>
  <c r="AE122" i="3"/>
  <c r="AE124" i="3" s="1"/>
  <c r="AE118" i="3"/>
  <c r="AD118" i="3"/>
  <c r="AC118" i="3"/>
  <c r="AB78" i="3"/>
  <c r="AE78" i="3"/>
  <c r="AF38" i="3"/>
  <c r="AE38" i="3"/>
  <c r="AE124" i="1"/>
  <c r="AD124" i="1"/>
  <c r="AE118" i="1"/>
  <c r="AD118" i="1"/>
  <c r="AC118" i="1"/>
  <c r="AB118" i="1"/>
  <c r="AE78" i="1"/>
  <c r="AD78" i="1"/>
  <c r="AB78" i="1"/>
  <c r="AF38" i="1"/>
  <c r="AE38" i="1"/>
  <c r="AD38" i="1"/>
  <c r="AE122" i="1"/>
  <c r="AD122" i="1"/>
  <c r="AC77" i="1"/>
  <c r="AC74" i="1"/>
  <c r="AG73" i="1"/>
  <c r="AC69" i="1"/>
  <c r="AG68" i="1"/>
  <c r="AD67" i="1"/>
  <c r="AC66" i="1"/>
  <c r="AC65" i="1"/>
  <c r="AC63" i="1"/>
  <c r="AC62" i="1"/>
  <c r="AF61" i="1"/>
  <c r="AC60" i="1"/>
  <c r="AC59" i="1"/>
  <c r="AC58" i="1"/>
  <c r="AG56" i="1"/>
  <c r="AC55" i="1"/>
  <c r="AB14" i="1"/>
  <c r="Z71" i="1"/>
  <c r="AG71" i="1" s="1"/>
  <c r="Y70" i="1"/>
  <c r="AG70" i="1" s="1"/>
  <c r="Z99" i="1"/>
  <c r="Z96" i="1"/>
  <c r="AG96" i="1" s="1"/>
  <c r="X94" i="1"/>
  <c r="AG94" i="1" s="1"/>
  <c r="Z77" i="1"/>
  <c r="Y76" i="1"/>
  <c r="AG76" i="1" s="1"/>
  <c r="X75" i="1"/>
  <c r="AG75" i="1" s="1"/>
  <c r="Z74" i="1"/>
  <c r="Y73" i="1"/>
  <c r="X72" i="1"/>
  <c r="AG72" i="1" s="1"/>
  <c r="AG118" i="1" l="1"/>
  <c r="AG78" i="1"/>
  <c r="AF118" i="3"/>
  <c r="AF78" i="5"/>
  <c r="AF122" i="1"/>
  <c r="AF124" i="1" s="1"/>
  <c r="AF78" i="1"/>
  <c r="AF82" i="5"/>
  <c r="AF84" i="5" s="1"/>
  <c r="AB82" i="5"/>
  <c r="AB84" i="5" s="1"/>
  <c r="AB38" i="5"/>
  <c r="AB84" i="4"/>
  <c r="X72" i="3"/>
  <c r="X94" i="3"/>
  <c r="Y98" i="3"/>
  <c r="AG98" i="3" s="1"/>
  <c r="Y95" i="3"/>
  <c r="AG95" i="3" s="1"/>
  <c r="A94" i="3"/>
  <c r="W87" i="3"/>
  <c r="Z56" i="4"/>
  <c r="AG56" i="4" s="1"/>
  <c r="Y55" i="4"/>
  <c r="AG55" i="4" s="1"/>
  <c r="X54" i="4"/>
  <c r="AG54" i="4" s="1"/>
  <c r="Z37" i="4"/>
  <c r="AG37" i="4" s="1"/>
  <c r="Y36" i="4"/>
  <c r="AG36" i="4" s="1"/>
  <c r="X35" i="4"/>
  <c r="AG35" i="4" s="1"/>
  <c r="X32" i="4"/>
  <c r="Z37" i="3"/>
  <c r="AC37" i="3" s="1"/>
  <c r="Y67" i="1"/>
  <c r="Y33" i="1"/>
  <c r="AG33" i="1" s="1"/>
  <c r="Z37" i="1"/>
  <c r="Z59" i="3"/>
  <c r="Y33" i="4"/>
  <c r="AD33" i="4" s="1"/>
  <c r="AD34" i="4"/>
  <c r="X29" i="4"/>
  <c r="AD29" i="4" s="1"/>
  <c r="Z68" i="1"/>
  <c r="X69" i="1"/>
  <c r="B49" i="4"/>
  <c r="B48" i="4"/>
  <c r="B47" i="4"/>
  <c r="A45" i="4"/>
  <c r="A42" i="4"/>
  <c r="B9" i="1"/>
  <c r="A54" i="5"/>
  <c r="B9" i="5"/>
  <c r="B49" i="5" s="1"/>
  <c r="X14" i="5"/>
  <c r="Y15" i="5"/>
  <c r="Z16" i="5"/>
  <c r="X17" i="5"/>
  <c r="Y18" i="5"/>
  <c r="Z19" i="5"/>
  <c r="X20" i="5"/>
  <c r="Y21" i="5"/>
  <c r="Z22" i="5"/>
  <c r="X23" i="5"/>
  <c r="Y24" i="5"/>
  <c r="Z25" i="5"/>
  <c r="X26" i="5"/>
  <c r="AG26" i="5" s="1"/>
  <c r="Y27" i="5"/>
  <c r="AG27" i="5" s="1"/>
  <c r="Z28" i="5"/>
  <c r="X29" i="5"/>
  <c r="AG29" i="5" s="1"/>
  <c r="Y30" i="5"/>
  <c r="AG30" i="5" s="1"/>
  <c r="Z31" i="5"/>
  <c r="AG31" i="5" s="1"/>
  <c r="X32" i="5"/>
  <c r="Y33" i="5"/>
  <c r="AC33" i="5" s="1"/>
  <c r="Z34" i="5"/>
  <c r="AC34" i="5" s="1"/>
  <c r="X35" i="5"/>
  <c r="Y36" i="5"/>
  <c r="Z37" i="5"/>
  <c r="A42" i="5"/>
  <c r="A45" i="5"/>
  <c r="B47" i="5"/>
  <c r="W47" i="5"/>
  <c r="B48" i="5"/>
  <c r="X54" i="5"/>
  <c r="AC54" i="5" s="1"/>
  <c r="AC78" i="5" s="1"/>
  <c r="Z56" i="5"/>
  <c r="Z59" i="5"/>
  <c r="X60" i="5"/>
  <c r="Y61" i="5"/>
  <c r="Z62" i="5"/>
  <c r="AG62" i="5" s="1"/>
  <c r="Z65" i="5"/>
  <c r="X66" i="5"/>
  <c r="AG66" i="5" s="1"/>
  <c r="Z68" i="5"/>
  <c r="AG68" i="5" s="1"/>
  <c r="Z71" i="5"/>
  <c r="B9" i="3"/>
  <c r="AG38" i="4" l="1"/>
  <c r="AG82" i="4"/>
  <c r="AG84" i="4" s="1"/>
  <c r="AG78" i="4"/>
  <c r="AG78" i="5"/>
  <c r="AG38" i="5"/>
  <c r="AG82" i="5"/>
  <c r="AG84" i="5" s="1"/>
  <c r="AI78" i="5" s="1"/>
  <c r="Z81" i="5" s="1"/>
  <c r="AG118" i="3"/>
  <c r="AC82" i="5"/>
  <c r="AC84" i="5" s="1"/>
  <c r="AC38" i="5"/>
  <c r="Z78" i="5"/>
  <c r="Y78" i="5"/>
  <c r="X78" i="5"/>
  <c r="AH84" i="5" l="1"/>
  <c r="AH78" i="5"/>
  <c r="AH82" i="5"/>
  <c r="Z80" i="5"/>
  <c r="AH83" i="5" l="1"/>
  <c r="Y30" i="4"/>
  <c r="AD30" i="4" s="1"/>
  <c r="Y27" i="4"/>
  <c r="Z31" i="4"/>
  <c r="Z28" i="4"/>
  <c r="X26" i="4"/>
  <c r="Z25" i="4"/>
  <c r="Y24" i="4"/>
  <c r="X23" i="4"/>
  <c r="Z22" i="4"/>
  <c r="AD22" i="4" s="1"/>
  <c r="Y21" i="4"/>
  <c r="X20" i="4"/>
  <c r="Z19" i="4"/>
  <c r="AD19" i="4" s="1"/>
  <c r="Y18" i="4"/>
  <c r="X17" i="4"/>
  <c r="AD17" i="4" s="1"/>
  <c r="Z16" i="4"/>
  <c r="AD16" i="4" s="1"/>
  <c r="Y15" i="4"/>
  <c r="X14" i="4"/>
  <c r="AD14" i="4" s="1"/>
  <c r="X66" i="1"/>
  <c r="AB23" i="1"/>
  <c r="X17" i="3"/>
  <c r="AB17" i="3" s="1"/>
  <c r="X23" i="1"/>
  <c r="Z22" i="1"/>
  <c r="AB22" i="1" s="1"/>
  <c r="Y21" i="1"/>
  <c r="AB21" i="1" s="1"/>
  <c r="X20" i="1"/>
  <c r="AB20" i="1" s="1"/>
  <c r="Z19" i="1"/>
  <c r="AB19" i="1" s="1"/>
  <c r="W17" i="1"/>
  <c r="Z16" i="1"/>
  <c r="AB16" i="1" s="1"/>
  <c r="X14" i="1"/>
  <c r="I18" i="1"/>
  <c r="Y18" i="1" s="1"/>
  <c r="AB18" i="1" s="1"/>
  <c r="W47" i="1"/>
  <c r="B49" i="1"/>
  <c r="B89" i="1" s="1"/>
  <c r="B48" i="1"/>
  <c r="B88" i="1" s="1"/>
  <c r="B47" i="1"/>
  <c r="B87" i="1" s="1"/>
  <c r="A45" i="1"/>
  <c r="A85" i="1" s="1"/>
  <c r="A42" i="1"/>
  <c r="A82" i="1" s="1"/>
  <c r="A42" i="3"/>
  <c r="A82" i="3" s="1"/>
  <c r="A45" i="3"/>
  <c r="A85" i="3" s="1"/>
  <c r="B49" i="3"/>
  <c r="B89" i="3" s="1"/>
  <c r="B48" i="3"/>
  <c r="B88" i="3" s="1"/>
  <c r="B47" i="3"/>
  <c r="B87" i="3" s="1"/>
  <c r="Z77" i="3"/>
  <c r="Y76" i="3"/>
  <c r="AC76" i="3" s="1"/>
  <c r="AC78" i="3" s="1"/>
  <c r="X75" i="3"/>
  <c r="Z74" i="3"/>
  <c r="AG74" i="3" s="1"/>
  <c r="Y73" i="3"/>
  <c r="AG73" i="3" s="1"/>
  <c r="Z71" i="3"/>
  <c r="AD71" i="3" s="1"/>
  <c r="Y70" i="3"/>
  <c r="AD70" i="3" s="1"/>
  <c r="X69" i="3"/>
  <c r="AD69" i="3" s="1"/>
  <c r="Z68" i="3"/>
  <c r="AD68" i="3" s="1"/>
  <c r="Y67" i="3"/>
  <c r="AD67" i="3" s="1"/>
  <c r="X66" i="3"/>
  <c r="AD66" i="3" s="1"/>
  <c r="Z65" i="3"/>
  <c r="Y64" i="3"/>
  <c r="X63" i="3"/>
  <c r="AD63" i="3" s="1"/>
  <c r="Z62" i="3"/>
  <c r="AF62" i="3" s="1"/>
  <c r="Y61" i="3"/>
  <c r="X60" i="3"/>
  <c r="Y58" i="3"/>
  <c r="AG58" i="3" s="1"/>
  <c r="X57" i="3"/>
  <c r="Z56" i="3"/>
  <c r="Y55" i="3"/>
  <c r="AD55" i="3" s="1"/>
  <c r="X54" i="3"/>
  <c r="AG54" i="3" s="1"/>
  <c r="Y36" i="3"/>
  <c r="X35" i="3"/>
  <c r="Z34" i="3"/>
  <c r="AD34" i="3" s="1"/>
  <c r="Y33" i="3"/>
  <c r="AC33" i="3" s="1"/>
  <c r="X32" i="3"/>
  <c r="Z31" i="3"/>
  <c r="Y30" i="3"/>
  <c r="AD30" i="3" s="1"/>
  <c r="X29" i="3"/>
  <c r="Z28" i="3"/>
  <c r="Y27" i="3"/>
  <c r="X26" i="3"/>
  <c r="Z25" i="3"/>
  <c r="AG25" i="3" s="1"/>
  <c r="Y24" i="3"/>
  <c r="AB24" i="3" s="1"/>
  <c r="X23" i="3"/>
  <c r="AB23" i="3" s="1"/>
  <c r="Z22" i="3"/>
  <c r="AB22" i="3" s="1"/>
  <c r="Y21" i="3"/>
  <c r="AB21" i="3" s="1"/>
  <c r="X20" i="3"/>
  <c r="AB20" i="3" s="1"/>
  <c r="Z19" i="3"/>
  <c r="AB19" i="3" s="1"/>
  <c r="Y18" i="3"/>
  <c r="AB18" i="3" s="1"/>
  <c r="Z16" i="3"/>
  <c r="Y15" i="3"/>
  <c r="AB15" i="3" s="1"/>
  <c r="X14" i="3"/>
  <c r="AB14" i="3" s="1"/>
  <c r="AC37" i="1"/>
  <c r="Z34" i="1"/>
  <c r="AG34" i="1" s="1"/>
  <c r="X26" i="1"/>
  <c r="AB26" i="1" s="1"/>
  <c r="Z65" i="1"/>
  <c r="X63" i="1"/>
  <c r="Z62" i="1"/>
  <c r="X60" i="1"/>
  <c r="Z59" i="1"/>
  <c r="Y58" i="1"/>
  <c r="Z56" i="1"/>
  <c r="Y55" i="1"/>
  <c r="X54" i="1"/>
  <c r="AC54" i="1" s="1"/>
  <c r="AC78" i="1" s="1"/>
  <c r="Y36" i="1"/>
  <c r="AC36" i="1" s="1"/>
  <c r="X35" i="1"/>
  <c r="AC35" i="1" s="1"/>
  <c r="X32" i="1"/>
  <c r="Z31" i="1"/>
  <c r="AG31" i="1" s="1"/>
  <c r="Y30" i="1"/>
  <c r="X29" i="1"/>
  <c r="AB29" i="1" s="1"/>
  <c r="Z28" i="1"/>
  <c r="AB28" i="1" s="1"/>
  <c r="AB27" i="1"/>
  <c r="Z25" i="1"/>
  <c r="AB25" i="1" s="1"/>
  <c r="Y24" i="1"/>
  <c r="AB24" i="1" s="1"/>
  <c r="X17" i="1"/>
  <c r="AB17" i="1" s="1"/>
  <c r="Y15" i="1"/>
  <c r="AB15" i="1" s="1"/>
  <c r="AG78" i="3" l="1"/>
  <c r="AC38" i="3"/>
  <c r="AC122" i="3"/>
  <c r="AC124" i="3" s="1"/>
  <c r="AB38" i="1"/>
  <c r="AB122" i="1"/>
  <c r="AB124" i="1" s="1"/>
  <c r="AG38" i="1"/>
  <c r="AG122" i="1"/>
  <c r="AG124" i="1" s="1"/>
  <c r="AG122" i="3"/>
  <c r="AG124" i="3" s="1"/>
  <c r="AG38" i="3"/>
  <c r="AD38" i="3"/>
  <c r="AD82" i="4"/>
  <c r="AD38" i="4"/>
  <c r="AD78" i="3"/>
  <c r="AD122" i="3"/>
  <c r="AD124" i="3" s="1"/>
  <c r="AF122" i="3"/>
  <c r="AF78" i="3"/>
  <c r="AI30" i="3"/>
  <c r="AI31" i="3"/>
  <c r="AC32" i="1"/>
  <c r="Y118" i="1"/>
  <c r="Z118" i="1"/>
  <c r="AB16" i="3"/>
  <c r="Z118" i="3"/>
  <c r="Y118" i="3"/>
  <c r="X118" i="3"/>
  <c r="Y78" i="4"/>
  <c r="Z78" i="4"/>
  <c r="AB30" i="1"/>
  <c r="AB122" i="3" l="1"/>
  <c r="AB124" i="3" s="1"/>
  <c r="AB38" i="3"/>
  <c r="AC122" i="1"/>
  <c r="AC38" i="1"/>
  <c r="AD84" i="4"/>
  <c r="AH78" i="4"/>
  <c r="AH82" i="4"/>
  <c r="Z120" i="3"/>
  <c r="AF124" i="3"/>
  <c r="Z80" i="4"/>
  <c r="Z120" i="1"/>
  <c r="Z81" i="4" l="1"/>
  <c r="AH118" i="3"/>
  <c r="AH122" i="3"/>
  <c r="AC124" i="1"/>
  <c r="AH118" i="1"/>
  <c r="AH122" i="1"/>
  <c r="AI78" i="4"/>
  <c r="AH84" i="4"/>
  <c r="AH83" i="4" s="1"/>
  <c r="AH124" i="3"/>
  <c r="AI118" i="3"/>
  <c r="AI118" i="1" l="1"/>
  <c r="AH124" i="1"/>
  <c r="Z121" i="3"/>
  <c r="AH123" i="3"/>
  <c r="Z121" i="1" l="1"/>
  <c r="AH123" i="1"/>
</calcChain>
</file>

<file path=xl/sharedStrings.xml><?xml version="1.0" encoding="utf-8"?>
<sst xmlns="http://schemas.openxmlformats.org/spreadsheetml/2006/main" count="1388" uniqueCount="247">
  <si>
    <t>CEASERS PALACE VILLA</t>
  </si>
  <si>
    <t>LOAD DISTRIBUTION SCHEDULE</t>
  </si>
  <si>
    <t>Lighting Load</t>
  </si>
  <si>
    <t>Small Power</t>
  </si>
  <si>
    <t>Kitchen Loads</t>
  </si>
  <si>
    <t>Water Heater</t>
  </si>
  <si>
    <t>FCU</t>
  </si>
  <si>
    <t>Spare</t>
  </si>
  <si>
    <t>Document Number:   VILLA BASEMENT 1</t>
  </si>
  <si>
    <t>PROJECT:</t>
  </si>
  <si>
    <t xml:space="preserve">LOCATION : ELECTRICAL ROOM </t>
  </si>
  <si>
    <t>DB No:</t>
  </si>
  <si>
    <t xml:space="preserve"> DB-CPV-B1</t>
  </si>
  <si>
    <t>Fed From:</t>
  </si>
  <si>
    <t>PAGE-1</t>
  </si>
  <si>
    <t>RATING</t>
  </si>
  <si>
    <t>SR.</t>
  </si>
  <si>
    <t>CKT</t>
  </si>
  <si>
    <t>MCB</t>
  </si>
  <si>
    <t>ECC</t>
  </si>
  <si>
    <t>ROOM/AREA</t>
  </si>
  <si>
    <t>CONNECTED LOADS/POINTS</t>
  </si>
  <si>
    <t>WATTS</t>
  </si>
  <si>
    <t>LOAD PER CKT.</t>
  </si>
  <si>
    <t>REMARKS</t>
  </si>
  <si>
    <t>OF</t>
  </si>
  <si>
    <t>NO.</t>
  </si>
  <si>
    <t>RTG</t>
  </si>
  <si>
    <t>WIRE</t>
  </si>
  <si>
    <t>/UNIT</t>
  </si>
  <si>
    <t>KILO WATTS</t>
  </si>
  <si>
    <t>INCOMER</t>
  </si>
  <si>
    <t>ELCB</t>
  </si>
  <si>
    <t>SIZE</t>
  </si>
  <si>
    <t>LTG.</t>
  </si>
  <si>
    <t>EX.</t>
  </si>
  <si>
    <t>FLEX</t>
  </si>
  <si>
    <t>SH.</t>
  </si>
  <si>
    <t xml:space="preserve"> 13A</t>
  </si>
  <si>
    <t>32A</t>
  </si>
  <si>
    <t>W/H</t>
  </si>
  <si>
    <t>W/M</t>
  </si>
  <si>
    <t>D/W</t>
  </si>
  <si>
    <t>CCU</t>
  </si>
  <si>
    <t>W</t>
  </si>
  <si>
    <t>15A</t>
  </si>
  <si>
    <t>MISC</t>
  </si>
  <si>
    <t>R</t>
  </si>
  <si>
    <t>Y</t>
  </si>
  <si>
    <t>B</t>
  </si>
  <si>
    <t>Amp.</t>
  </si>
  <si>
    <r>
      <t>mm</t>
    </r>
    <r>
      <rPr>
        <b/>
        <vertAlign val="superscript"/>
        <sz val="9"/>
        <rFont val="Calibri"/>
        <family val="2"/>
        <scheme val="minor"/>
      </rPr>
      <t>2</t>
    </r>
  </si>
  <si>
    <t>FAN</t>
  </si>
  <si>
    <t>O/L</t>
  </si>
  <si>
    <t>S/O</t>
  </si>
  <si>
    <t>A/C</t>
  </si>
  <si>
    <t>SS0</t>
  </si>
  <si>
    <t>63A TP ISOLATOR</t>
  </si>
  <si>
    <t xml:space="preserve"> 1R</t>
  </si>
  <si>
    <t>MASTER BEDROOM L/L</t>
  </si>
  <si>
    <t>15&amp;100</t>
  </si>
  <si>
    <t>LIGHTING</t>
  </si>
  <si>
    <t xml:space="preserve"> 40A</t>
  </si>
  <si>
    <t xml:space="preserve"> 1Y</t>
  </si>
  <si>
    <t xml:space="preserve">MASTER BATHROOM </t>
  </si>
  <si>
    <t xml:space="preserve"> 4P</t>
  </si>
  <si>
    <t xml:space="preserve"> 1B</t>
  </si>
  <si>
    <t>CORRIDOR</t>
  </si>
  <si>
    <t>15&amp;5</t>
  </si>
  <si>
    <t>100mA</t>
  </si>
  <si>
    <t xml:space="preserve"> 2R</t>
  </si>
  <si>
    <t>POWDER ROOM</t>
  </si>
  <si>
    <t xml:space="preserve"> 2Y</t>
  </si>
  <si>
    <t>MASTER BATHROOM(LED LIGTHS IN MTRS)</t>
  </si>
  <si>
    <t xml:space="preserve"> 2B</t>
  </si>
  <si>
    <t>DINING</t>
  </si>
  <si>
    <t xml:space="preserve"> 3R</t>
  </si>
  <si>
    <t>15 &amp; 5</t>
  </si>
  <si>
    <t xml:space="preserve"> 3Y</t>
  </si>
  <si>
    <t>MEDIA ROOM</t>
  </si>
  <si>
    <t xml:space="preserve"> 3B</t>
  </si>
  <si>
    <t>KITCHEN &amp; BAR</t>
  </si>
  <si>
    <t xml:space="preserve"> 4R</t>
  </si>
  <si>
    <t>LIVING AREA</t>
  </si>
  <si>
    <t xml:space="preserve"> 4Y</t>
  </si>
  <si>
    <t>DRIVER/MAIDS BATH</t>
  </si>
  <si>
    <t xml:space="preserve"> 4B</t>
  </si>
  <si>
    <t>LANDSCAPE</t>
  </si>
  <si>
    <t>5R</t>
  </si>
  <si>
    <t>5Y</t>
  </si>
  <si>
    <t xml:space="preserve"> 25 - 100</t>
  </si>
  <si>
    <t xml:space="preserve"> 5B</t>
  </si>
  <si>
    <t xml:space="preserve"> 6R</t>
  </si>
  <si>
    <t>6Y</t>
  </si>
  <si>
    <t>6B</t>
  </si>
  <si>
    <t>LIFT SHAFT</t>
  </si>
  <si>
    <t>7R</t>
  </si>
  <si>
    <t xml:space="preserve">MASTER BEDROOM </t>
  </si>
  <si>
    <t>RING CKT</t>
  </si>
  <si>
    <t>40A</t>
  </si>
  <si>
    <t>7Y</t>
  </si>
  <si>
    <t>SPARE</t>
  </si>
  <si>
    <t>4P</t>
  </si>
  <si>
    <t xml:space="preserve"> 7B</t>
  </si>
  <si>
    <t>30mA</t>
  </si>
  <si>
    <t xml:space="preserve"> 8R</t>
  </si>
  <si>
    <t>8Y</t>
  </si>
  <si>
    <t>8B</t>
  </si>
  <si>
    <t>LTG.=LIGHTING,EX. FAN = EXHAUST FAN, S/O=SOCKET OUTLET,SH. S/O = SHAVER SOCKET OUTLET, W/H = WATER HEATER, H/D = HAND DRYER</t>
  </si>
  <si>
    <t>CONT…2</t>
  </si>
  <si>
    <t>D/W=DISH WASHER, FCU=FAN COIL UNIT, CCU = COOKER CONTROL UNIT, W = WINDOW TYPE A/C &amp; S = SPLIT TYPE A/C</t>
  </si>
  <si>
    <t>PAGE- 2</t>
  </si>
  <si>
    <t xml:space="preserve"> 9R</t>
  </si>
  <si>
    <t>MASTER BEDROOM</t>
  </si>
  <si>
    <t xml:space="preserve"> 9Y</t>
  </si>
  <si>
    <t xml:space="preserve"> 9B</t>
  </si>
  <si>
    <t>10R</t>
  </si>
  <si>
    <t>EXTERNAL MASTER BATHROOM</t>
  </si>
  <si>
    <t>10Y</t>
  </si>
  <si>
    <t>MAID/DRIVER ROOM</t>
  </si>
  <si>
    <t>10B</t>
  </si>
  <si>
    <t xml:space="preserve"> 11R</t>
  </si>
  <si>
    <t>MASTER BATHROOM</t>
  </si>
  <si>
    <t xml:space="preserve"> 11Y</t>
  </si>
  <si>
    <t>SPACE</t>
  </si>
  <si>
    <t>11B</t>
  </si>
  <si>
    <t>LIVING ROOM</t>
  </si>
  <si>
    <t>12R</t>
  </si>
  <si>
    <t>DINING AREA</t>
  </si>
  <si>
    <t>12Y</t>
  </si>
  <si>
    <t>12B</t>
  </si>
  <si>
    <t>DCU</t>
  </si>
  <si>
    <t xml:space="preserve"> 13R</t>
  </si>
  <si>
    <t>EXTRACT FANS</t>
  </si>
  <si>
    <t xml:space="preserve"> 13Y</t>
  </si>
  <si>
    <t>KITCHEN</t>
  </si>
  <si>
    <t>GRIDDLE (SWK 7)</t>
  </si>
  <si>
    <t xml:space="preserve"> 13B</t>
  </si>
  <si>
    <t>14R</t>
  </si>
  <si>
    <t>14Y</t>
  </si>
  <si>
    <t>14B</t>
  </si>
  <si>
    <t>15R</t>
  </si>
  <si>
    <t xml:space="preserve"> 15Y</t>
  </si>
  <si>
    <t xml:space="preserve"> 15B</t>
  </si>
  <si>
    <t>16R</t>
  </si>
  <si>
    <t>16Y</t>
  </si>
  <si>
    <t>16B</t>
  </si>
  <si>
    <t>CONT…3</t>
  </si>
  <si>
    <t>PAGE- 3</t>
  </si>
  <si>
    <t xml:space="preserve"> 17R</t>
  </si>
  <si>
    <t>STAIRS</t>
  </si>
  <si>
    <t xml:space="preserve"> 17Y</t>
  </si>
  <si>
    <t xml:space="preserve"> 17B</t>
  </si>
  <si>
    <t>18R</t>
  </si>
  <si>
    <t>18Y</t>
  </si>
  <si>
    <t>18B</t>
  </si>
  <si>
    <r>
      <t>CABLE SIZE : 1x4C ..50...mm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 XLPE/SWA/LSOH+ 1x1C …25..mm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CU PVC-ECC.</t>
    </r>
  </si>
  <si>
    <t>LOAD PER PHASE (KW)</t>
  </si>
  <si>
    <t>LTG.=LIGHTING,EX. FAN = EXHAUST FAN, S/O=SOCKET OUTLET,SH. S/O = SHAVER SOCKET OUTLET, W/H = WATER HEATER, H/D = HAND DRYER, D/W=DISH WASHER</t>
  </si>
  <si>
    <t>TOTAL LOAD    =</t>
  </si>
  <si>
    <t>KW</t>
  </si>
  <si>
    <t>FCU=FAN COIL UNIT, CCU = COOKER CONTROL UNIT, W = WINDOW TYPE A/C &amp; S = SPLIT TYPE A/C</t>
  </si>
  <si>
    <t>DEMAND LOAD    =</t>
  </si>
  <si>
    <t>TCL</t>
  </si>
  <si>
    <t>DF</t>
  </si>
  <si>
    <t>MDL</t>
  </si>
  <si>
    <t>Document Number:   MAJLIS AREA</t>
  </si>
  <si>
    <t xml:space="preserve">LOCATION : MAJLIS </t>
  </si>
  <si>
    <t xml:space="preserve"> DB-CPV-MAJ</t>
  </si>
  <si>
    <t>S</t>
  </si>
  <si>
    <t>100A TP ISOLATOR</t>
  </si>
  <si>
    <t>MAJLIS CHANDELIER</t>
  </si>
  <si>
    <t>LANDSCAPE MAJLIS</t>
  </si>
  <si>
    <t xml:space="preserve">MAJLIS </t>
  </si>
  <si>
    <t>POWDER &amp; WASHROOMS</t>
  </si>
  <si>
    <t>MAJLIS (Meters)</t>
  </si>
  <si>
    <t>GYM</t>
  </si>
  <si>
    <t>LIGHTI NG</t>
  </si>
  <si>
    <t>GATE BARRIER</t>
  </si>
  <si>
    <t>BAR</t>
  </si>
  <si>
    <t>ICE CUBER (MBA 6) &amp; BOTTLE DISPLAY (MBA 7)</t>
  </si>
  <si>
    <t>GLASS WASHER (MBA 4)</t>
  </si>
  <si>
    <t>GYM / CHANGING ROOM</t>
  </si>
  <si>
    <t>PANTRY</t>
  </si>
  <si>
    <t>WATER HEATER</t>
  </si>
  <si>
    <t>OVEN (MPA 8)</t>
  </si>
  <si>
    <t xml:space="preserve">REFRIGERATOR (MPA 9) </t>
  </si>
  <si>
    <t>WASH ROOM</t>
  </si>
  <si>
    <t>DISHWASHER (MPA 3)</t>
  </si>
  <si>
    <t>CHANGING ROOM</t>
  </si>
  <si>
    <t>ERV-01</t>
  </si>
  <si>
    <t>HOOD (MPA 7)</t>
  </si>
  <si>
    <t>EXISTING (MPA 10)</t>
  </si>
  <si>
    <t>13R</t>
  </si>
  <si>
    <t>13Y</t>
  </si>
  <si>
    <t>13B</t>
  </si>
  <si>
    <t>BOTTLE DISPLAY (MBA 7)</t>
  </si>
  <si>
    <t>15Y</t>
  </si>
  <si>
    <t>15B</t>
  </si>
  <si>
    <t>PUMP ROOM</t>
  </si>
  <si>
    <t>TOILET</t>
  </si>
  <si>
    <t xml:space="preserve"> 15A</t>
  </si>
  <si>
    <t>17R</t>
  </si>
  <si>
    <r>
      <t>CABLE SIZE : 1x4C ..95....mm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 XLPE/SWA/LSOH+ 1x1C …50...mm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CU PVC-ECC.</t>
    </r>
  </si>
  <si>
    <t xml:space="preserve"> DB-CPV-KIT</t>
  </si>
  <si>
    <t>LH-B1-SR1-SMDB-001</t>
  </si>
  <si>
    <t>80A TP ISOLATOR</t>
  </si>
  <si>
    <t xml:space="preserve">EXISTING (SPA 7) </t>
  </si>
  <si>
    <t>REFRIGERATOR (SWB 9)</t>
  </si>
  <si>
    <t>OVEN (SWK 13)</t>
  </si>
  <si>
    <t>EXISTING (SWK 9)</t>
  </si>
  <si>
    <t>HOOD (SWK 14)</t>
  </si>
  <si>
    <t>OVEN (SWK 8)</t>
  </si>
  <si>
    <t>KITCHEN / PANTRY</t>
  </si>
  <si>
    <t>REFRIGERATOR (SWK 4)</t>
  </si>
  <si>
    <t>EXPRESSO (SWB 8)</t>
  </si>
  <si>
    <t>DISH WASHER (SPA 3)</t>
  </si>
  <si>
    <t>REFRIGERATOR (SPA 4)</t>
  </si>
  <si>
    <t>GLASS WASHER (SWB 7)</t>
  </si>
  <si>
    <t>RING CKT (WITH SPA 5)</t>
  </si>
  <si>
    <t>RING CKT (WITH SWB 6)</t>
  </si>
  <si>
    <t>BLENDER (SWB 10) &amp; GENERAL OUTLET</t>
  </si>
  <si>
    <r>
      <t>CABLE SIZE : 1x4C ..35...mm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 XLPE/SWA/LSOH+ 1x1C …16..mm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CU PVC-ECC.</t>
    </r>
  </si>
  <si>
    <t>Document Number:   VILLA MEZZANINE</t>
  </si>
  <si>
    <t>LOCATION : MEZZAININE FLOOR</t>
  </si>
  <si>
    <t xml:space="preserve"> DB-CPV-M</t>
  </si>
  <si>
    <t>40A TP ISOLATOR</t>
  </si>
  <si>
    <t>MASTER BEDROOM HL</t>
  </si>
  <si>
    <t>15-5-100</t>
  </si>
  <si>
    <t>GUEST BEDROOM 1</t>
  </si>
  <si>
    <t>GUEST BEDROOM 2</t>
  </si>
  <si>
    <t>GUEST BATHROOM 1</t>
  </si>
  <si>
    <t>GUEST BATHROOM 2</t>
  </si>
  <si>
    <t>CORRIDOR/FOYER/ LUGGAGE</t>
  </si>
  <si>
    <t>FOYER HL</t>
  </si>
  <si>
    <t>30-5-100</t>
  </si>
  <si>
    <t>QUEEN ROOM</t>
  </si>
  <si>
    <t>QUEEN BATH ROOM</t>
  </si>
  <si>
    <t>QUEEN BATHROOOM</t>
  </si>
  <si>
    <t>SHAVER</t>
  </si>
  <si>
    <t>LIFT</t>
  </si>
  <si>
    <t>STORE</t>
  </si>
  <si>
    <t>QUEEN BATHROOM</t>
  </si>
  <si>
    <t>BACK OF HOUSE CORRIDOR</t>
  </si>
  <si>
    <t>GUEST BEDROOM  2</t>
  </si>
  <si>
    <t>GUEST BEDROOM  1</t>
  </si>
  <si>
    <r>
      <t>CABLE SIZE : 1x4C ..16....mm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 XLPE/SWA/LSOH+ 1x1C …16...mm</t>
    </r>
    <r>
      <rPr>
        <b/>
        <vertAlign val="superscript"/>
        <sz val="9"/>
        <rFont val="Calibri"/>
        <family val="2"/>
        <scheme val="minor"/>
      </rPr>
      <t>2</t>
    </r>
    <r>
      <rPr>
        <b/>
        <sz val="9"/>
        <rFont val="Calibri"/>
        <family val="2"/>
        <scheme val="minor"/>
      </rPr>
      <t xml:space="preserve"> CU PVC-ECC.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</si>
</sst>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Arial"/>
      <family val="2"/>
    </font>
    <font>
      <sz val="12"/>
      <color rgb="FF000000"/>
      <name val="Calibri"/>
      <family val="2"/>
      <scheme val="minor"/>
    </font>
    <font>
      <b/>
      <u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b/>
      <sz val="10"/>
      <name val="Arial"/>
      <family val="2"/>
    </font>
    <font>
      <b/>
      <u/>
      <sz val="10"/>
      <name val="Arial"/>
      <family val="2"/>
    </font>
    <font>
      <sz val="9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A969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4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9">
    <xf numFmtId="0" fontId="0" fillId="0" borderId="0" xfId="0"/>
    <xf numFmtId="0" fontId="8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6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0" fontId="8" fillId="3" borderId="29" xfId="0" applyFont="1" applyFill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3" borderId="36" xfId="0" applyFont="1" applyFill="1" applyBorder="1" applyAlignment="1">
      <alignment horizontal="center"/>
    </xf>
    <xf numFmtId="0" fontId="8" fillId="3" borderId="37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3" borderId="30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3" borderId="45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3" borderId="46" xfId="0" applyFont="1" applyFill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left"/>
    </xf>
    <xf numFmtId="0" fontId="8" fillId="0" borderId="37" xfId="0" applyFont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0" fontId="8" fillId="3" borderId="48" xfId="0" applyFont="1" applyFill="1" applyBorder="1" applyAlignment="1">
      <alignment horizontal="left"/>
    </xf>
    <xf numFmtId="0" fontId="8" fillId="0" borderId="51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2" xfId="0" applyFont="1" applyBorder="1" applyAlignment="1">
      <alignment horizontal="center" vertical="center"/>
    </xf>
    <xf numFmtId="3" fontId="8" fillId="0" borderId="45" xfId="0" applyNumberFormat="1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8" fillId="0" borderId="13" xfId="0" applyFont="1" applyBorder="1" applyAlignment="1">
      <alignment horizontal="left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57" xfId="0" applyFont="1" applyBorder="1"/>
    <xf numFmtId="0" fontId="8" fillId="0" borderId="61" xfId="0" applyFont="1" applyBorder="1"/>
    <xf numFmtId="0" fontId="8" fillId="0" borderId="47" xfId="0" applyFont="1" applyBorder="1" applyAlignment="1">
      <alignment horizontal="center" vertical="center"/>
    </xf>
    <xf numFmtId="0" fontId="8" fillId="0" borderId="63" xfId="0" applyFont="1" applyBorder="1" applyAlignment="1">
      <alignment horizontal="center"/>
    </xf>
    <xf numFmtId="0" fontId="8" fillId="0" borderId="64" xfId="0" applyFont="1" applyBorder="1" applyAlignment="1">
      <alignment horizontal="center"/>
    </xf>
    <xf numFmtId="0" fontId="8" fillId="0" borderId="65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8" fillId="0" borderId="66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68" xfId="0" applyFont="1" applyBorder="1" applyAlignment="1">
      <alignment horizontal="center" vertical="center"/>
    </xf>
    <xf numFmtId="0" fontId="8" fillId="0" borderId="69" xfId="0" applyFont="1" applyBorder="1" applyAlignment="1">
      <alignment horizontal="left"/>
    </xf>
    <xf numFmtId="0" fontId="8" fillId="0" borderId="62" xfId="0" applyFont="1" applyBorder="1" applyAlignment="1">
      <alignment horizontal="center"/>
    </xf>
    <xf numFmtId="0" fontId="8" fillId="3" borderId="51" xfId="0" applyFont="1" applyFill="1" applyBorder="1" applyAlignment="1">
      <alignment horizontal="center"/>
    </xf>
    <xf numFmtId="0" fontId="8" fillId="3" borderId="44" xfId="0" applyFont="1" applyFill="1" applyBorder="1" applyAlignment="1">
      <alignment horizontal="left"/>
    </xf>
    <xf numFmtId="0" fontId="8" fillId="0" borderId="71" xfId="0" applyFont="1" applyBorder="1" applyAlignment="1">
      <alignment horizontal="left"/>
    </xf>
    <xf numFmtId="0" fontId="8" fillId="3" borderId="47" xfId="0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58" xfId="0" applyFont="1" applyBorder="1" applyAlignment="1">
      <alignment horizontal="left"/>
    </xf>
    <xf numFmtId="0" fontId="8" fillId="0" borderId="73" xfId="0" applyFont="1" applyBorder="1"/>
    <xf numFmtId="0" fontId="8" fillId="0" borderId="74" xfId="0" applyFont="1" applyBorder="1" applyAlignment="1">
      <alignment horizontal="center"/>
    </xf>
    <xf numFmtId="0" fontId="8" fillId="0" borderId="74" xfId="0" applyFont="1" applyBorder="1" applyAlignment="1">
      <alignment horizontal="centerContinuous"/>
    </xf>
    <xf numFmtId="0" fontId="8" fillId="0" borderId="26" xfId="0" applyFont="1" applyBorder="1"/>
    <xf numFmtId="0" fontId="8" fillId="0" borderId="75" xfId="0" applyFont="1" applyBorder="1" applyAlignment="1">
      <alignment horizontal="center"/>
    </xf>
    <xf numFmtId="0" fontId="8" fillId="0" borderId="76" xfId="0" applyFont="1" applyBorder="1" applyAlignment="1">
      <alignment horizontal="left"/>
    </xf>
    <xf numFmtId="0" fontId="9" fillId="0" borderId="72" xfId="0" applyFont="1" applyBorder="1"/>
    <xf numFmtId="0" fontId="9" fillId="0" borderId="72" xfId="0" applyFont="1" applyBorder="1" applyAlignment="1">
      <alignment horizontal="center"/>
    </xf>
    <xf numFmtId="0" fontId="9" fillId="0" borderId="77" xfId="0" applyFont="1" applyBorder="1" applyAlignment="1">
      <alignment horizontal="left"/>
    </xf>
    <xf numFmtId="0" fontId="9" fillId="0" borderId="5" xfId="0" applyFont="1" applyBorder="1"/>
    <xf numFmtId="0" fontId="9" fillId="0" borderId="61" xfId="0" applyFont="1" applyBorder="1" applyAlignment="1">
      <alignment horizontal="left"/>
    </xf>
    <xf numFmtId="0" fontId="9" fillId="0" borderId="82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84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89" xfId="0" applyFont="1" applyBorder="1" applyAlignment="1">
      <alignment horizontal="center"/>
    </xf>
    <xf numFmtId="0" fontId="8" fillId="0" borderId="90" xfId="0" applyFont="1" applyBorder="1" applyAlignment="1">
      <alignment horizontal="center"/>
    </xf>
    <xf numFmtId="0" fontId="8" fillId="0" borderId="94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8" fillId="0" borderId="37" xfId="0" applyNumberFormat="1" applyFont="1" applyBorder="1" applyAlignment="1">
      <alignment horizontal="center"/>
    </xf>
    <xf numFmtId="0" fontId="8" fillId="0" borderId="95" xfId="0" applyFont="1" applyBorder="1" applyAlignment="1">
      <alignment horizontal="center"/>
    </xf>
    <xf numFmtId="0" fontId="8" fillId="0" borderId="97" xfId="0" applyFont="1" applyBorder="1" applyAlignment="1">
      <alignment horizontal="center" vertical="center"/>
    </xf>
    <xf numFmtId="0" fontId="9" fillId="0" borderId="12" xfId="0" applyFont="1" applyBorder="1"/>
    <xf numFmtId="0" fontId="9" fillId="0" borderId="80" xfId="0" applyFont="1" applyBorder="1" applyAlignment="1">
      <alignment horizontal="center"/>
    </xf>
    <xf numFmtId="0" fontId="8" fillId="0" borderId="98" xfId="0" applyFont="1" applyBorder="1" applyAlignment="1">
      <alignment horizontal="center"/>
    </xf>
    <xf numFmtId="0" fontId="8" fillId="0" borderId="96" xfId="0" applyFont="1" applyBorder="1" applyAlignment="1">
      <alignment horizontal="center"/>
    </xf>
    <xf numFmtId="0" fontId="8" fillId="0" borderId="99" xfId="0" applyFont="1" applyBorder="1" applyAlignment="1">
      <alignment horizontal="center"/>
    </xf>
    <xf numFmtId="0" fontId="8" fillId="0" borderId="100" xfId="0" applyFont="1" applyBorder="1" applyAlignment="1">
      <alignment horizontal="center"/>
    </xf>
    <xf numFmtId="0" fontId="8" fillId="0" borderId="101" xfId="0" applyFont="1" applyBorder="1" applyAlignment="1">
      <alignment horizontal="center" vertical="center"/>
    </xf>
    <xf numFmtId="0" fontId="8" fillId="0" borderId="63" xfId="0" applyFont="1" applyBorder="1" applyAlignment="1">
      <alignment horizontal="left"/>
    </xf>
    <xf numFmtId="0" fontId="8" fillId="0" borderId="105" xfId="0" applyFont="1" applyBorder="1" applyAlignment="1">
      <alignment horizontal="center"/>
    </xf>
    <xf numFmtId="0" fontId="8" fillId="0" borderId="106" xfId="0" applyFont="1" applyBorder="1" applyAlignment="1">
      <alignment horizontal="center"/>
    </xf>
    <xf numFmtId="0" fontId="8" fillId="0" borderId="30" xfId="0" quotePrefix="1" applyFont="1" applyBorder="1" applyAlignment="1">
      <alignment horizontal="center"/>
    </xf>
    <xf numFmtId="0" fontId="8" fillId="3" borderId="45" xfId="0" quotePrefix="1" applyFont="1" applyFill="1" applyBorder="1" applyAlignment="1">
      <alignment horizontal="center"/>
    </xf>
    <xf numFmtId="0" fontId="8" fillId="3" borderId="37" xfId="0" quotePrefix="1" applyFont="1" applyFill="1" applyBorder="1" applyAlignment="1">
      <alignment horizontal="center"/>
    </xf>
    <xf numFmtId="0" fontId="8" fillId="3" borderId="29" xfId="0" quotePrefix="1" applyFont="1" applyFill="1" applyBorder="1" applyAlignment="1">
      <alignment horizontal="center"/>
    </xf>
    <xf numFmtId="0" fontId="8" fillId="0" borderId="76" xfId="0" applyFont="1" applyBorder="1" applyAlignment="1">
      <alignment vertical="center"/>
    </xf>
    <xf numFmtId="0" fontId="8" fillId="0" borderId="108" xfId="0" applyFont="1" applyBorder="1" applyAlignment="1">
      <alignment horizontal="center"/>
    </xf>
    <xf numFmtId="0" fontId="9" fillId="0" borderId="6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8" fillId="0" borderId="47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8" fillId="0" borderId="30" xfId="0" applyFont="1" applyFill="1" applyBorder="1" applyAlignment="1">
      <alignment horizontal="center"/>
    </xf>
    <xf numFmtId="0" fontId="8" fillId="0" borderId="69" xfId="0" applyFont="1" applyFill="1" applyBorder="1" applyAlignment="1">
      <alignment horizontal="left"/>
    </xf>
    <xf numFmtId="0" fontId="9" fillId="0" borderId="54" xfId="0" applyFont="1" applyFill="1" applyBorder="1" applyAlignment="1">
      <alignment horizontal="center"/>
    </xf>
    <xf numFmtId="0" fontId="8" fillId="0" borderId="34" xfId="0" applyFont="1" applyFill="1" applyBorder="1" applyAlignment="1">
      <alignment horizontal="center"/>
    </xf>
    <xf numFmtId="0" fontId="8" fillId="0" borderId="62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8" fillId="0" borderId="55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9" fillId="0" borderId="39" xfId="0" applyFont="1" applyFill="1" applyBorder="1" applyAlignment="1">
      <alignment horizontal="center"/>
    </xf>
    <xf numFmtId="0" fontId="8" fillId="0" borderId="51" xfId="0" applyFont="1" applyFill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45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8" fillId="0" borderId="71" xfId="0" applyFont="1" applyFill="1" applyBorder="1" applyAlignment="1">
      <alignment horizontal="left"/>
    </xf>
    <xf numFmtId="0" fontId="8" fillId="0" borderId="72" xfId="0" applyFont="1" applyBorder="1" applyAlignment="1"/>
    <xf numFmtId="0" fontId="8" fillId="0" borderId="28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left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63" xfId="0" applyFont="1" applyFill="1" applyBorder="1" applyAlignment="1">
      <alignment horizontal="center"/>
    </xf>
    <xf numFmtId="0" fontId="8" fillId="0" borderId="64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8" fillId="0" borderId="94" xfId="0" applyFont="1" applyFill="1" applyBorder="1" applyAlignment="1">
      <alignment horizontal="center"/>
    </xf>
    <xf numFmtId="0" fontId="8" fillId="0" borderId="48" xfId="0" applyFont="1" applyFill="1" applyBorder="1" applyAlignment="1">
      <alignment horizontal="center"/>
    </xf>
    <xf numFmtId="3" fontId="8" fillId="0" borderId="37" xfId="0" applyNumberFormat="1" applyFont="1" applyFill="1" applyBorder="1" applyAlignment="1">
      <alignment horizontal="center"/>
    </xf>
    <xf numFmtId="0" fontId="8" fillId="0" borderId="98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56" xfId="0" applyFont="1" applyFill="1" applyBorder="1" applyAlignment="1">
      <alignment horizontal="center"/>
    </xf>
    <xf numFmtId="3" fontId="8" fillId="0" borderId="45" xfId="0" applyNumberFormat="1" applyFont="1" applyFill="1" applyBorder="1" applyAlignment="1">
      <alignment horizontal="center"/>
    </xf>
    <xf numFmtId="0" fontId="8" fillId="0" borderId="0" xfId="0" applyFont="1"/>
    <xf numFmtId="0" fontId="8" fillId="3" borderId="36" xfId="0" applyFont="1" applyFill="1" applyBorder="1" applyAlignment="1">
      <alignment vertical="center"/>
    </xf>
    <xf numFmtId="0" fontId="8" fillId="3" borderId="91" xfId="0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0" xfId="0" applyFill="1"/>
    <xf numFmtId="0" fontId="9" fillId="0" borderId="110" xfId="0" applyFont="1" applyBorder="1" applyAlignment="1">
      <alignment horizontal="center"/>
    </xf>
    <xf numFmtId="0" fontId="8" fillId="0" borderId="111" xfId="0" applyFont="1" applyBorder="1" applyAlignment="1">
      <alignment horizontal="center"/>
    </xf>
    <xf numFmtId="0" fontId="8" fillId="0" borderId="114" xfId="0" applyFont="1" applyBorder="1" applyAlignment="1">
      <alignment horizontal="left"/>
    </xf>
    <xf numFmtId="0" fontId="1" fillId="0" borderId="83" xfId="0" applyFont="1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116" xfId="0" applyFont="1" applyBorder="1" applyAlignment="1">
      <alignment horizontal="left"/>
    </xf>
    <xf numFmtId="0" fontId="7" fillId="0" borderId="5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8" fillId="0" borderId="58" xfId="0" applyFont="1" applyBorder="1"/>
    <xf numFmtId="0" fontId="8" fillId="0" borderId="69" xfId="0" applyFont="1" applyBorder="1" applyAlignment="1">
      <alignment vertical="center" wrapText="1"/>
    </xf>
    <xf numFmtId="0" fontId="8" fillId="0" borderId="114" xfId="0" applyFont="1" applyBorder="1" applyAlignment="1">
      <alignment vertical="center" wrapText="1"/>
    </xf>
    <xf numFmtId="0" fontId="8" fillId="0" borderId="0" xfId="0" applyFont="1" applyBorder="1" applyAlignment="1">
      <alignment horizontal="centerContinuous"/>
    </xf>
    <xf numFmtId="0" fontId="1" fillId="0" borderId="58" xfId="0" applyFont="1" applyBorder="1"/>
    <xf numFmtId="0" fontId="12" fillId="0" borderId="5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8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3" borderId="69" xfId="0" applyFont="1" applyFill="1" applyBorder="1" applyAlignment="1">
      <alignment vertical="center"/>
    </xf>
    <xf numFmtId="0" fontId="8" fillId="0" borderId="31" xfId="0" applyFont="1" applyBorder="1" applyAlignment="1">
      <alignment horizontal="left" vertical="center"/>
    </xf>
    <xf numFmtId="0" fontId="8" fillId="3" borderId="46" xfId="0" applyFont="1" applyFill="1" applyBorder="1" applyAlignment="1">
      <alignment horizontal="left" vertical="center"/>
    </xf>
    <xf numFmtId="0" fontId="8" fillId="3" borderId="50" xfId="0" applyFont="1" applyFill="1" applyBorder="1" applyAlignment="1">
      <alignment horizontal="left" vertical="center"/>
    </xf>
    <xf numFmtId="0" fontId="8" fillId="0" borderId="36" xfId="0" applyFont="1" applyBorder="1" applyAlignment="1">
      <alignment horizontal="left" vertical="center"/>
    </xf>
    <xf numFmtId="0" fontId="8" fillId="0" borderId="36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8" fillId="3" borderId="117" xfId="0" applyFont="1" applyFill="1" applyBorder="1" applyAlignment="1">
      <alignment horizontal="left" vertical="center"/>
    </xf>
    <xf numFmtId="0" fontId="8" fillId="3" borderId="69" xfId="0" applyFont="1" applyFill="1" applyBorder="1" applyAlignment="1">
      <alignment horizontal="left" vertical="center"/>
    </xf>
    <xf numFmtId="0" fontId="8" fillId="0" borderId="69" xfId="0" applyFont="1" applyBorder="1" applyAlignment="1">
      <alignment horizontal="left" vertical="center" wrapText="1"/>
    </xf>
    <xf numFmtId="0" fontId="8" fillId="0" borderId="114" xfId="0" applyFont="1" applyBorder="1" applyAlignment="1">
      <alignment horizontal="left" vertical="center" wrapText="1"/>
    </xf>
    <xf numFmtId="0" fontId="8" fillId="0" borderId="31" xfId="0" applyFont="1" applyBorder="1" applyAlignment="1">
      <alignment horizontal="left"/>
    </xf>
    <xf numFmtId="0" fontId="8" fillId="0" borderId="36" xfId="0" applyFont="1" applyBorder="1" applyAlignment="1">
      <alignment horizontal="left"/>
    </xf>
    <xf numFmtId="0" fontId="8" fillId="0" borderId="50" xfId="0" applyFont="1" applyBorder="1" applyAlignment="1">
      <alignment horizontal="left"/>
    </xf>
    <xf numFmtId="0" fontId="8" fillId="0" borderId="86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36" xfId="0" applyFont="1" applyFill="1" applyBorder="1" applyAlignment="1">
      <alignment horizontal="left"/>
    </xf>
    <xf numFmtId="0" fontId="8" fillId="3" borderId="46" xfId="0" applyFont="1" applyFill="1" applyBorder="1" applyAlignment="1">
      <alignment horizontal="left"/>
    </xf>
    <xf numFmtId="0" fontId="8" fillId="0" borderId="84" xfId="0" applyFont="1" applyBorder="1" applyAlignment="1">
      <alignment horizontal="left" vertical="center" wrapText="1"/>
    </xf>
    <xf numFmtId="0" fontId="8" fillId="0" borderId="109" xfId="0" applyFont="1" applyFill="1" applyBorder="1" applyAlignment="1">
      <alignment horizontal="left" vertical="center" wrapText="1"/>
    </xf>
    <xf numFmtId="0" fontId="8" fillId="0" borderId="36" xfId="0" applyFont="1" applyFill="1" applyBorder="1" applyAlignment="1">
      <alignment horizontal="left"/>
    </xf>
    <xf numFmtId="0" fontId="8" fillId="0" borderId="46" xfId="0" applyFont="1" applyFill="1" applyBorder="1" applyAlignment="1">
      <alignment horizontal="left"/>
    </xf>
    <xf numFmtId="0" fontId="8" fillId="0" borderId="119" xfId="0" applyFont="1" applyBorder="1" applyAlignment="1">
      <alignment horizontal="center" vertical="center"/>
    </xf>
    <xf numFmtId="0" fontId="8" fillId="0" borderId="120" xfId="0" applyFont="1" applyBorder="1" applyAlignment="1">
      <alignment horizontal="center" vertical="center"/>
    </xf>
    <xf numFmtId="0" fontId="8" fillId="0" borderId="121" xfId="0" applyFont="1" applyBorder="1" applyAlignment="1">
      <alignment horizontal="center" vertical="center"/>
    </xf>
    <xf numFmtId="0" fontId="8" fillId="0" borderId="122" xfId="0" applyFont="1" applyBorder="1" applyAlignment="1">
      <alignment horizontal="center" vertical="center"/>
    </xf>
    <xf numFmtId="0" fontId="8" fillId="0" borderId="123" xfId="0" applyFont="1" applyBorder="1" applyAlignment="1">
      <alignment horizontal="center" vertical="center"/>
    </xf>
    <xf numFmtId="0" fontId="8" fillId="0" borderId="69" xfId="0" applyFont="1" applyFill="1" applyBorder="1" applyAlignment="1">
      <alignment horizontal="left" vertical="center" wrapText="1"/>
    </xf>
    <xf numFmtId="0" fontId="8" fillId="0" borderId="114" xfId="0" applyFont="1" applyFill="1" applyBorder="1" applyAlignment="1">
      <alignment horizontal="left" vertical="center" wrapText="1"/>
    </xf>
    <xf numFmtId="0" fontId="9" fillId="0" borderId="124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0" fontId="8" fillId="3" borderId="50" xfId="0" applyFont="1" applyFill="1" applyBorder="1" applyAlignment="1">
      <alignment horizontal="left"/>
    </xf>
    <xf numFmtId="0" fontId="8" fillId="3" borderId="91" xfId="0" applyFont="1" applyFill="1" applyBorder="1" applyAlignment="1">
      <alignment horizontal="left"/>
    </xf>
    <xf numFmtId="0" fontId="8" fillId="3" borderId="69" xfId="0" applyFont="1" applyFill="1" applyBorder="1" applyAlignment="1">
      <alignment horizontal="left"/>
    </xf>
    <xf numFmtId="0" fontId="8" fillId="0" borderId="50" xfId="0" applyFont="1" applyBorder="1" applyAlignment="1">
      <alignment horizontal="left" wrapText="1"/>
    </xf>
    <xf numFmtId="0" fontId="8" fillId="0" borderId="69" xfId="0" applyFont="1" applyFill="1" applyBorder="1" applyAlignment="1">
      <alignment horizontal="left" vertical="center"/>
    </xf>
    <xf numFmtId="0" fontId="8" fillId="0" borderId="44" xfId="0" applyFont="1" applyFill="1" applyBorder="1" applyAlignment="1">
      <alignment horizontal="center"/>
    </xf>
    <xf numFmtId="0" fontId="8" fillId="0" borderId="31" xfId="0" applyFont="1" applyFill="1" applyBorder="1" applyAlignment="1">
      <alignment horizontal="left" wrapText="1"/>
    </xf>
    <xf numFmtId="0" fontId="8" fillId="0" borderId="46" xfId="0" applyFont="1" applyBorder="1" applyAlignment="1">
      <alignment horizontal="left" vertical="center"/>
    </xf>
    <xf numFmtId="0" fontId="8" fillId="0" borderId="107" xfId="0" applyFont="1" applyBorder="1" applyAlignment="1">
      <alignment vertical="center" wrapText="1"/>
    </xf>
    <xf numFmtId="0" fontId="8" fillId="0" borderId="109" xfId="0" applyFont="1" applyBorder="1" applyAlignment="1">
      <alignment vertical="center" wrapText="1"/>
    </xf>
    <xf numFmtId="0" fontId="8" fillId="0" borderId="27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horizontal="left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/>
    </xf>
    <xf numFmtId="0" fontId="8" fillId="0" borderId="43" xfId="0" applyFont="1" applyFill="1" applyBorder="1" applyAlignment="1">
      <alignment horizontal="center"/>
    </xf>
    <xf numFmtId="0" fontId="8" fillId="0" borderId="44" xfId="0" applyFont="1" applyFill="1" applyBorder="1" applyAlignment="1">
      <alignment horizontal="left"/>
    </xf>
    <xf numFmtId="0" fontId="8" fillId="0" borderId="49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left"/>
    </xf>
    <xf numFmtId="0" fontId="8" fillId="0" borderId="45" xfId="0" applyFont="1" applyFill="1" applyBorder="1" applyAlignment="1">
      <alignment horizontal="left"/>
    </xf>
    <xf numFmtId="0" fontId="8" fillId="0" borderId="85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48" xfId="0" applyFont="1" applyFill="1" applyBorder="1" applyAlignment="1">
      <alignment horizontal="center" vertical="center"/>
    </xf>
    <xf numFmtId="0" fontId="8" fillId="0" borderId="93" xfId="0" applyFont="1" applyFill="1" applyBorder="1" applyAlignment="1">
      <alignment horizontal="center"/>
    </xf>
    <xf numFmtId="0" fontId="8" fillId="0" borderId="87" xfId="0" applyFont="1" applyFill="1" applyBorder="1" applyAlignment="1">
      <alignment horizontal="center"/>
    </xf>
    <xf numFmtId="0" fontId="8" fillId="0" borderId="92" xfId="0" applyFont="1" applyFill="1" applyBorder="1" applyAlignment="1">
      <alignment horizontal="center"/>
    </xf>
    <xf numFmtId="0" fontId="8" fillId="0" borderId="53" xfId="0" applyFont="1" applyFill="1" applyBorder="1" applyAlignment="1">
      <alignment horizontal="left"/>
    </xf>
    <xf numFmtId="0" fontId="8" fillId="0" borderId="6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6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/>
    </xf>
    <xf numFmtId="0" fontId="8" fillId="0" borderId="51" xfId="0" applyFont="1" applyFill="1" applyBorder="1" applyAlignment="1">
      <alignment horizontal="center" vertical="center"/>
    </xf>
    <xf numFmtId="0" fontId="8" fillId="0" borderId="6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63" xfId="0" applyFont="1" applyFill="1" applyBorder="1" applyAlignment="1">
      <alignment horizontal="left"/>
    </xf>
    <xf numFmtId="0" fontId="8" fillId="0" borderId="24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8" fillId="0" borderId="55" xfId="0" applyFont="1" applyFill="1" applyBorder="1" applyAlignment="1">
      <alignment horizontal="left"/>
    </xf>
    <xf numFmtId="0" fontId="13" fillId="3" borderId="50" xfId="0" applyFont="1" applyFill="1" applyBorder="1" applyAlignment="1">
      <alignment horizontal="left"/>
    </xf>
    <xf numFmtId="0" fontId="13" fillId="3" borderId="30" xfId="0" applyFont="1" applyFill="1" applyBorder="1" applyAlignment="1">
      <alignment horizontal="center"/>
    </xf>
    <xf numFmtId="3" fontId="8" fillId="0" borderId="29" xfId="0" applyNumberFormat="1" applyFont="1" applyBorder="1" applyAlignment="1">
      <alignment horizontal="center"/>
    </xf>
    <xf numFmtId="0" fontId="8" fillId="0" borderId="12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/>
    </xf>
    <xf numFmtId="0" fontId="8" fillId="0" borderId="37" xfId="0" applyFont="1" applyFill="1" applyBorder="1" applyAlignment="1">
      <alignment horizontal="left"/>
    </xf>
    <xf numFmtId="0" fontId="8" fillId="0" borderId="51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9" fillId="0" borderId="87" xfId="0" applyFont="1" applyBorder="1"/>
    <xf numFmtId="0" fontId="8" fillId="0" borderId="126" xfId="0" applyFont="1" applyFill="1" applyBorder="1" applyAlignment="1">
      <alignment horizontal="left"/>
    </xf>
    <xf numFmtId="0" fontId="8" fillId="0" borderId="127" xfId="0" applyFont="1" applyFill="1" applyBorder="1" applyAlignment="1">
      <alignment horizontal="center" vertical="center"/>
    </xf>
    <xf numFmtId="0" fontId="8" fillId="0" borderId="88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center" vertical="center"/>
    </xf>
    <xf numFmtId="0" fontId="8" fillId="0" borderId="70" xfId="0" applyFont="1" applyFill="1" applyBorder="1" applyAlignment="1">
      <alignment horizontal="left" vertical="center"/>
    </xf>
    <xf numFmtId="0" fontId="8" fillId="0" borderId="129" xfId="0" applyFont="1" applyBorder="1" applyAlignment="1">
      <alignment horizontal="left" vertical="center" wrapText="1"/>
    </xf>
    <xf numFmtId="0" fontId="8" fillId="0" borderId="2" xfId="0" applyFont="1" applyBorder="1"/>
    <xf numFmtId="0" fontId="8" fillId="0" borderId="65" xfId="0" applyFont="1" applyBorder="1" applyAlignment="1">
      <alignment horizontal="center"/>
    </xf>
    <xf numFmtId="0" fontId="8" fillId="0" borderId="131" xfId="0" applyFont="1" applyBorder="1"/>
    <xf numFmtId="0" fontId="0" fillId="0" borderId="0" xfId="0" applyAlignment="1">
      <alignment horizontal="center" vertical="center"/>
    </xf>
    <xf numFmtId="0" fontId="8" fillId="0" borderId="85" xfId="0" applyFont="1" applyBorder="1" applyAlignment="1">
      <alignment horizontal="center"/>
    </xf>
    <xf numFmtId="0" fontId="8" fillId="0" borderId="113" xfId="0" applyFont="1" applyBorder="1" applyAlignment="1">
      <alignment horizontal="center"/>
    </xf>
    <xf numFmtId="0" fontId="8" fillId="3" borderId="113" xfId="0" applyFont="1" applyFill="1" applyBorder="1" applyAlignment="1">
      <alignment horizontal="center"/>
    </xf>
    <xf numFmtId="0" fontId="8" fillId="0" borderId="102" xfId="0" applyFont="1" applyBorder="1" applyAlignment="1">
      <alignment horizontal="left"/>
    </xf>
    <xf numFmtId="0" fontId="14" fillId="0" borderId="64" xfId="0" applyFont="1" applyBorder="1"/>
    <xf numFmtId="0" fontId="1" fillId="0" borderId="0" xfId="0" applyFont="1" applyBorder="1" applyAlignment="1">
      <alignment horizontal="centerContinuous"/>
    </xf>
    <xf numFmtId="0" fontId="8" fillId="0" borderId="91" xfId="0" applyFont="1" applyFill="1" applyBorder="1" applyAlignment="1">
      <alignment horizontal="left"/>
    </xf>
    <xf numFmtId="0" fontId="8" fillId="0" borderId="132" xfId="0" applyFon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77" xfId="0" applyFont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/>
    </xf>
    <xf numFmtId="0" fontId="9" fillId="0" borderId="61" xfId="0" applyFont="1" applyBorder="1" applyAlignment="1">
      <alignment horizontal="left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left"/>
    </xf>
    <xf numFmtId="0" fontId="13" fillId="0" borderId="30" xfId="0" applyFont="1" applyBorder="1" applyAlignment="1">
      <alignment horizontal="center"/>
    </xf>
    <xf numFmtId="0" fontId="13" fillId="0" borderId="65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/>
    </xf>
    <xf numFmtId="0" fontId="13" fillId="0" borderId="63" xfId="0" applyFont="1" applyFill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86" xfId="0" applyFont="1" applyBorder="1" applyAlignment="1">
      <alignment horizontal="left"/>
    </xf>
    <xf numFmtId="0" fontId="13" fillId="0" borderId="48" xfId="0" applyFont="1" applyFill="1" applyBorder="1" applyAlignment="1">
      <alignment horizontal="left"/>
    </xf>
    <xf numFmtId="0" fontId="13" fillId="0" borderId="34" xfId="0" applyFont="1" applyBorder="1" applyAlignment="1">
      <alignment horizontal="center"/>
    </xf>
    <xf numFmtId="0" fontId="13" fillId="0" borderId="55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69" xfId="0" applyFont="1" applyBorder="1" applyAlignment="1">
      <alignment horizontal="left"/>
    </xf>
    <xf numFmtId="0" fontId="13" fillId="3" borderId="36" xfId="0" applyFont="1" applyFill="1" applyBorder="1" applyAlignment="1">
      <alignment horizontal="left"/>
    </xf>
    <xf numFmtId="0" fontId="13" fillId="0" borderId="31" xfId="0" applyFont="1" applyBorder="1" applyAlignment="1">
      <alignment horizontal="left"/>
    </xf>
    <xf numFmtId="0" fontId="13" fillId="0" borderId="37" xfId="0" applyFont="1" applyBorder="1" applyAlignment="1">
      <alignment horizontal="center"/>
    </xf>
    <xf numFmtId="0" fontId="13" fillId="0" borderId="109" xfId="0" applyFont="1" applyBorder="1" applyAlignment="1">
      <alignment horizontal="left" vertical="center" wrapText="1"/>
    </xf>
    <xf numFmtId="0" fontId="13" fillId="0" borderId="51" xfId="0" applyFont="1" applyFill="1" applyBorder="1" applyAlignment="1">
      <alignment horizontal="center"/>
    </xf>
    <xf numFmtId="0" fontId="13" fillId="0" borderId="45" xfId="0" applyFont="1" applyFill="1" applyBorder="1" applyAlignment="1">
      <alignment horizontal="left"/>
    </xf>
    <xf numFmtId="0" fontId="13" fillId="0" borderId="51" xfId="0" applyFont="1" applyBorder="1" applyAlignment="1">
      <alignment horizontal="center"/>
    </xf>
    <xf numFmtId="0" fontId="13" fillId="0" borderId="41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3" fillId="3" borderId="46" xfId="0" applyFont="1" applyFill="1" applyBorder="1" applyAlignment="1">
      <alignment horizontal="left"/>
    </xf>
    <xf numFmtId="0" fontId="13" fillId="0" borderId="53" xfId="0" applyFont="1" applyFill="1" applyBorder="1" applyAlignment="1">
      <alignment horizontal="left"/>
    </xf>
    <xf numFmtId="0" fontId="13" fillId="0" borderId="40" xfId="0" applyFont="1" applyBorder="1" applyAlignment="1">
      <alignment horizontal="center"/>
    </xf>
    <xf numFmtId="0" fontId="13" fillId="0" borderId="71" xfId="0" applyFont="1" applyBorder="1" applyAlignment="1">
      <alignment horizontal="left" vertical="center" wrapText="1"/>
    </xf>
    <xf numFmtId="0" fontId="13" fillId="0" borderId="37" xfId="0" applyFont="1" applyFill="1" applyBorder="1" applyAlignment="1">
      <alignment horizontal="left"/>
    </xf>
    <xf numFmtId="0" fontId="13" fillId="0" borderId="47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64" xfId="0" applyFont="1" applyBorder="1" applyAlignment="1">
      <alignment horizontal="center"/>
    </xf>
    <xf numFmtId="0" fontId="13" fillId="0" borderId="36" xfId="0" applyFont="1" applyBorder="1" applyAlignment="1">
      <alignment horizontal="left"/>
    </xf>
    <xf numFmtId="0" fontId="13" fillId="0" borderId="3" xfId="0" applyFont="1" applyFill="1" applyBorder="1" applyAlignment="1">
      <alignment horizontal="center"/>
    </xf>
    <xf numFmtId="0" fontId="13" fillId="0" borderId="20" xfId="0" applyFont="1" applyFill="1" applyBorder="1" applyAlignment="1">
      <alignment horizontal="left"/>
    </xf>
    <xf numFmtId="0" fontId="13" fillId="0" borderId="9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3" fillId="0" borderId="55" xfId="0" applyFont="1" applyFill="1" applyBorder="1" applyAlignment="1">
      <alignment horizontal="center"/>
    </xf>
    <xf numFmtId="0" fontId="13" fillId="0" borderId="66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3" fillId="0" borderId="29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13" fillId="0" borderId="106" xfId="0" applyFont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3" fillId="0" borderId="44" xfId="0" applyFont="1" applyFill="1" applyBorder="1" applyAlignment="1">
      <alignment horizontal="left"/>
    </xf>
    <xf numFmtId="3" fontId="13" fillId="0" borderId="37" xfId="0" applyNumberFormat="1" applyFont="1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13" fillId="0" borderId="94" xfId="0" applyFont="1" applyFill="1" applyBorder="1" applyAlignment="1">
      <alignment horizontal="center"/>
    </xf>
    <xf numFmtId="0" fontId="13" fillId="0" borderId="69" xfId="0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13" fillId="0" borderId="103" xfId="0" applyFont="1" applyBorder="1" applyAlignment="1">
      <alignment horizontal="center"/>
    </xf>
    <xf numFmtId="0" fontId="13" fillId="3" borderId="103" xfId="0" applyFont="1" applyFill="1" applyBorder="1" applyAlignment="1">
      <alignment horizontal="center"/>
    </xf>
    <xf numFmtId="0" fontId="1" fillId="0" borderId="0" xfId="0" applyFont="1" applyBorder="1"/>
    <xf numFmtId="0" fontId="13" fillId="0" borderId="46" xfId="0" applyFont="1" applyFill="1" applyBorder="1" applyAlignment="1">
      <alignment horizontal="left"/>
    </xf>
    <xf numFmtId="0" fontId="15" fillId="0" borderId="67" xfId="0" applyFont="1" applyBorder="1" applyAlignment="1">
      <alignment horizontal="center"/>
    </xf>
    <xf numFmtId="0" fontId="15" fillId="0" borderId="54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2" fontId="13" fillId="0" borderId="44" xfId="0" applyNumberFormat="1" applyFont="1" applyFill="1" applyBorder="1" applyAlignment="1">
      <alignment horizontal="left"/>
    </xf>
    <xf numFmtId="0" fontId="13" fillId="0" borderId="24" xfId="0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3" fillId="0" borderId="6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left"/>
    </xf>
    <xf numFmtId="0" fontId="13" fillId="0" borderId="44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13" fillId="0" borderId="46" xfId="0" applyFont="1" applyBorder="1" applyAlignment="1">
      <alignment horizontal="left"/>
    </xf>
    <xf numFmtId="0" fontId="13" fillId="0" borderId="13" xfId="0" applyFont="1" applyBorder="1" applyAlignment="1">
      <alignment horizontal="center"/>
    </xf>
    <xf numFmtId="0" fontId="13" fillId="0" borderId="68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8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8" fillId="0" borderId="5" xfId="0" applyFont="1" applyBorder="1"/>
    <xf numFmtId="0" fontId="8" fillId="0" borderId="74" xfId="0" applyFont="1" applyBorder="1"/>
    <xf numFmtId="0" fontId="2" fillId="0" borderId="11" xfId="0" applyFont="1" applyBorder="1"/>
    <xf numFmtId="0" fontId="1" fillId="0" borderId="11" xfId="0" applyFont="1" applyBorder="1"/>
    <xf numFmtId="0" fontId="8" fillId="0" borderId="136" xfId="0" applyFont="1" applyBorder="1"/>
    <xf numFmtId="0" fontId="9" fillId="0" borderId="131" xfId="0" applyFont="1" applyBorder="1" applyAlignment="1">
      <alignment horizontal="center"/>
    </xf>
    <xf numFmtId="0" fontId="9" fillId="0" borderId="136" xfId="0" applyFont="1" applyBorder="1" applyAlignment="1">
      <alignment horizontal="left"/>
    </xf>
    <xf numFmtId="0" fontId="9" fillId="0" borderId="131" xfId="0" applyFont="1" applyBorder="1"/>
    <xf numFmtId="0" fontId="14" fillId="0" borderId="0" xfId="0" applyFont="1" applyBorder="1"/>
    <xf numFmtId="2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9" fillId="0" borderId="138" xfId="0" applyNumberFormat="1" applyFont="1" applyBorder="1" applyAlignment="1">
      <alignment horizontal="center"/>
    </xf>
    <xf numFmtId="0" fontId="9" fillId="0" borderId="139" xfId="0" applyFont="1" applyBorder="1" applyAlignment="1">
      <alignment horizontal="left"/>
    </xf>
    <xf numFmtId="0" fontId="0" fillId="0" borderId="57" xfId="0" applyBorder="1"/>
    <xf numFmtId="0" fontId="0" fillId="0" borderId="0" xfId="0" applyBorder="1"/>
    <xf numFmtId="0" fontId="0" fillId="0" borderId="58" xfId="0" applyBorder="1"/>
    <xf numFmtId="0" fontId="0" fillId="0" borderId="60" xfId="0" applyBorder="1"/>
    <xf numFmtId="0" fontId="0" fillId="0" borderId="5" xfId="0" applyBorder="1"/>
    <xf numFmtId="0" fontId="0" fillId="0" borderId="61" xfId="0" applyBorder="1"/>
    <xf numFmtId="0" fontId="9" fillId="0" borderId="138" xfId="0" applyFont="1" applyBorder="1"/>
    <xf numFmtId="0" fontId="8" fillId="0" borderId="138" xfId="0" applyFont="1" applyBorder="1" applyAlignment="1"/>
    <xf numFmtId="0" fontId="9" fillId="0" borderId="13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131" xfId="0" applyFont="1" applyBorder="1" applyAlignment="1"/>
    <xf numFmtId="0" fontId="9" fillId="0" borderId="5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/>
    </xf>
    <xf numFmtId="0" fontId="1" fillId="0" borderId="0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9" fillId="0" borderId="58" xfId="0" applyFont="1" applyBorder="1" applyAlignment="1">
      <alignment horizontal="left"/>
    </xf>
    <xf numFmtId="0" fontId="9" fillId="0" borderId="60" xfId="0" applyFont="1" applyBorder="1" applyAlignment="1">
      <alignment horizontal="left"/>
    </xf>
    <xf numFmtId="0" fontId="8" fillId="0" borderId="5" xfId="0" applyFont="1" applyBorder="1" applyAlignment="1"/>
    <xf numFmtId="0" fontId="4" fillId="0" borderId="5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9" fillId="0" borderId="65" xfId="0" applyFont="1" applyBorder="1" applyAlignment="1">
      <alignment horizontal="center"/>
    </xf>
    <xf numFmtId="0" fontId="16" fillId="0" borderId="93" xfId="0" applyFont="1" applyFill="1" applyBorder="1" applyAlignment="1">
      <alignment horizontal="center"/>
    </xf>
    <xf numFmtId="0" fontId="16" fillId="0" borderId="47" xfId="0" applyFont="1" applyFill="1" applyBorder="1" applyAlignment="1">
      <alignment horizontal="center"/>
    </xf>
    <xf numFmtId="0" fontId="16" fillId="0" borderId="63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left"/>
    </xf>
    <xf numFmtId="0" fontId="16" fillId="0" borderId="28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48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7" fillId="0" borderId="0" xfId="0" applyFont="1"/>
    <xf numFmtId="0" fontId="16" fillId="0" borderId="134" xfId="0" applyFont="1" applyFill="1" applyBorder="1" applyAlignment="1">
      <alignment horizontal="center"/>
    </xf>
    <xf numFmtId="0" fontId="16" fillId="0" borderId="85" xfId="0" applyFont="1" applyFill="1" applyBorder="1" applyAlignment="1">
      <alignment horizontal="center"/>
    </xf>
    <xf numFmtId="0" fontId="16" fillId="0" borderId="135" xfId="0" applyFont="1" applyFill="1" applyBorder="1" applyAlignment="1">
      <alignment horizontal="left"/>
    </xf>
    <xf numFmtId="0" fontId="16" fillId="0" borderId="16" xfId="0" applyFont="1" applyFill="1" applyBorder="1" applyAlignment="1">
      <alignment horizontal="left"/>
    </xf>
    <xf numFmtId="0" fontId="16" fillId="0" borderId="62" xfId="0" applyFont="1" applyFill="1" applyBorder="1" applyAlignment="1">
      <alignment horizontal="center" vertical="center"/>
    </xf>
    <xf numFmtId="0" fontId="16" fillId="0" borderId="47" xfId="0" applyFont="1" applyFill="1" applyBorder="1" applyAlignment="1">
      <alignment horizontal="center" vertical="center"/>
    </xf>
    <xf numFmtId="0" fontId="16" fillId="0" borderId="65" xfId="0" applyFont="1" applyFill="1" applyBorder="1" applyAlignment="1">
      <alignment horizontal="center" vertical="center"/>
    </xf>
    <xf numFmtId="0" fontId="16" fillId="0" borderId="64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16" fillId="3" borderId="103" xfId="0" applyFont="1" applyFill="1" applyBorder="1" applyAlignment="1">
      <alignment horizontal="center"/>
    </xf>
    <xf numFmtId="0" fontId="16" fillId="0" borderId="103" xfId="0" applyFont="1" applyFill="1" applyBorder="1" applyAlignment="1">
      <alignment horizontal="center"/>
    </xf>
    <xf numFmtId="0" fontId="16" fillId="0" borderId="133" xfId="0" applyFont="1" applyBorder="1" applyAlignment="1">
      <alignment horizontal="left"/>
    </xf>
    <xf numFmtId="0" fontId="16" fillId="3" borderId="31" xfId="0" applyFont="1" applyFill="1" applyBorder="1" applyAlignment="1">
      <alignment horizontal="left"/>
    </xf>
    <xf numFmtId="0" fontId="16" fillId="0" borderId="37" xfId="0" applyFont="1" applyBorder="1" applyAlignment="1">
      <alignment horizontal="center"/>
    </xf>
    <xf numFmtId="0" fontId="16" fillId="0" borderId="36" xfId="0" applyFont="1" applyBorder="1" applyAlignment="1">
      <alignment horizontal="left"/>
    </xf>
    <xf numFmtId="0" fontId="16" fillId="0" borderId="86" xfId="0" applyFont="1" applyBorder="1" applyAlignment="1">
      <alignment horizontal="left"/>
    </xf>
    <xf numFmtId="0" fontId="16" fillId="0" borderId="69" xfId="0" applyFont="1" applyBorder="1" applyAlignment="1">
      <alignment horizontal="left"/>
    </xf>
    <xf numFmtId="0" fontId="9" fillId="4" borderId="54" xfId="0" applyFont="1" applyFill="1" applyBorder="1" applyAlignment="1">
      <alignment horizontal="center"/>
    </xf>
    <xf numFmtId="0" fontId="8" fillId="4" borderId="47" xfId="0" applyFont="1" applyFill="1" applyBorder="1" applyAlignment="1">
      <alignment horizontal="center"/>
    </xf>
    <xf numFmtId="0" fontId="8" fillId="4" borderId="47" xfId="0" applyFont="1" applyFill="1" applyBorder="1" applyAlignment="1">
      <alignment horizontal="center" vertical="center"/>
    </xf>
    <xf numFmtId="0" fontId="8" fillId="4" borderId="63" xfId="0" applyFont="1" applyFill="1" applyBorder="1" applyAlignment="1">
      <alignment horizontal="left"/>
    </xf>
    <xf numFmtId="0" fontId="8" fillId="4" borderId="34" xfId="0" applyFont="1" applyFill="1" applyBorder="1" applyAlignment="1">
      <alignment horizontal="center"/>
    </xf>
    <xf numFmtId="0" fontId="8" fillId="4" borderId="55" xfId="0" applyFont="1" applyFill="1" applyBorder="1" applyAlignment="1">
      <alignment horizontal="center"/>
    </xf>
    <xf numFmtId="0" fontId="8" fillId="4" borderId="64" xfId="0" applyFont="1" applyFill="1" applyBorder="1" applyAlignment="1">
      <alignment horizontal="center"/>
    </xf>
    <xf numFmtId="0" fontId="8" fillId="4" borderId="30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8" fillId="4" borderId="69" xfId="0" applyFont="1" applyFill="1" applyBorder="1" applyAlignment="1">
      <alignment horizontal="left"/>
    </xf>
    <xf numFmtId="0" fontId="16" fillId="0" borderId="26" xfId="0" applyFont="1" applyFill="1" applyBorder="1" applyAlignment="1">
      <alignment horizontal="center"/>
    </xf>
    <xf numFmtId="0" fontId="16" fillId="0" borderId="27" xfId="0" applyFont="1" applyFill="1" applyBorder="1" applyAlignment="1">
      <alignment horizontal="center" vertical="center"/>
    </xf>
    <xf numFmtId="0" fontId="16" fillId="0" borderId="85" xfId="0" applyFont="1" applyFill="1" applyBorder="1" applyAlignment="1">
      <alignment horizontal="center" vertical="center"/>
    </xf>
    <xf numFmtId="0" fontId="16" fillId="0" borderId="85" xfId="0" applyFont="1" applyFill="1" applyBorder="1" applyAlignment="1">
      <alignment horizontal="left" vertical="center"/>
    </xf>
    <xf numFmtId="0" fontId="16" fillId="0" borderId="103" xfId="0" applyFont="1" applyFill="1" applyBorder="1" applyAlignment="1">
      <alignment horizontal="center" vertical="center"/>
    </xf>
    <xf numFmtId="0" fontId="16" fillId="0" borderId="104" xfId="0" applyFont="1" applyFill="1" applyBorder="1" applyAlignment="1">
      <alignment horizontal="center" vertical="center"/>
    </xf>
    <xf numFmtId="0" fontId="16" fillId="0" borderId="102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 vertical="center"/>
    </xf>
    <xf numFmtId="0" fontId="16" fillId="0" borderId="65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30" xfId="0" applyFont="1" applyFill="1" applyBorder="1" applyAlignment="1">
      <alignment horizontal="center"/>
    </xf>
    <xf numFmtId="0" fontId="16" fillId="0" borderId="109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6" fillId="0" borderId="70" xfId="0" applyFont="1" applyFill="1" applyBorder="1" applyAlignment="1">
      <alignment horizontal="left" vertical="center" wrapText="1"/>
    </xf>
    <xf numFmtId="0" fontId="16" fillId="0" borderId="29" xfId="0" applyFont="1" applyFill="1" applyBorder="1" applyAlignment="1">
      <alignment horizontal="center"/>
    </xf>
    <xf numFmtId="0" fontId="16" fillId="0" borderId="69" xfId="0" applyFont="1" applyFill="1" applyBorder="1" applyAlignment="1">
      <alignment horizontal="left"/>
    </xf>
    <xf numFmtId="0" fontId="16" fillId="0" borderId="40" xfId="0" applyFont="1" applyFill="1" applyBorder="1" applyAlignment="1">
      <alignment horizontal="center"/>
    </xf>
    <xf numFmtId="0" fontId="16" fillId="0" borderId="41" xfId="0" applyFont="1" applyFill="1" applyBorder="1" applyAlignment="1">
      <alignment horizontal="center" vertical="center"/>
    </xf>
    <xf numFmtId="0" fontId="16" fillId="0" borderId="51" xfId="0" applyFont="1" applyFill="1" applyBorder="1" applyAlignment="1">
      <alignment horizontal="center"/>
    </xf>
    <xf numFmtId="0" fontId="16" fillId="0" borderId="44" xfId="0" applyFont="1" applyFill="1" applyBorder="1" applyAlignment="1">
      <alignment horizontal="left"/>
    </xf>
    <xf numFmtId="0" fontId="16" fillId="0" borderId="45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71" xfId="0" applyFont="1" applyFill="1" applyBorder="1" applyAlignment="1">
      <alignment horizontal="left"/>
    </xf>
    <xf numFmtId="0" fontId="16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left"/>
    </xf>
    <xf numFmtId="0" fontId="16" fillId="0" borderId="64" xfId="0" applyFont="1" applyFill="1" applyBorder="1" applyAlignment="1">
      <alignment horizontal="center"/>
    </xf>
    <xf numFmtId="0" fontId="1" fillId="0" borderId="0" xfId="0" applyFont="1"/>
    <xf numFmtId="0" fontId="1" fillId="0" borderId="57" xfId="0" applyFont="1" applyBorder="1"/>
    <xf numFmtId="0" fontId="1" fillId="0" borderId="60" xfId="0" applyFont="1" applyBorder="1"/>
    <xf numFmtId="0" fontId="1" fillId="0" borderId="5" xfId="0" applyFont="1" applyBorder="1"/>
    <xf numFmtId="0" fontId="1" fillId="0" borderId="61" xfId="0" applyFont="1" applyBorder="1"/>
    <xf numFmtId="0" fontId="2" fillId="0" borderId="11" xfId="0" applyFont="1" applyBorder="1" applyAlignment="1"/>
    <xf numFmtId="0" fontId="1" fillId="0" borderId="11" xfId="0" applyFont="1" applyBorder="1" applyAlignment="1"/>
    <xf numFmtId="0" fontId="3" fillId="2" borderId="5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9" fillId="0" borderId="130" xfId="0" applyFont="1" applyBorder="1" applyAlignment="1">
      <alignment horizontal="left"/>
    </xf>
    <xf numFmtId="0" fontId="9" fillId="0" borderId="131" xfId="0" applyFont="1" applyBorder="1" applyAlignment="1">
      <alignment horizontal="left"/>
    </xf>
    <xf numFmtId="0" fontId="8" fillId="0" borderId="131" xfId="0" applyFont="1" applyBorder="1" applyAlignment="1"/>
    <xf numFmtId="0" fontId="8" fillId="0" borderId="0" xfId="0" applyFont="1" applyBorder="1" applyAlignment="1"/>
    <xf numFmtId="0" fontId="8" fillId="0" borderId="79" xfId="0" applyFont="1" applyBorder="1" applyAlignment="1"/>
    <xf numFmtId="0" fontId="9" fillId="0" borderId="5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15" xfId="0" applyFont="1" applyBorder="1" applyAlignment="1">
      <alignment horizontal="center" vertical="center" textRotation="90" wrapText="1"/>
    </xf>
    <xf numFmtId="0" fontId="9" fillId="0" borderId="2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textRotation="90"/>
    </xf>
    <xf numFmtId="0" fontId="8" fillId="0" borderId="2" xfId="0" applyFont="1" applyBorder="1" applyAlignment="1">
      <alignment horizontal="center" textRotation="90"/>
    </xf>
    <xf numFmtId="0" fontId="8" fillId="0" borderId="118" xfId="0" applyFont="1" applyBorder="1" applyAlignment="1">
      <alignment horizontal="center" textRotation="90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/>
    </xf>
    <xf numFmtId="0" fontId="9" fillId="0" borderId="62" xfId="0" applyFont="1" applyBorder="1" applyAlignment="1">
      <alignment horizontal="center" vertical="center"/>
    </xf>
    <xf numFmtId="0" fontId="9" fillId="0" borderId="8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4" xfId="0" applyFont="1" applyBorder="1" applyAlignment="1">
      <alignment horizontal="center" textRotation="90"/>
    </xf>
    <xf numFmtId="0" fontId="1" fillId="0" borderId="28" xfId="0" applyFont="1" applyBorder="1" applyAlignment="1">
      <alignment horizontal="center" textRotation="90"/>
    </xf>
    <xf numFmtId="0" fontId="1" fillId="0" borderId="5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8" xfId="0" applyFont="1" applyBorder="1" applyAlignment="1">
      <alignment horizontal="center"/>
    </xf>
    <xf numFmtId="0" fontId="9" fillId="0" borderId="0" xfId="0" applyFont="1" applyBorder="1" applyAlignment="1"/>
    <xf numFmtId="0" fontId="9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1" xfId="0" applyFont="1" applyBorder="1" applyAlignment="1">
      <alignment horizontal="left"/>
    </xf>
    <xf numFmtId="0" fontId="9" fillId="0" borderId="14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8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6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1" fillId="0" borderId="0" xfId="0" applyFont="1" applyBorder="1" applyAlignment="1"/>
    <xf numFmtId="0" fontId="5" fillId="0" borderId="0" xfId="0" applyFont="1" applyBorder="1" applyAlignment="1"/>
    <xf numFmtId="0" fontId="11" fillId="0" borderId="5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8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26" xfId="0" applyFont="1" applyBorder="1" applyAlignment="1">
      <alignment horizontal="center" textRotation="90"/>
    </xf>
    <xf numFmtId="0" fontId="9" fillId="0" borderId="58" xfId="0" applyFont="1" applyBorder="1" applyAlignment="1">
      <alignment horizontal="left"/>
    </xf>
    <xf numFmtId="0" fontId="5" fillId="0" borderId="5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60" xfId="0" applyFont="1" applyBorder="1" applyAlignment="1">
      <alignment horizontal="left"/>
    </xf>
    <xf numFmtId="0" fontId="8" fillId="0" borderId="5" xfId="0" applyFont="1" applyBorder="1" applyAlignment="1"/>
    <xf numFmtId="0" fontId="8" fillId="0" borderId="33" xfId="0" applyFont="1" applyBorder="1" applyAlignment="1">
      <alignment horizontal="center" textRotation="90"/>
    </xf>
    <xf numFmtId="0" fontId="9" fillId="0" borderId="88" xfId="0" applyFont="1" applyBorder="1" applyAlignment="1">
      <alignment horizontal="center" vertical="center"/>
    </xf>
    <xf numFmtId="0" fontId="9" fillId="0" borderId="112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81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2" fontId="8" fillId="0" borderId="3" xfId="0" applyNumberFormat="1" applyFont="1" applyBorder="1" applyAlignment="1">
      <alignment horizontal="center" vertical="center"/>
    </xf>
    <xf numFmtId="0" fontId="8" fillId="0" borderId="74" xfId="0" applyFont="1" applyBorder="1" applyAlignment="1"/>
    <xf numFmtId="0" fontId="8" fillId="0" borderId="59" xfId="0" applyFont="1" applyBorder="1" applyAlignment="1">
      <alignment horizontal="left"/>
    </xf>
    <xf numFmtId="0" fontId="8" fillId="0" borderId="72" xfId="0" applyFont="1" applyBorder="1" applyAlignment="1">
      <alignment horizontal="left"/>
    </xf>
    <xf numFmtId="0" fontId="8" fillId="0" borderId="60" xfId="0" applyFont="1" applyBorder="1" applyAlignment="1">
      <alignment horizontal="left"/>
    </xf>
    <xf numFmtId="0" fontId="9" fillId="0" borderId="5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9" fillId="0" borderId="125" xfId="0" applyFont="1" applyBorder="1" applyAlignment="1">
      <alignment horizontal="center" vertical="center"/>
    </xf>
    <xf numFmtId="0" fontId="9" fillId="0" borderId="115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textRotation="90"/>
    </xf>
    <xf numFmtId="0" fontId="9" fillId="0" borderId="15" xfId="0" applyFont="1" applyBorder="1" applyAlignment="1">
      <alignment horizontal="center" vertical="center" textRotation="90"/>
    </xf>
    <xf numFmtId="0" fontId="9" fillId="0" borderId="21" xfId="0" applyFont="1" applyBorder="1" applyAlignment="1">
      <alignment horizontal="center" vertical="center" textRotation="90"/>
    </xf>
    <xf numFmtId="0" fontId="9" fillId="0" borderId="12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1" fillId="0" borderId="5" xfId="0" applyFont="1" applyBorder="1" applyAlignment="1"/>
    <xf numFmtId="0" fontId="8" fillId="0" borderId="137" xfId="0" applyFont="1" applyBorder="1" applyAlignment="1">
      <alignment horizontal="left"/>
    </xf>
    <xf numFmtId="0" fontId="8" fillId="0" borderId="138" xfId="0" applyFont="1" applyBorder="1" applyAlignment="1">
      <alignment horizontal="left"/>
    </xf>
    <xf numFmtId="0" fontId="8" fillId="0" borderId="130" xfId="0" applyFont="1" applyBorder="1" applyAlignment="1">
      <alignment horizontal="left"/>
    </xf>
    <xf numFmtId="0" fontId="8" fillId="0" borderId="131" xfId="0" applyFont="1" applyBorder="1" applyAlignment="1">
      <alignment horizontal="left"/>
    </xf>
    <xf numFmtId="0" fontId="9" fillId="0" borderId="131" xfId="0" applyFont="1" applyBorder="1" applyAlignment="1">
      <alignment horizontal="center" vertical="center" wrapText="1"/>
    </xf>
    <xf numFmtId="0" fontId="9" fillId="0" borderId="13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anoop_nizarudeen_zutari_com/Documents/Desktop/Office%20Files/Caesars%20Palace/Calculation%20Files/VD%20Calculation%20(Calculation%20based%20on%20TC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VD-COVER---"/>
      <sheetName val="VD"/>
      <sheetName val="vd Data"/>
      <sheetName val="Formula"/>
    </sheetNames>
    <sheetDataSet>
      <sheetData sheetId="0"/>
      <sheetData sheetId="1">
        <row r="22">
          <cell r="G22" t="str">
            <v>LH-B1-SR1-SMDB-001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1B36F-A06D-4042-9733-ED3C1C348E05}">
  <dimension ref="A1:AS124"/>
  <sheetViews>
    <sheetView view="pageBreakPreview" topLeftCell="A49" zoomScale="85" zoomScaleNormal="70" zoomScaleSheetLayoutView="85" workbookViewId="0">
      <selection activeCell="Z18" sqref="Z18"/>
    </sheetView>
  </sheetViews>
  <sheetFormatPr defaultRowHeight="15" x14ac:dyDescent="0.25"/>
  <cols>
    <col min="1" max="1" width="8.85546875" customWidth="1"/>
    <col min="8" max="8" width="29.42578125" customWidth="1"/>
    <col min="27" max="27" width="19.85546875" customWidth="1"/>
  </cols>
  <sheetData>
    <row r="1" spans="1:34" x14ac:dyDescent="0.25">
      <c r="A1" s="165"/>
      <c r="B1" s="368"/>
      <c r="C1" s="166"/>
      <c r="D1" s="479"/>
      <c r="E1" s="479"/>
      <c r="F1" s="367"/>
      <c r="G1" s="367"/>
      <c r="H1" s="367"/>
      <c r="I1" s="167"/>
      <c r="J1" s="478"/>
      <c r="K1" s="478"/>
      <c r="L1" s="478"/>
      <c r="M1" s="478"/>
      <c r="N1" s="478"/>
      <c r="O1" s="478"/>
      <c r="P1" s="168"/>
      <c r="Q1" s="168"/>
      <c r="R1" s="168"/>
      <c r="S1" s="168"/>
      <c r="T1" s="168"/>
      <c r="U1" s="168"/>
      <c r="V1" s="168"/>
      <c r="W1" s="367"/>
      <c r="X1" s="478"/>
      <c r="Y1" s="478"/>
      <c r="Z1" s="367"/>
      <c r="AA1" s="169"/>
      <c r="AB1" s="473"/>
      <c r="AC1" s="473"/>
      <c r="AD1" s="473"/>
      <c r="AE1" s="473"/>
      <c r="AF1" s="473"/>
      <c r="AG1" s="473"/>
      <c r="AH1" s="473"/>
    </row>
    <row r="2" spans="1:34" ht="21" x14ac:dyDescent="0.25">
      <c r="A2" s="480" t="s">
        <v>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2"/>
      <c r="AB2" s="473"/>
      <c r="AC2" s="473"/>
      <c r="AD2" s="473"/>
      <c r="AE2" s="473"/>
      <c r="AF2" s="473"/>
      <c r="AG2" s="473"/>
      <c r="AH2" s="473"/>
    </row>
    <row r="3" spans="1:34" ht="18.75" x14ac:dyDescent="0.25">
      <c r="A3" s="401"/>
      <c r="B3" s="402"/>
      <c r="C3" s="402"/>
      <c r="D3" s="402"/>
      <c r="E3" s="402"/>
      <c r="F3" s="402"/>
      <c r="G3" s="363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535"/>
      <c r="W3" s="535"/>
      <c r="X3" s="396"/>
      <c r="Y3" s="535"/>
      <c r="Z3" s="535"/>
      <c r="AA3" s="178"/>
      <c r="AB3" s="473"/>
      <c r="AC3" s="473"/>
      <c r="AD3" s="473"/>
      <c r="AE3" s="473"/>
      <c r="AF3" s="473"/>
      <c r="AG3" s="473"/>
      <c r="AH3" s="473"/>
    </row>
    <row r="4" spans="1:34" ht="18" customHeight="1" x14ac:dyDescent="0.25">
      <c r="A4" s="558" t="s">
        <v>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  <c r="Y4" s="559"/>
      <c r="Z4" s="559"/>
      <c r="AA4" s="560"/>
      <c r="AB4" s="540" t="s">
        <v>2</v>
      </c>
      <c r="AC4" s="509" t="s">
        <v>3</v>
      </c>
      <c r="AD4" s="509" t="s">
        <v>4</v>
      </c>
      <c r="AE4" s="509" t="s">
        <v>5</v>
      </c>
      <c r="AF4" s="509" t="s">
        <v>6</v>
      </c>
      <c r="AG4" s="509" t="s">
        <v>7</v>
      </c>
      <c r="AH4" s="473"/>
    </row>
    <row r="5" spans="1:34" ht="15.6" customHeight="1" x14ac:dyDescent="0.25">
      <c r="A5" s="551" t="s">
        <v>8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  <c r="W5" s="552"/>
      <c r="X5" s="552"/>
      <c r="Y5" s="552"/>
      <c r="Z5" s="552"/>
      <c r="AA5" s="553"/>
      <c r="AB5" s="541"/>
      <c r="AC5" s="510"/>
      <c r="AD5" s="510"/>
      <c r="AE5" s="510"/>
      <c r="AF5" s="510"/>
      <c r="AG5" s="510"/>
      <c r="AH5" s="473"/>
    </row>
    <row r="6" spans="1:34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  <c r="AB6" s="541"/>
      <c r="AC6" s="510"/>
      <c r="AD6" s="510"/>
      <c r="AE6" s="510"/>
      <c r="AF6" s="510"/>
      <c r="AG6" s="510"/>
      <c r="AH6" s="155"/>
    </row>
    <row r="7" spans="1:34" x14ac:dyDescent="0.25">
      <c r="A7" s="391" t="s">
        <v>9</v>
      </c>
      <c r="B7" s="495" t="s">
        <v>0</v>
      </c>
      <c r="C7" s="495"/>
      <c r="D7" s="495"/>
      <c r="E7" s="495"/>
      <c r="F7" s="392"/>
      <c r="G7" s="362"/>
      <c r="H7" s="364"/>
      <c r="I7" s="404"/>
      <c r="J7" s="515"/>
      <c r="K7" s="515"/>
      <c r="L7" s="515"/>
      <c r="M7" s="515"/>
      <c r="N7" s="515"/>
      <c r="O7" s="515"/>
      <c r="P7" s="515"/>
      <c r="Q7" s="515"/>
      <c r="R7" s="515"/>
      <c r="S7" s="515"/>
      <c r="T7" s="515"/>
      <c r="U7" s="515"/>
      <c r="V7" s="364"/>
      <c r="W7" s="495" t="s">
        <v>10</v>
      </c>
      <c r="X7" s="495"/>
      <c r="Y7" s="495"/>
      <c r="Z7" s="495"/>
      <c r="AA7" s="543"/>
      <c r="AB7" s="541"/>
      <c r="AC7" s="510"/>
      <c r="AD7" s="510"/>
      <c r="AE7" s="510"/>
      <c r="AF7" s="510"/>
      <c r="AG7" s="510"/>
      <c r="AH7" s="155"/>
    </row>
    <row r="8" spans="1:34" x14ac:dyDescent="0.25">
      <c r="A8" s="391" t="s">
        <v>11</v>
      </c>
      <c r="B8" s="495" t="s">
        <v>12</v>
      </c>
      <c r="C8" s="495"/>
      <c r="D8" s="495"/>
      <c r="E8" s="495"/>
      <c r="F8" s="392"/>
      <c r="G8" s="362"/>
      <c r="H8" s="364"/>
      <c r="I8" s="393"/>
      <c r="J8" s="173"/>
      <c r="K8" s="495"/>
      <c r="L8" s="495"/>
      <c r="M8" s="492"/>
      <c r="N8" s="492"/>
      <c r="O8" s="515"/>
      <c r="P8" s="515"/>
      <c r="Q8" s="515"/>
      <c r="R8" s="515"/>
      <c r="S8" s="515"/>
      <c r="T8" s="515"/>
      <c r="U8" s="515"/>
      <c r="V8" s="515"/>
      <c r="W8" s="362"/>
      <c r="X8" s="515"/>
      <c r="Y8" s="515"/>
      <c r="Z8" s="362"/>
      <c r="AA8" s="174"/>
      <c r="AB8" s="541"/>
      <c r="AC8" s="510"/>
      <c r="AD8" s="510"/>
      <c r="AE8" s="510"/>
      <c r="AF8" s="510"/>
      <c r="AG8" s="510"/>
      <c r="AH8" s="155"/>
    </row>
    <row r="9" spans="1:34" ht="15.75" thickBot="1" x14ac:dyDescent="0.3">
      <c r="A9" s="399" t="s">
        <v>13</v>
      </c>
      <c r="B9" s="516" t="str">
        <f>[1]VD!$G$22</f>
        <v>LH-B1-SR1-SMDB-001</v>
      </c>
      <c r="C9" s="516"/>
      <c r="D9" s="516"/>
      <c r="E9" s="516"/>
      <c r="F9" s="397"/>
      <c r="G9" s="397"/>
      <c r="H9" s="397"/>
      <c r="I9" s="1"/>
      <c r="J9" s="517"/>
      <c r="K9" s="517"/>
      <c r="L9" s="517"/>
      <c r="M9" s="517"/>
      <c r="N9" s="517"/>
      <c r="O9" s="517"/>
      <c r="P9" s="517"/>
      <c r="Q9" s="517"/>
      <c r="R9" s="517"/>
      <c r="S9" s="517"/>
      <c r="T9" s="517"/>
      <c r="U9" s="517"/>
      <c r="V9" s="517"/>
      <c r="W9" s="517"/>
      <c r="X9" s="365"/>
      <c r="Y9" s="517" t="s">
        <v>14</v>
      </c>
      <c r="Z9" s="517"/>
      <c r="AA9" s="518"/>
      <c r="AB9" s="541"/>
      <c r="AC9" s="510"/>
      <c r="AD9" s="510"/>
      <c r="AE9" s="510"/>
      <c r="AF9" s="510"/>
      <c r="AG9" s="510"/>
      <c r="AH9" s="155"/>
    </row>
    <row r="10" spans="1:34" x14ac:dyDescent="0.25">
      <c r="A10" s="2" t="s">
        <v>15</v>
      </c>
      <c r="B10" s="3" t="s">
        <v>15</v>
      </c>
      <c r="C10" s="4" t="s">
        <v>16</v>
      </c>
      <c r="D10" s="4" t="s">
        <v>17</v>
      </c>
      <c r="E10" s="4" t="s">
        <v>18</v>
      </c>
      <c r="F10" s="4" t="s">
        <v>17</v>
      </c>
      <c r="G10" s="4" t="s">
        <v>19</v>
      </c>
      <c r="H10" s="554" t="s">
        <v>20</v>
      </c>
      <c r="I10" s="556" t="s">
        <v>21</v>
      </c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5"/>
      <c r="W10" s="5" t="s">
        <v>22</v>
      </c>
      <c r="X10" s="529" t="s">
        <v>23</v>
      </c>
      <c r="Y10" s="530"/>
      <c r="Z10" s="531"/>
      <c r="AA10" s="6" t="s">
        <v>24</v>
      </c>
      <c r="AB10" s="542"/>
      <c r="AC10" s="511"/>
      <c r="AD10" s="511"/>
      <c r="AE10" s="511"/>
      <c r="AF10" s="511"/>
      <c r="AG10" s="511"/>
      <c r="AH10" s="155"/>
    </row>
    <row r="11" spans="1:34" ht="15.75" thickBot="1" x14ac:dyDescent="0.3">
      <c r="A11" s="7" t="s">
        <v>25</v>
      </c>
      <c r="B11" s="8" t="s">
        <v>25</v>
      </c>
      <c r="C11" s="9" t="s">
        <v>26</v>
      </c>
      <c r="D11" s="9" t="s">
        <v>26</v>
      </c>
      <c r="E11" s="9" t="s">
        <v>27</v>
      </c>
      <c r="F11" s="9" t="s">
        <v>28</v>
      </c>
      <c r="G11" s="9" t="s">
        <v>28</v>
      </c>
      <c r="H11" s="555"/>
      <c r="I11" s="55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8"/>
      <c r="W11" s="10" t="s">
        <v>29</v>
      </c>
      <c r="X11" s="532" t="s">
        <v>30</v>
      </c>
      <c r="Y11" s="533"/>
      <c r="Z11" s="534"/>
      <c r="AA11" s="11"/>
      <c r="AB11" s="500"/>
      <c r="AC11" s="503"/>
      <c r="AD11" s="503"/>
      <c r="AE11" s="503"/>
      <c r="AF11" s="503"/>
      <c r="AG11" s="503"/>
      <c r="AH11" s="155"/>
    </row>
    <row r="12" spans="1:34" x14ac:dyDescent="0.25">
      <c r="A12" s="7" t="s">
        <v>31</v>
      </c>
      <c r="B12" s="8" t="s">
        <v>32</v>
      </c>
      <c r="C12" s="9"/>
      <c r="D12" s="9"/>
      <c r="E12" s="9"/>
      <c r="F12" s="9" t="s">
        <v>33</v>
      </c>
      <c r="G12" s="9" t="s">
        <v>33</v>
      </c>
      <c r="H12" s="555"/>
      <c r="I12" s="9" t="s">
        <v>34</v>
      </c>
      <c r="J12" s="9" t="s">
        <v>35</v>
      </c>
      <c r="K12" s="9" t="s">
        <v>36</v>
      </c>
      <c r="L12" s="9" t="s">
        <v>37</v>
      </c>
      <c r="M12" s="9" t="s">
        <v>38</v>
      </c>
      <c r="N12" s="9" t="s">
        <v>39</v>
      </c>
      <c r="O12" s="9" t="s">
        <v>40</v>
      </c>
      <c r="P12" s="9" t="s">
        <v>41</v>
      </c>
      <c r="Q12" s="9" t="s">
        <v>42</v>
      </c>
      <c r="R12" s="9" t="s">
        <v>43</v>
      </c>
      <c r="S12" s="9" t="s">
        <v>44</v>
      </c>
      <c r="T12" s="9" t="s">
        <v>45</v>
      </c>
      <c r="U12" s="9" t="s">
        <v>6</v>
      </c>
      <c r="V12" s="9" t="s">
        <v>46</v>
      </c>
      <c r="W12" s="103"/>
      <c r="X12" s="549" t="s">
        <v>47</v>
      </c>
      <c r="Y12" s="507" t="s">
        <v>48</v>
      </c>
      <c r="Z12" s="507" t="s">
        <v>49</v>
      </c>
      <c r="AA12" s="11"/>
      <c r="AB12" s="501"/>
      <c r="AC12" s="504"/>
      <c r="AD12" s="504"/>
      <c r="AE12" s="504"/>
      <c r="AF12" s="504"/>
      <c r="AG12" s="504"/>
      <c r="AH12" s="155"/>
    </row>
    <row r="13" spans="1:34" ht="15.75" thickBot="1" x14ac:dyDescent="0.3">
      <c r="A13" s="12"/>
      <c r="B13" s="13"/>
      <c r="C13" s="14"/>
      <c r="D13" s="14"/>
      <c r="E13" s="14" t="s">
        <v>50</v>
      </c>
      <c r="F13" s="14" t="s">
        <v>51</v>
      </c>
      <c r="G13" s="14" t="s">
        <v>51</v>
      </c>
      <c r="H13" s="508"/>
      <c r="I13" s="14"/>
      <c r="J13" s="14" t="s">
        <v>52</v>
      </c>
      <c r="K13" s="14" t="s">
        <v>53</v>
      </c>
      <c r="L13" s="14" t="s">
        <v>54</v>
      </c>
      <c r="M13" s="14" t="s">
        <v>54</v>
      </c>
      <c r="N13" s="14" t="s">
        <v>54</v>
      </c>
      <c r="O13" s="14"/>
      <c r="P13" s="14"/>
      <c r="Q13" s="14"/>
      <c r="R13" s="14"/>
      <c r="S13" s="14" t="s">
        <v>55</v>
      </c>
      <c r="T13" s="14" t="s">
        <v>56</v>
      </c>
      <c r="U13" s="14"/>
      <c r="V13" s="14"/>
      <c r="W13" s="216"/>
      <c r="X13" s="550"/>
      <c r="Y13" s="508"/>
      <c r="Z13" s="508"/>
      <c r="AA13" s="16"/>
      <c r="AB13" s="501"/>
      <c r="AC13" s="548"/>
      <c r="AD13" s="504"/>
      <c r="AE13" s="504"/>
      <c r="AF13" s="504"/>
      <c r="AG13" s="504"/>
      <c r="AH13" s="155"/>
    </row>
    <row r="14" spans="1:34" x14ac:dyDescent="0.25">
      <c r="A14" s="497" t="s">
        <v>57</v>
      </c>
      <c r="B14" s="8"/>
      <c r="C14" s="120">
        <v>1</v>
      </c>
      <c r="D14" s="227" t="s">
        <v>58</v>
      </c>
      <c r="E14" s="143">
        <v>10</v>
      </c>
      <c r="F14" s="139">
        <v>2.5</v>
      </c>
      <c r="G14" s="139">
        <v>2.5</v>
      </c>
      <c r="H14" s="140" t="s">
        <v>59</v>
      </c>
      <c r="I14" s="21">
        <v>9</v>
      </c>
      <c r="J14" s="22"/>
      <c r="K14" s="22"/>
      <c r="L14" s="22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113" t="s">
        <v>60</v>
      </c>
      <c r="X14" s="23">
        <f>(8*15+1*100)/1000</f>
        <v>0.22</v>
      </c>
      <c r="Y14" s="23"/>
      <c r="Z14" s="23"/>
      <c r="AA14" s="194" t="s">
        <v>61</v>
      </c>
      <c r="AB14" s="24">
        <f>X14</f>
        <v>0.22</v>
      </c>
      <c r="AC14" s="25"/>
      <c r="AD14" s="26"/>
      <c r="AE14" s="26"/>
      <c r="AF14" s="26"/>
      <c r="AG14" s="26"/>
      <c r="AH14" s="155"/>
    </row>
    <row r="15" spans="1:34" x14ac:dyDescent="0.25">
      <c r="A15" s="498"/>
      <c r="B15" s="8" t="s">
        <v>62</v>
      </c>
      <c r="C15" s="126">
        <v>2</v>
      </c>
      <c r="D15" s="228" t="s">
        <v>63</v>
      </c>
      <c r="E15" s="143">
        <v>10</v>
      </c>
      <c r="F15" s="139">
        <v>2.5</v>
      </c>
      <c r="G15" s="139">
        <v>2.5</v>
      </c>
      <c r="H15" s="140" t="s">
        <v>64</v>
      </c>
      <c r="I15" s="21">
        <v>11</v>
      </c>
      <c r="J15" s="28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>
        <v>10</v>
      </c>
      <c r="X15" s="21"/>
      <c r="Y15" s="23">
        <f>SUM(I15:V15)*W15/1000</f>
        <v>0.11</v>
      </c>
      <c r="Z15" s="21"/>
      <c r="AA15" s="194" t="s">
        <v>61</v>
      </c>
      <c r="AB15" s="24">
        <f>Y15</f>
        <v>0.11</v>
      </c>
      <c r="AC15" s="25"/>
      <c r="AD15" s="25"/>
      <c r="AE15" s="25"/>
      <c r="AF15" s="25"/>
      <c r="AG15" s="25"/>
      <c r="AH15" s="155"/>
    </row>
    <row r="16" spans="1:34" x14ac:dyDescent="0.25">
      <c r="A16" s="498"/>
      <c r="B16" s="8" t="s">
        <v>65</v>
      </c>
      <c r="C16" s="126">
        <v>3</v>
      </c>
      <c r="D16" s="228" t="s">
        <v>66</v>
      </c>
      <c r="E16" s="143">
        <v>10</v>
      </c>
      <c r="F16" s="139">
        <v>2.5</v>
      </c>
      <c r="G16" s="139">
        <v>2.5</v>
      </c>
      <c r="H16" s="140" t="s">
        <v>67</v>
      </c>
      <c r="I16" s="19">
        <v>12</v>
      </c>
      <c r="J16" s="30"/>
      <c r="K16" s="30"/>
      <c r="L16" s="3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113" t="s">
        <v>68</v>
      </c>
      <c r="X16" s="31"/>
      <c r="Y16" s="31"/>
      <c r="Z16" s="32">
        <f>(11*15+9*5)/1000</f>
        <v>0.21</v>
      </c>
      <c r="AA16" s="194" t="s">
        <v>61</v>
      </c>
      <c r="AB16" s="24">
        <f>Z16</f>
        <v>0.21</v>
      </c>
      <c r="AC16" s="25"/>
      <c r="AD16" s="25"/>
      <c r="AE16" s="25"/>
      <c r="AF16" s="25"/>
      <c r="AG16" s="25"/>
      <c r="AH16" s="155"/>
    </row>
    <row r="17" spans="1:34" x14ac:dyDescent="0.25">
      <c r="A17" s="498"/>
      <c r="B17" s="8" t="s">
        <v>69</v>
      </c>
      <c r="C17" s="126">
        <v>4</v>
      </c>
      <c r="D17" s="228" t="s">
        <v>70</v>
      </c>
      <c r="E17" s="143">
        <v>10</v>
      </c>
      <c r="F17" s="139">
        <v>2.5</v>
      </c>
      <c r="G17" s="139">
        <v>2.5</v>
      </c>
      <c r="H17" s="140" t="s">
        <v>71</v>
      </c>
      <c r="I17" s="21">
        <v>9</v>
      </c>
      <c r="J17" s="23"/>
      <c r="K17" s="23"/>
      <c r="L17" s="23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>
        <f>10</f>
        <v>10</v>
      </c>
      <c r="X17" s="33">
        <f t="shared" ref="X17" si="0">SUM(I17:V17)*W17/1000</f>
        <v>0.09</v>
      </c>
      <c r="Y17" s="33"/>
      <c r="Z17" s="33"/>
      <c r="AA17" s="194" t="s">
        <v>61</v>
      </c>
      <c r="AB17" s="24">
        <f t="shared" ref="AB17" si="1">X17</f>
        <v>0.09</v>
      </c>
      <c r="AC17" s="25"/>
      <c r="AD17" s="25"/>
      <c r="AE17" s="25"/>
      <c r="AF17" s="25"/>
      <c r="AG17" s="25"/>
      <c r="AH17" s="155"/>
    </row>
    <row r="18" spans="1:34" x14ac:dyDescent="0.25">
      <c r="A18" s="498"/>
      <c r="B18" s="8"/>
      <c r="C18" s="126">
        <v>5</v>
      </c>
      <c r="D18" s="228" t="s">
        <v>72</v>
      </c>
      <c r="E18" s="143">
        <v>10</v>
      </c>
      <c r="F18" s="139">
        <v>2.5</v>
      </c>
      <c r="G18" s="139">
        <v>2.5</v>
      </c>
      <c r="H18" s="140" t="s">
        <v>73</v>
      </c>
      <c r="I18" s="21">
        <f>1.2+1.6+8</f>
        <v>10.8</v>
      </c>
      <c r="J18" s="21"/>
      <c r="K18" s="21"/>
      <c r="L18" s="21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22">
        <v>4.5</v>
      </c>
      <c r="X18" s="21"/>
      <c r="Y18" s="23">
        <f t="shared" ref="Y18" si="2">SUM(I18:V18)*W18/1000</f>
        <v>4.8600000000000004E-2</v>
      </c>
      <c r="Z18" s="21"/>
      <c r="AA18" s="194" t="s">
        <v>61</v>
      </c>
      <c r="AB18" s="24">
        <f t="shared" ref="AB18" si="3">Y18</f>
        <v>4.8600000000000004E-2</v>
      </c>
      <c r="AC18" s="25"/>
      <c r="AD18" s="25"/>
      <c r="AE18" s="25"/>
      <c r="AF18" s="25"/>
      <c r="AG18" s="25"/>
      <c r="AH18" s="155"/>
    </row>
    <row r="19" spans="1:34" x14ac:dyDescent="0.25">
      <c r="A19" s="498"/>
      <c r="B19" s="35"/>
      <c r="C19" s="134">
        <v>6</v>
      </c>
      <c r="D19" s="230" t="s">
        <v>74</v>
      </c>
      <c r="E19" s="231">
        <v>10</v>
      </c>
      <c r="F19" s="232">
        <v>2.5</v>
      </c>
      <c r="G19" s="232">
        <v>2.5</v>
      </c>
      <c r="H19" s="233" t="s">
        <v>75</v>
      </c>
      <c r="I19" s="37">
        <v>7</v>
      </c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114" t="s">
        <v>68</v>
      </c>
      <c r="X19" s="37"/>
      <c r="Y19" s="37"/>
      <c r="Z19" s="39">
        <f>(6*100+5*15)/1000</f>
        <v>0.67500000000000004</v>
      </c>
      <c r="AA19" s="194" t="s">
        <v>61</v>
      </c>
      <c r="AB19" s="24">
        <f t="shared" ref="AB19" si="4">Z19</f>
        <v>0.67500000000000004</v>
      </c>
      <c r="AC19" s="25"/>
      <c r="AD19" s="25"/>
      <c r="AE19" s="25"/>
      <c r="AF19" s="25"/>
      <c r="AG19" s="25"/>
      <c r="AH19" s="155"/>
    </row>
    <row r="20" spans="1:34" x14ac:dyDescent="0.25">
      <c r="A20" s="498"/>
      <c r="B20" s="8"/>
      <c r="C20" s="120">
        <v>7</v>
      </c>
      <c r="D20" s="227" t="s">
        <v>76</v>
      </c>
      <c r="E20" s="143">
        <v>10</v>
      </c>
      <c r="F20" s="139">
        <v>2.5</v>
      </c>
      <c r="G20" s="139">
        <v>2.5</v>
      </c>
      <c r="H20" s="140" t="s">
        <v>67</v>
      </c>
      <c r="I20" s="21">
        <v>15</v>
      </c>
      <c r="J20" s="21"/>
      <c r="K20" s="21"/>
      <c r="L20" s="2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113" t="s">
        <v>77</v>
      </c>
      <c r="X20" s="33">
        <f>(14*15+10*5)/1000</f>
        <v>0.26</v>
      </c>
      <c r="Y20" s="33"/>
      <c r="Z20" s="33"/>
      <c r="AA20" s="194" t="s">
        <v>61</v>
      </c>
      <c r="AB20" s="24">
        <f t="shared" ref="AB20" si="5">X20</f>
        <v>0.26</v>
      </c>
      <c r="AC20" s="25"/>
      <c r="AD20" s="25"/>
      <c r="AE20" s="25"/>
      <c r="AF20" s="25"/>
      <c r="AG20" s="25"/>
      <c r="AH20" s="155"/>
    </row>
    <row r="21" spans="1:34" x14ac:dyDescent="0.25">
      <c r="A21" s="498"/>
      <c r="B21" s="8" t="s">
        <v>62</v>
      </c>
      <c r="C21" s="121">
        <v>8</v>
      </c>
      <c r="D21" s="228" t="s">
        <v>78</v>
      </c>
      <c r="E21" s="143">
        <v>10</v>
      </c>
      <c r="F21" s="139">
        <v>2.5</v>
      </c>
      <c r="G21" s="139">
        <v>2.5</v>
      </c>
      <c r="H21" s="229" t="s">
        <v>79</v>
      </c>
      <c r="I21" s="21">
        <v>7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13" t="s">
        <v>77</v>
      </c>
      <c r="X21" s="21"/>
      <c r="Y21" s="23">
        <f>(6*15+12*5)/1000</f>
        <v>0.15</v>
      </c>
      <c r="Z21" s="21"/>
      <c r="AA21" s="194" t="s">
        <v>61</v>
      </c>
      <c r="AB21" s="24">
        <f t="shared" ref="AB21" si="6">Y21</f>
        <v>0.15</v>
      </c>
      <c r="AC21" s="25"/>
      <c r="AD21" s="25"/>
      <c r="AE21" s="25"/>
      <c r="AF21" s="25"/>
      <c r="AG21" s="25"/>
      <c r="AH21" s="155"/>
    </row>
    <row r="22" spans="1:34" x14ac:dyDescent="0.25">
      <c r="A22" s="498"/>
      <c r="B22" s="8" t="s">
        <v>65</v>
      </c>
      <c r="C22" s="121">
        <v>9</v>
      </c>
      <c r="D22" s="234" t="s">
        <v>80</v>
      </c>
      <c r="E22" s="143">
        <v>10</v>
      </c>
      <c r="F22" s="139">
        <v>2.5</v>
      </c>
      <c r="G22" s="139">
        <v>2.5</v>
      </c>
      <c r="H22" s="229" t="s">
        <v>81</v>
      </c>
      <c r="I22" s="43">
        <v>11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15" t="s">
        <v>68</v>
      </c>
      <c r="X22" s="31"/>
      <c r="Y22" s="31"/>
      <c r="Z22" s="32">
        <f>(7*100+5*14)/1000</f>
        <v>0.77</v>
      </c>
      <c r="AA22" s="194" t="s">
        <v>61</v>
      </c>
      <c r="AB22" s="24">
        <f t="shared" ref="AB22" si="7">Z22</f>
        <v>0.77</v>
      </c>
      <c r="AC22" s="25"/>
      <c r="AD22" s="25"/>
      <c r="AE22" s="25"/>
      <c r="AF22" s="25"/>
      <c r="AG22" s="25"/>
      <c r="AH22" s="155"/>
    </row>
    <row r="23" spans="1:34" x14ac:dyDescent="0.25">
      <c r="A23" s="498"/>
      <c r="B23" s="8" t="s">
        <v>69</v>
      </c>
      <c r="C23" s="120">
        <v>10</v>
      </c>
      <c r="D23" s="227" t="s">
        <v>82</v>
      </c>
      <c r="E23" s="143">
        <v>10</v>
      </c>
      <c r="F23" s="139">
        <v>2.5</v>
      </c>
      <c r="G23" s="139">
        <v>2.5</v>
      </c>
      <c r="H23" s="229" t="s">
        <v>83</v>
      </c>
      <c r="I23" s="21">
        <v>3</v>
      </c>
      <c r="J23" s="30"/>
      <c r="K23" s="30"/>
      <c r="L23" s="3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115" t="s">
        <v>60</v>
      </c>
      <c r="X23" s="33">
        <f>(10*5+100)/1000</f>
        <v>0.15</v>
      </c>
      <c r="Y23" s="33"/>
      <c r="Z23" s="33"/>
      <c r="AA23" s="194" t="s">
        <v>61</v>
      </c>
      <c r="AB23" s="24">
        <f t="shared" ref="AB23" si="8">X23</f>
        <v>0.15</v>
      </c>
      <c r="AC23" s="25"/>
      <c r="AD23" s="25"/>
      <c r="AE23" s="25"/>
      <c r="AF23" s="25"/>
      <c r="AG23" s="25"/>
      <c r="AH23" s="155"/>
    </row>
    <row r="24" spans="1:34" x14ac:dyDescent="0.25">
      <c r="A24" s="498"/>
      <c r="B24" s="8"/>
      <c r="C24" s="126">
        <v>11</v>
      </c>
      <c r="D24" s="228" t="s">
        <v>84</v>
      </c>
      <c r="E24" s="143">
        <v>10</v>
      </c>
      <c r="F24" s="139">
        <v>2.5</v>
      </c>
      <c r="G24" s="139">
        <v>2.5</v>
      </c>
      <c r="H24" s="229" t="s">
        <v>85</v>
      </c>
      <c r="I24" s="22">
        <v>4</v>
      </c>
      <c r="J24" s="23"/>
      <c r="K24" s="23"/>
      <c r="L24" s="2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15</v>
      </c>
      <c r="X24" s="21"/>
      <c r="Y24" s="23">
        <f t="shared" ref="Y24" si="9">SUM(I24:V24)*W24/1000</f>
        <v>0.06</v>
      </c>
      <c r="Z24" s="21"/>
      <c r="AA24" s="194" t="s">
        <v>61</v>
      </c>
      <c r="AB24" s="24">
        <f t="shared" ref="AB24" si="10">Y24</f>
        <v>0.06</v>
      </c>
      <c r="AC24" s="25"/>
      <c r="AD24" s="25"/>
      <c r="AE24" s="25"/>
      <c r="AF24" s="25"/>
      <c r="AG24" s="25"/>
      <c r="AH24" s="155"/>
    </row>
    <row r="25" spans="1:34" x14ac:dyDescent="0.25">
      <c r="A25" s="498"/>
      <c r="B25" s="35"/>
      <c r="C25" s="134">
        <v>12</v>
      </c>
      <c r="D25" s="230" t="s">
        <v>86</v>
      </c>
      <c r="E25" s="231">
        <v>10</v>
      </c>
      <c r="F25" s="133">
        <v>4</v>
      </c>
      <c r="G25" s="133">
        <v>4</v>
      </c>
      <c r="H25" s="235" t="s">
        <v>87</v>
      </c>
      <c r="I25" s="46">
        <v>22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>
        <v>25</v>
      </c>
      <c r="X25" s="37"/>
      <c r="Y25" s="37"/>
      <c r="Z25" s="39">
        <f t="shared" ref="Z25" si="11">SUM(I25:V25)*W25/1000</f>
        <v>0.55000000000000004</v>
      </c>
      <c r="AA25" s="194" t="s">
        <v>61</v>
      </c>
      <c r="AB25" s="24">
        <f t="shared" ref="AB25" si="12">Z25</f>
        <v>0.55000000000000004</v>
      </c>
      <c r="AC25" s="25"/>
      <c r="AD25" s="25"/>
      <c r="AE25" s="25"/>
      <c r="AF25" s="25"/>
      <c r="AG25" s="25"/>
      <c r="AH25" s="155"/>
    </row>
    <row r="26" spans="1:34" x14ac:dyDescent="0.25">
      <c r="A26" s="498"/>
      <c r="B26" s="8"/>
      <c r="C26" s="120">
        <v>13</v>
      </c>
      <c r="D26" s="227" t="s">
        <v>88</v>
      </c>
      <c r="E26" s="143">
        <v>10</v>
      </c>
      <c r="F26" s="139">
        <v>4</v>
      </c>
      <c r="G26" s="139">
        <v>4</v>
      </c>
      <c r="H26" s="229" t="s">
        <v>87</v>
      </c>
      <c r="I26" s="21">
        <v>28</v>
      </c>
      <c r="J26" s="23"/>
      <c r="K26" s="23"/>
      <c r="L26" s="23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3">
        <v>25</v>
      </c>
      <c r="X26" s="23">
        <f>SUM(I26:V26)*W26/1000</f>
        <v>0.7</v>
      </c>
      <c r="Y26" s="23"/>
      <c r="Z26" s="23"/>
      <c r="AA26" s="194" t="s">
        <v>61</v>
      </c>
      <c r="AB26" s="24">
        <f t="shared" ref="AB26" si="13">X26</f>
        <v>0.7</v>
      </c>
      <c r="AC26" s="25"/>
      <c r="AD26" s="25"/>
      <c r="AE26" s="25"/>
      <c r="AF26" s="25"/>
      <c r="AG26" s="25"/>
      <c r="AH26" s="155"/>
    </row>
    <row r="27" spans="1:34" x14ac:dyDescent="0.25">
      <c r="A27" s="498"/>
      <c r="B27" s="8" t="s">
        <v>62</v>
      </c>
      <c r="C27" s="126">
        <v>14</v>
      </c>
      <c r="D27" s="228" t="s">
        <v>89</v>
      </c>
      <c r="E27" s="143">
        <v>10</v>
      </c>
      <c r="F27" s="139">
        <v>4</v>
      </c>
      <c r="G27" s="139">
        <v>4</v>
      </c>
      <c r="H27" s="229" t="s">
        <v>87</v>
      </c>
      <c r="I27" s="21">
        <v>33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 t="s">
        <v>90</v>
      </c>
      <c r="X27" s="21"/>
      <c r="Y27" s="23">
        <f>((32*25)+(1*100))/1000</f>
        <v>0.9</v>
      </c>
      <c r="Z27" s="21"/>
      <c r="AA27" s="194" t="s">
        <v>61</v>
      </c>
      <c r="AB27" s="24">
        <f t="shared" ref="AB27" si="14">Y27</f>
        <v>0.9</v>
      </c>
      <c r="AC27" s="25"/>
      <c r="AD27" s="25"/>
      <c r="AE27" s="25"/>
      <c r="AF27" s="25"/>
      <c r="AG27" s="25"/>
      <c r="AH27" s="155"/>
    </row>
    <row r="28" spans="1:34" x14ac:dyDescent="0.25">
      <c r="A28" s="498"/>
      <c r="B28" s="8" t="s">
        <v>65</v>
      </c>
      <c r="C28" s="126">
        <v>15</v>
      </c>
      <c r="D28" s="234" t="s">
        <v>91</v>
      </c>
      <c r="E28" s="143">
        <v>10</v>
      </c>
      <c r="F28" s="139">
        <v>4</v>
      </c>
      <c r="G28" s="139">
        <v>4</v>
      </c>
      <c r="H28" s="229" t="s">
        <v>87</v>
      </c>
      <c r="I28" s="41">
        <v>19</v>
      </c>
      <c r="J28" s="21"/>
      <c r="K28" s="21"/>
      <c r="L28" s="2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3">
        <v>25</v>
      </c>
      <c r="X28" s="31"/>
      <c r="Y28" s="31"/>
      <c r="Z28" s="32">
        <f t="shared" ref="Z28" si="15">SUM(I28:V28)*W28/1000</f>
        <v>0.47499999999999998</v>
      </c>
      <c r="AA28" s="194" t="s">
        <v>61</v>
      </c>
      <c r="AB28" s="24">
        <f t="shared" ref="AB28" si="16">Z28</f>
        <v>0.47499999999999998</v>
      </c>
      <c r="AC28" s="25"/>
      <c r="AD28" s="25"/>
      <c r="AE28" s="25"/>
      <c r="AF28" s="25"/>
      <c r="AG28" s="25"/>
      <c r="AH28" s="155"/>
    </row>
    <row r="29" spans="1:34" x14ac:dyDescent="0.25">
      <c r="A29" s="498"/>
      <c r="B29" s="8" t="s">
        <v>69</v>
      </c>
      <c r="C29" s="121">
        <v>16</v>
      </c>
      <c r="D29" s="227" t="s">
        <v>92</v>
      </c>
      <c r="E29" s="121">
        <v>10</v>
      </c>
      <c r="F29" s="121">
        <v>4</v>
      </c>
      <c r="G29" s="121">
        <v>4</v>
      </c>
      <c r="H29" s="229" t="s">
        <v>87</v>
      </c>
      <c r="I29" s="21">
        <v>22</v>
      </c>
      <c r="J29" s="21"/>
      <c r="K29" s="21"/>
      <c r="L29" s="21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21">
        <v>25</v>
      </c>
      <c r="X29" s="33">
        <f t="shared" ref="X29" si="17">SUM(I29:V29)*W29/1000</f>
        <v>0.55000000000000004</v>
      </c>
      <c r="Y29" s="33"/>
      <c r="Z29" s="33"/>
      <c r="AA29" s="194" t="s">
        <v>61</v>
      </c>
      <c r="AB29" s="24">
        <f t="shared" ref="AB29" si="18">X29</f>
        <v>0.55000000000000004</v>
      </c>
      <c r="AC29" s="25"/>
      <c r="AD29" s="25"/>
      <c r="AE29" s="25"/>
      <c r="AF29" s="25"/>
      <c r="AG29" s="25"/>
      <c r="AH29" s="155"/>
    </row>
    <row r="30" spans="1:34" x14ac:dyDescent="0.25">
      <c r="A30" s="498"/>
      <c r="B30" s="8"/>
      <c r="C30" s="121">
        <v>17</v>
      </c>
      <c r="D30" s="228" t="s">
        <v>93</v>
      </c>
      <c r="E30" s="121">
        <v>10</v>
      </c>
      <c r="F30" s="121">
        <v>2.5</v>
      </c>
      <c r="G30" s="121">
        <v>2.5</v>
      </c>
      <c r="H30" s="229" t="s">
        <v>64</v>
      </c>
      <c r="I30" s="21">
        <v>2</v>
      </c>
      <c r="J30" s="21"/>
      <c r="K30" s="21"/>
      <c r="L30" s="21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>
        <v>25</v>
      </c>
      <c r="X30" s="21"/>
      <c r="Y30" s="23">
        <f t="shared" ref="Y30" si="19">SUM(I30:V30)*W30/1000</f>
        <v>0.05</v>
      </c>
      <c r="Z30" s="21"/>
      <c r="AA30" s="194" t="s">
        <v>61</v>
      </c>
      <c r="AB30" s="24">
        <f t="shared" ref="AB30" si="20">Y30</f>
        <v>0.05</v>
      </c>
      <c r="AC30" s="25"/>
      <c r="AD30" s="25"/>
      <c r="AE30" s="25"/>
      <c r="AF30" s="25"/>
      <c r="AG30" s="25"/>
      <c r="AH30" s="155"/>
    </row>
    <row r="31" spans="1:34" x14ac:dyDescent="0.25">
      <c r="A31" s="498"/>
      <c r="B31" s="35"/>
      <c r="C31" s="133">
        <v>18</v>
      </c>
      <c r="D31" s="230" t="s">
        <v>94</v>
      </c>
      <c r="E31" s="133">
        <v>10</v>
      </c>
      <c r="F31" s="133">
        <v>2.5</v>
      </c>
      <c r="G31" s="133">
        <v>2.5</v>
      </c>
      <c r="H31" s="236" t="s">
        <v>95</v>
      </c>
      <c r="I31" s="46">
        <v>2</v>
      </c>
      <c r="J31" s="4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>
        <v>21.3</v>
      </c>
      <c r="X31" s="37"/>
      <c r="Y31" s="37"/>
      <c r="Z31" s="39">
        <f t="shared" ref="Z31:Z37" si="21">SUM(I31:V31)*W31/1000</f>
        <v>4.2599999999999999E-2</v>
      </c>
      <c r="AA31" s="198" t="s">
        <v>61</v>
      </c>
      <c r="AB31" s="24">
        <f>Z31</f>
        <v>4.2599999999999999E-2</v>
      </c>
      <c r="AC31" s="25"/>
      <c r="AD31" s="25"/>
      <c r="AE31" s="25"/>
      <c r="AF31" s="25"/>
      <c r="AG31" s="25">
        <f>Z31</f>
        <v>4.2599999999999999E-2</v>
      </c>
      <c r="AH31" s="155"/>
    </row>
    <row r="32" spans="1:34" x14ac:dyDescent="0.25">
      <c r="A32" s="498"/>
      <c r="B32" s="8"/>
      <c r="C32" s="139">
        <v>19</v>
      </c>
      <c r="D32" s="227" t="s">
        <v>96</v>
      </c>
      <c r="E32" s="143">
        <v>32</v>
      </c>
      <c r="F32" s="237">
        <v>4</v>
      </c>
      <c r="G32" s="238">
        <v>4</v>
      </c>
      <c r="H32" s="229" t="s">
        <v>97</v>
      </c>
      <c r="I32" s="21"/>
      <c r="J32" s="23"/>
      <c r="K32" s="23"/>
      <c r="L32" s="23"/>
      <c r="M32" s="293">
        <v>9</v>
      </c>
      <c r="N32" s="23"/>
      <c r="O32" s="23"/>
      <c r="P32" s="23"/>
      <c r="Q32" s="23"/>
      <c r="R32" s="23"/>
      <c r="S32" s="23"/>
      <c r="T32" s="23"/>
      <c r="U32" s="23"/>
      <c r="V32" s="23"/>
      <c r="W32" s="23">
        <v>200</v>
      </c>
      <c r="X32" s="23">
        <f t="shared" ref="X32" si="22">SUM(I32:V32)*W32/1000</f>
        <v>1.8</v>
      </c>
      <c r="Y32" s="23"/>
      <c r="Z32" s="23"/>
      <c r="AA32" s="156" t="s">
        <v>98</v>
      </c>
      <c r="AB32" s="49"/>
      <c r="AC32" s="25">
        <f>X32</f>
        <v>1.8</v>
      </c>
      <c r="AD32" s="25"/>
      <c r="AE32" s="25"/>
      <c r="AF32" s="25"/>
      <c r="AG32" s="25"/>
      <c r="AH32" s="155"/>
    </row>
    <row r="33" spans="1:34" x14ac:dyDescent="0.25">
      <c r="A33" s="498"/>
      <c r="B33" s="8" t="s">
        <v>99</v>
      </c>
      <c r="C33" s="121">
        <v>20</v>
      </c>
      <c r="D33" s="267" t="s">
        <v>100</v>
      </c>
      <c r="E33" s="143">
        <v>20</v>
      </c>
      <c r="F33" s="121"/>
      <c r="G33" s="143"/>
      <c r="H33" s="268" t="s">
        <v>101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>
        <v>1</v>
      </c>
      <c r="W33" s="21">
        <v>200</v>
      </c>
      <c r="X33" s="21"/>
      <c r="Y33" s="23">
        <f t="shared" ref="Y33" si="23">SUM(I33:V33)*W33/1000</f>
        <v>0.2</v>
      </c>
      <c r="Z33" s="21"/>
      <c r="AA33" s="157" t="s">
        <v>101</v>
      </c>
      <c r="AB33" s="49"/>
      <c r="AC33" s="25"/>
      <c r="AD33" s="25"/>
      <c r="AE33" s="25"/>
      <c r="AF33" s="25"/>
      <c r="AG33" s="25">
        <f>Y33</f>
        <v>0.2</v>
      </c>
      <c r="AH33" s="155"/>
    </row>
    <row r="34" spans="1:34" x14ac:dyDescent="0.25">
      <c r="A34" s="498"/>
      <c r="B34" s="51" t="s">
        <v>102</v>
      </c>
      <c r="C34" s="121">
        <v>21</v>
      </c>
      <c r="D34" s="239" t="s">
        <v>103</v>
      </c>
      <c r="E34" s="240">
        <v>20</v>
      </c>
      <c r="F34" s="121"/>
      <c r="G34" s="143"/>
      <c r="H34" s="268" t="s">
        <v>101</v>
      </c>
      <c r="I34" s="97"/>
      <c r="J34" s="98"/>
      <c r="K34" s="43"/>
      <c r="L34" s="43"/>
      <c r="M34" s="43"/>
      <c r="N34" s="43"/>
      <c r="O34" s="43"/>
      <c r="P34" s="31"/>
      <c r="Q34" s="43"/>
      <c r="R34" s="43"/>
      <c r="S34" s="43"/>
      <c r="T34" s="43"/>
      <c r="U34" s="43"/>
      <c r="V34" s="31">
        <v>1</v>
      </c>
      <c r="W34" s="100">
        <v>200</v>
      </c>
      <c r="X34" s="31"/>
      <c r="Y34" s="31"/>
      <c r="Z34" s="105">
        <f t="shared" si="21"/>
        <v>0.2</v>
      </c>
      <c r="AA34" s="183" t="s">
        <v>101</v>
      </c>
      <c r="AB34" s="49"/>
      <c r="AC34" s="25"/>
      <c r="AD34" s="25"/>
      <c r="AE34" s="25"/>
      <c r="AF34" s="25"/>
      <c r="AG34" s="25">
        <f>Z34</f>
        <v>0.2</v>
      </c>
      <c r="AH34" s="155"/>
    </row>
    <row r="35" spans="1:34" x14ac:dyDescent="0.25">
      <c r="A35" s="498"/>
      <c r="B35" s="51" t="s">
        <v>104</v>
      </c>
      <c r="C35" s="139">
        <v>22</v>
      </c>
      <c r="D35" s="269" t="s">
        <v>105</v>
      </c>
      <c r="E35" s="241">
        <v>32</v>
      </c>
      <c r="F35" s="139">
        <v>4</v>
      </c>
      <c r="G35" s="121">
        <v>4</v>
      </c>
      <c r="H35" s="229" t="s">
        <v>97</v>
      </c>
      <c r="I35" s="94"/>
      <c r="J35" s="32"/>
      <c r="K35" s="32"/>
      <c r="L35" s="61">
        <v>3</v>
      </c>
      <c r="M35" s="61">
        <v>3</v>
      </c>
      <c r="N35" s="23"/>
      <c r="O35" s="99"/>
      <c r="P35" s="60"/>
      <c r="Q35" s="61"/>
      <c r="R35" s="61"/>
      <c r="S35" s="61"/>
      <c r="T35" s="61"/>
      <c r="U35" s="32"/>
      <c r="V35" s="55"/>
      <c r="W35" s="23">
        <v>200</v>
      </c>
      <c r="X35" s="101">
        <f t="shared" ref="X35" si="24">SUM(I35:V35)*W35/1000</f>
        <v>1.2</v>
      </c>
      <c r="Y35" s="55"/>
      <c r="Z35" s="106"/>
      <c r="AA35" s="183" t="s">
        <v>98</v>
      </c>
      <c r="AB35" s="49"/>
      <c r="AC35" s="25">
        <f>X35</f>
        <v>1.2</v>
      </c>
      <c r="AD35" s="25"/>
      <c r="AE35" s="25"/>
      <c r="AF35" s="25"/>
      <c r="AG35" s="25"/>
      <c r="AH35" s="155"/>
    </row>
    <row r="36" spans="1:34" x14ac:dyDescent="0.25">
      <c r="A36" s="498"/>
      <c r="B36" s="51"/>
      <c r="C36" s="143">
        <v>23</v>
      </c>
      <c r="D36" s="227" t="s">
        <v>106</v>
      </c>
      <c r="E36" s="241">
        <v>32</v>
      </c>
      <c r="F36" s="139">
        <v>4</v>
      </c>
      <c r="G36" s="143">
        <v>4</v>
      </c>
      <c r="H36" s="229" t="s">
        <v>79</v>
      </c>
      <c r="I36" s="27"/>
      <c r="J36" s="55"/>
      <c r="K36" s="55"/>
      <c r="L36" s="55"/>
      <c r="M36" s="55">
        <v>6</v>
      </c>
      <c r="N36" s="21"/>
      <c r="O36" s="55"/>
      <c r="P36" s="55"/>
      <c r="Q36" s="55"/>
      <c r="R36" s="55"/>
      <c r="S36" s="55"/>
      <c r="T36" s="55"/>
      <c r="U36" s="55"/>
      <c r="V36" s="55"/>
      <c r="W36" s="21">
        <v>200</v>
      </c>
      <c r="X36" s="95"/>
      <c r="Y36" s="33">
        <f t="shared" ref="Y36" si="25">SUM(I36:V36)*W36/1000</f>
        <v>1.2</v>
      </c>
      <c r="Z36" s="107"/>
      <c r="AA36" s="175" t="s">
        <v>98</v>
      </c>
      <c r="AB36" s="49"/>
      <c r="AC36" s="25">
        <f>Y36</f>
        <v>1.2</v>
      </c>
      <c r="AD36" s="25"/>
      <c r="AE36" s="25"/>
      <c r="AF36" s="25"/>
      <c r="AG36" s="25"/>
      <c r="AH36" s="155"/>
    </row>
    <row r="37" spans="1:34" x14ac:dyDescent="0.25">
      <c r="A37" s="499"/>
      <c r="B37" s="35"/>
      <c r="C37" s="134">
        <v>24</v>
      </c>
      <c r="D37" s="230" t="s">
        <v>107</v>
      </c>
      <c r="E37" s="242">
        <v>32</v>
      </c>
      <c r="F37" s="133">
        <v>4</v>
      </c>
      <c r="G37" s="133">
        <v>4</v>
      </c>
      <c r="H37" s="243" t="s">
        <v>83</v>
      </c>
      <c r="I37" s="36"/>
      <c r="J37" s="37"/>
      <c r="K37" s="37"/>
      <c r="L37" s="37"/>
      <c r="M37" s="312">
        <v>9</v>
      </c>
      <c r="N37" s="37"/>
      <c r="O37" s="56"/>
      <c r="P37" s="56"/>
      <c r="Q37" s="56"/>
      <c r="R37" s="56"/>
      <c r="S37" s="56"/>
      <c r="T37" s="56"/>
      <c r="U37" s="56"/>
      <c r="V37" s="56"/>
      <c r="W37" s="50">
        <v>200</v>
      </c>
      <c r="X37" s="96"/>
      <c r="Y37" s="56"/>
      <c r="Z37" s="108">
        <f t="shared" si="21"/>
        <v>1.8</v>
      </c>
      <c r="AA37" s="176" t="s">
        <v>98</v>
      </c>
      <c r="AB37" s="102"/>
      <c r="AC37" s="283">
        <f>Z37</f>
        <v>1.8</v>
      </c>
      <c r="AD37" s="283"/>
      <c r="AE37" s="283"/>
      <c r="AF37" s="283"/>
      <c r="AG37" s="283"/>
      <c r="AH37" s="155"/>
    </row>
    <row r="38" spans="1:34" x14ac:dyDescent="0.25">
      <c r="A38" s="57"/>
      <c r="B38" s="362"/>
      <c r="C38" s="393"/>
      <c r="D38" s="492"/>
      <c r="E38" s="492"/>
      <c r="F38" s="362"/>
      <c r="G38" s="362"/>
      <c r="H38" s="362"/>
      <c r="I38" s="393"/>
      <c r="J38" s="492"/>
      <c r="K38" s="492"/>
      <c r="L38" s="492"/>
      <c r="M38" s="492"/>
      <c r="N38" s="492"/>
      <c r="O38" s="492"/>
      <c r="P38" s="177"/>
      <c r="Q38" s="177"/>
      <c r="R38" s="177"/>
      <c r="S38" s="177"/>
      <c r="T38" s="177"/>
      <c r="U38" s="177"/>
      <c r="V38" s="177"/>
      <c r="W38" s="364"/>
      <c r="X38" s="493"/>
      <c r="Y38" s="493"/>
      <c r="Z38" s="404"/>
      <c r="AA38" s="398"/>
      <c r="AB38" s="483">
        <f t="shared" ref="AB38:AG38" si="26">SUM(AB14:AB37)</f>
        <v>6.0111999999999997</v>
      </c>
      <c r="AC38" s="486">
        <f t="shared" si="26"/>
        <v>6</v>
      </c>
      <c r="AD38" s="486">
        <f t="shared" si="26"/>
        <v>0</v>
      </c>
      <c r="AE38" s="486">
        <f t="shared" si="26"/>
        <v>0</v>
      </c>
      <c r="AF38" s="486">
        <f t="shared" si="26"/>
        <v>0</v>
      </c>
      <c r="AG38" s="486">
        <f t="shared" si="26"/>
        <v>0.44259999999999999</v>
      </c>
      <c r="AH38" s="155"/>
    </row>
    <row r="39" spans="1:34" x14ac:dyDescent="0.25">
      <c r="A39" s="494" t="s">
        <v>108</v>
      </c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364"/>
      <c r="X39" s="496" t="s">
        <v>109</v>
      </c>
      <c r="Y39" s="496"/>
      <c r="Z39" s="496"/>
      <c r="AA39" s="398"/>
      <c r="AB39" s="484"/>
      <c r="AC39" s="487"/>
      <c r="AD39" s="487"/>
      <c r="AE39" s="487"/>
      <c r="AF39" s="487"/>
      <c r="AG39" s="487"/>
      <c r="AH39" s="155"/>
    </row>
    <row r="40" spans="1:34" ht="36" customHeight="1" thickBot="1" x14ac:dyDescent="0.3">
      <c r="A40" s="546" t="s">
        <v>110</v>
      </c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365"/>
      <c r="X40" s="547"/>
      <c r="Y40" s="547"/>
      <c r="Z40" s="365"/>
      <c r="AA40" s="58"/>
      <c r="AB40" s="485"/>
      <c r="AC40" s="488"/>
      <c r="AD40" s="488"/>
      <c r="AE40" s="488"/>
      <c r="AF40" s="488"/>
      <c r="AG40" s="488"/>
      <c r="AH40" s="155"/>
    </row>
    <row r="41" spans="1:34" x14ac:dyDescent="0.25">
      <c r="A41" s="165"/>
      <c r="B41" s="368"/>
      <c r="C41" s="166"/>
      <c r="D41" s="479"/>
      <c r="E41" s="479"/>
      <c r="F41" s="367"/>
      <c r="G41" s="367"/>
      <c r="H41" s="367"/>
      <c r="I41" s="167"/>
      <c r="J41" s="478"/>
      <c r="K41" s="478"/>
      <c r="L41" s="478"/>
      <c r="M41" s="478"/>
      <c r="N41" s="478"/>
      <c r="O41" s="478"/>
      <c r="P41" s="168"/>
      <c r="Q41" s="168"/>
      <c r="R41" s="168"/>
      <c r="S41" s="168"/>
      <c r="T41" s="168"/>
      <c r="U41" s="168"/>
      <c r="V41" s="168"/>
      <c r="W41" s="367"/>
      <c r="X41" s="478"/>
      <c r="Y41" s="478"/>
      <c r="Z41" s="367"/>
      <c r="AA41" s="169"/>
      <c r="AB41" s="473"/>
      <c r="AC41" s="473"/>
      <c r="AD41" s="473"/>
      <c r="AE41" s="473"/>
      <c r="AF41" s="473"/>
      <c r="AG41" s="473"/>
      <c r="AH41" s="473"/>
    </row>
    <row r="42" spans="1:34" ht="21" x14ac:dyDescent="0.25">
      <c r="A42" s="480" t="str">
        <f>A2</f>
        <v>CEASERS PALACE VILLA</v>
      </c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2"/>
      <c r="AB42" s="473"/>
      <c r="AC42" s="473"/>
      <c r="AD42" s="473"/>
      <c r="AE42" s="473"/>
      <c r="AF42" s="473"/>
      <c r="AG42" s="473"/>
      <c r="AH42" s="473"/>
    </row>
    <row r="43" spans="1:34" ht="15.75" x14ac:dyDescent="0.25">
      <c r="A43" s="544"/>
      <c r="B43" s="545"/>
      <c r="C43" s="545"/>
      <c r="D43" s="545"/>
      <c r="E43" s="545"/>
      <c r="F43" s="363"/>
      <c r="G43" s="363"/>
      <c r="H43" s="281"/>
      <c r="I43" s="396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535"/>
      <c r="W43" s="535"/>
      <c r="X43" s="536"/>
      <c r="Y43" s="536"/>
      <c r="Z43" s="344"/>
      <c r="AA43" s="178"/>
      <c r="AB43" s="473"/>
      <c r="AC43" s="473"/>
      <c r="AD43" s="473"/>
      <c r="AE43" s="473"/>
      <c r="AF43" s="473"/>
      <c r="AG43" s="473"/>
      <c r="AH43" s="473"/>
    </row>
    <row r="44" spans="1:34" x14ac:dyDescent="0.25">
      <c r="A44" s="537" t="s">
        <v>1</v>
      </c>
      <c r="B44" s="538"/>
      <c r="C44" s="538"/>
      <c r="D44" s="538"/>
      <c r="E44" s="538"/>
      <c r="F44" s="538"/>
      <c r="G44" s="538"/>
      <c r="H44" s="538"/>
      <c r="I44" s="538"/>
      <c r="J44" s="538"/>
      <c r="K44" s="538"/>
      <c r="L44" s="538"/>
      <c r="M44" s="538"/>
      <c r="N44" s="538"/>
      <c r="O44" s="538"/>
      <c r="P44" s="538"/>
      <c r="Q44" s="538"/>
      <c r="R44" s="538"/>
      <c r="S44" s="538"/>
      <c r="T44" s="538"/>
      <c r="U44" s="538"/>
      <c r="V44" s="538"/>
      <c r="W44" s="538"/>
      <c r="X44" s="538"/>
      <c r="Y44" s="538"/>
      <c r="Z44" s="538"/>
      <c r="AA44" s="539"/>
      <c r="AB44" s="540" t="s">
        <v>2</v>
      </c>
      <c r="AC44" s="509" t="s">
        <v>3</v>
      </c>
      <c r="AD44" s="509" t="s">
        <v>4</v>
      </c>
      <c r="AE44" s="509" t="s">
        <v>5</v>
      </c>
      <c r="AF44" s="509" t="s">
        <v>6</v>
      </c>
      <c r="AG44" s="509" t="s">
        <v>7</v>
      </c>
      <c r="AH44" s="473"/>
    </row>
    <row r="45" spans="1:34" x14ac:dyDescent="0.25">
      <c r="A45" s="512" t="str">
        <f>A5</f>
        <v>Document Number:   VILLA BASEMENT 1</v>
      </c>
      <c r="B45" s="513"/>
      <c r="C45" s="513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13"/>
      <c r="R45" s="513"/>
      <c r="S45" s="513"/>
      <c r="T45" s="513"/>
      <c r="U45" s="513"/>
      <c r="V45" s="513"/>
      <c r="W45" s="513"/>
      <c r="X45" s="513"/>
      <c r="Y45" s="513"/>
      <c r="Z45" s="513"/>
      <c r="AA45" s="514"/>
      <c r="AB45" s="541"/>
      <c r="AC45" s="510"/>
      <c r="AD45" s="510"/>
      <c r="AE45" s="510"/>
      <c r="AF45" s="510"/>
      <c r="AG45" s="510"/>
      <c r="AH45" s="473"/>
    </row>
    <row r="46" spans="1:34" x14ac:dyDescent="0.25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1"/>
      <c r="AB46" s="541"/>
      <c r="AC46" s="510"/>
      <c r="AD46" s="510"/>
      <c r="AE46" s="510"/>
      <c r="AF46" s="510"/>
      <c r="AG46" s="510"/>
      <c r="AH46" s="473"/>
    </row>
    <row r="47" spans="1:34" x14ac:dyDescent="0.25">
      <c r="A47" s="391" t="s">
        <v>9</v>
      </c>
      <c r="B47" s="495" t="str">
        <f>B7</f>
        <v>CEASERS PALACE VILLA</v>
      </c>
      <c r="C47" s="495"/>
      <c r="D47" s="495"/>
      <c r="E47" s="495"/>
      <c r="F47" s="392"/>
      <c r="G47" s="362"/>
      <c r="H47" s="364"/>
      <c r="I47" s="404"/>
      <c r="J47" s="515"/>
      <c r="K47" s="515"/>
      <c r="L47" s="515"/>
      <c r="M47" s="515"/>
      <c r="N47" s="515"/>
      <c r="O47" s="515"/>
      <c r="P47" s="515"/>
      <c r="Q47" s="515"/>
      <c r="R47" s="515"/>
      <c r="S47" s="515"/>
      <c r="T47" s="515"/>
      <c r="U47" s="515"/>
      <c r="V47" s="364"/>
      <c r="W47" s="495" t="str">
        <f>W7</f>
        <v xml:space="preserve">LOCATION : ELECTRICAL ROOM </v>
      </c>
      <c r="X47" s="495"/>
      <c r="Y47" s="495"/>
      <c r="Z47" s="495"/>
      <c r="AA47" s="543"/>
      <c r="AB47" s="541"/>
      <c r="AC47" s="510"/>
      <c r="AD47" s="510"/>
      <c r="AE47" s="510"/>
      <c r="AF47" s="510"/>
      <c r="AG47" s="510"/>
      <c r="AH47" s="155"/>
    </row>
    <row r="48" spans="1:34" x14ac:dyDescent="0.25">
      <c r="A48" s="391" t="s">
        <v>11</v>
      </c>
      <c r="B48" s="495" t="str">
        <f>B8</f>
        <v xml:space="preserve"> DB-CPV-B1</v>
      </c>
      <c r="C48" s="495"/>
      <c r="D48" s="495"/>
      <c r="E48" s="495"/>
      <c r="F48" s="392"/>
      <c r="G48" s="362"/>
      <c r="H48" s="364"/>
      <c r="I48" s="393"/>
      <c r="J48" s="173"/>
      <c r="K48" s="495"/>
      <c r="L48" s="495"/>
      <c r="M48" s="492"/>
      <c r="N48" s="492"/>
      <c r="O48" s="515"/>
      <c r="P48" s="515"/>
      <c r="Q48" s="515"/>
      <c r="R48" s="515"/>
      <c r="S48" s="515"/>
      <c r="T48" s="515"/>
      <c r="U48" s="515"/>
      <c r="V48" s="515"/>
      <c r="W48" s="362"/>
      <c r="X48" s="515"/>
      <c r="Y48" s="515"/>
      <c r="Z48" s="362"/>
      <c r="AA48" s="174"/>
      <c r="AB48" s="541"/>
      <c r="AC48" s="510"/>
      <c r="AD48" s="510"/>
      <c r="AE48" s="510"/>
      <c r="AF48" s="510"/>
      <c r="AG48" s="510"/>
      <c r="AH48" s="155"/>
    </row>
    <row r="49" spans="1:45" ht="15.75" thickBot="1" x14ac:dyDescent="0.3">
      <c r="A49" s="391" t="s">
        <v>13</v>
      </c>
      <c r="B49" s="516" t="str">
        <f>B9</f>
        <v>LH-B1-SR1-SMDB-001</v>
      </c>
      <c r="C49" s="516"/>
      <c r="D49" s="516"/>
      <c r="E49" s="516"/>
      <c r="F49" s="182"/>
      <c r="G49" s="182"/>
      <c r="H49" s="182"/>
      <c r="I49" s="393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182"/>
      <c r="Y49" s="517" t="s">
        <v>111</v>
      </c>
      <c r="Z49" s="517"/>
      <c r="AA49" s="518"/>
      <c r="AB49" s="541"/>
      <c r="AC49" s="510"/>
      <c r="AD49" s="510"/>
      <c r="AE49" s="510"/>
      <c r="AF49" s="510"/>
      <c r="AG49" s="510"/>
      <c r="AH49" s="155"/>
    </row>
    <row r="50" spans="1:45" x14ac:dyDescent="0.25">
      <c r="A50" s="2" t="s">
        <v>15</v>
      </c>
      <c r="B50" s="3" t="s">
        <v>15</v>
      </c>
      <c r="C50" s="4" t="s">
        <v>16</v>
      </c>
      <c r="D50" s="4" t="s">
        <v>17</v>
      </c>
      <c r="E50" s="4" t="s">
        <v>18</v>
      </c>
      <c r="F50" s="4" t="s">
        <v>17</v>
      </c>
      <c r="G50" s="4" t="s">
        <v>19</v>
      </c>
      <c r="H50" s="519" t="s">
        <v>20</v>
      </c>
      <c r="I50" s="523" t="s">
        <v>21</v>
      </c>
      <c r="J50" s="524"/>
      <c r="K50" s="524"/>
      <c r="L50" s="524"/>
      <c r="M50" s="524"/>
      <c r="N50" s="524"/>
      <c r="O50" s="524"/>
      <c r="P50" s="524"/>
      <c r="Q50" s="524"/>
      <c r="R50" s="524"/>
      <c r="S50" s="524"/>
      <c r="T50" s="524"/>
      <c r="U50" s="524"/>
      <c r="V50" s="525"/>
      <c r="W50" s="5" t="s">
        <v>22</v>
      </c>
      <c r="X50" s="529" t="s">
        <v>23</v>
      </c>
      <c r="Y50" s="530"/>
      <c r="Z50" s="531"/>
      <c r="AA50" s="6" t="s">
        <v>24</v>
      </c>
      <c r="AB50" s="542"/>
      <c r="AC50" s="511"/>
      <c r="AD50" s="511"/>
      <c r="AE50" s="511"/>
      <c r="AF50" s="511"/>
      <c r="AG50" s="511"/>
      <c r="AH50" s="155"/>
    </row>
    <row r="51" spans="1:45" ht="15.75" thickBot="1" x14ac:dyDescent="0.3">
      <c r="A51" s="7" t="s">
        <v>25</v>
      </c>
      <c r="B51" s="8" t="s">
        <v>25</v>
      </c>
      <c r="C51" s="9" t="s">
        <v>26</v>
      </c>
      <c r="D51" s="9" t="s">
        <v>26</v>
      </c>
      <c r="E51" s="9" t="s">
        <v>27</v>
      </c>
      <c r="F51" s="9" t="s">
        <v>28</v>
      </c>
      <c r="G51" s="9" t="s">
        <v>28</v>
      </c>
      <c r="H51" s="520"/>
      <c r="I51" s="526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8"/>
      <c r="W51" s="162" t="s">
        <v>29</v>
      </c>
      <c r="X51" s="532" t="s">
        <v>30</v>
      </c>
      <c r="Y51" s="533"/>
      <c r="Z51" s="534"/>
      <c r="AA51" s="11"/>
      <c r="AB51" s="500"/>
      <c r="AC51" s="503"/>
      <c r="AD51" s="503"/>
      <c r="AE51" s="503"/>
      <c r="AF51" s="503"/>
      <c r="AG51" s="503"/>
      <c r="AH51" s="155"/>
    </row>
    <row r="52" spans="1:45" x14ac:dyDescent="0.25">
      <c r="A52" s="7" t="s">
        <v>31</v>
      </c>
      <c r="B52" s="8" t="s">
        <v>32</v>
      </c>
      <c r="C52" s="9"/>
      <c r="D52" s="9"/>
      <c r="E52" s="9"/>
      <c r="F52" s="9" t="s">
        <v>33</v>
      </c>
      <c r="G52" s="11" t="s">
        <v>33</v>
      </c>
      <c r="H52" s="521"/>
      <c r="I52" s="406" t="s">
        <v>34</v>
      </c>
      <c r="J52" s="9" t="s">
        <v>35</v>
      </c>
      <c r="K52" s="9" t="s">
        <v>36</v>
      </c>
      <c r="L52" s="9" t="s">
        <v>37</v>
      </c>
      <c r="M52" s="9" t="s">
        <v>38</v>
      </c>
      <c r="N52" s="9" t="s">
        <v>39</v>
      </c>
      <c r="O52" s="9" t="s">
        <v>40</v>
      </c>
      <c r="P52" s="9" t="s">
        <v>41</v>
      </c>
      <c r="Q52" s="9" t="s">
        <v>42</v>
      </c>
      <c r="R52" s="9" t="s">
        <v>43</v>
      </c>
      <c r="S52" s="9" t="s">
        <v>44</v>
      </c>
      <c r="T52" s="9" t="s">
        <v>45</v>
      </c>
      <c r="U52" s="9" t="s">
        <v>6</v>
      </c>
      <c r="V52" s="9" t="s">
        <v>46</v>
      </c>
      <c r="W52" s="265"/>
      <c r="X52" s="505" t="s">
        <v>47</v>
      </c>
      <c r="Y52" s="507" t="s">
        <v>48</v>
      </c>
      <c r="Z52" s="507" t="s">
        <v>49</v>
      </c>
      <c r="AA52" s="11"/>
      <c r="AB52" s="501"/>
      <c r="AC52" s="504"/>
      <c r="AD52" s="504"/>
      <c r="AE52" s="504"/>
      <c r="AF52" s="504"/>
      <c r="AG52" s="504"/>
      <c r="AH52" s="155"/>
    </row>
    <row r="53" spans="1:45" ht="15.75" thickBot="1" x14ac:dyDescent="0.3">
      <c r="A53" s="12"/>
      <c r="B53" s="13"/>
      <c r="C53" s="14"/>
      <c r="D53" s="14"/>
      <c r="E53" s="14" t="s">
        <v>50</v>
      </c>
      <c r="F53" s="14" t="s">
        <v>51</v>
      </c>
      <c r="G53" s="14" t="s">
        <v>51</v>
      </c>
      <c r="H53" s="522"/>
      <c r="I53" s="88"/>
      <c r="J53" s="14" t="s">
        <v>52</v>
      </c>
      <c r="K53" s="14" t="s">
        <v>53</v>
      </c>
      <c r="L53" s="14" t="s">
        <v>54</v>
      </c>
      <c r="M53" s="14" t="s">
        <v>54</v>
      </c>
      <c r="N53" s="14" t="s">
        <v>54</v>
      </c>
      <c r="O53" s="14"/>
      <c r="P53" s="14"/>
      <c r="Q53" s="14"/>
      <c r="R53" s="14"/>
      <c r="S53" s="14" t="s">
        <v>55</v>
      </c>
      <c r="T53" s="14" t="s">
        <v>56</v>
      </c>
      <c r="U53" s="14"/>
      <c r="V53" s="14"/>
      <c r="W53" s="104"/>
      <c r="X53" s="506"/>
      <c r="Y53" s="508"/>
      <c r="Z53" s="508"/>
      <c r="AA53" s="16"/>
      <c r="AB53" s="502"/>
      <c r="AC53" s="504"/>
      <c r="AD53" s="504"/>
      <c r="AE53" s="504"/>
      <c r="AF53" s="504"/>
      <c r="AG53" s="504"/>
      <c r="AH53" s="155"/>
    </row>
    <row r="54" spans="1:45" x14ac:dyDescent="0.25">
      <c r="A54" s="497" t="s">
        <v>57</v>
      </c>
      <c r="B54" s="8"/>
      <c r="C54" s="121">
        <v>25</v>
      </c>
      <c r="D54" s="244" t="s">
        <v>112</v>
      </c>
      <c r="E54" s="121">
        <v>32</v>
      </c>
      <c r="F54" s="121">
        <v>4</v>
      </c>
      <c r="G54" s="121">
        <v>4</v>
      </c>
      <c r="H54" s="140" t="s">
        <v>113</v>
      </c>
      <c r="I54" s="23"/>
      <c r="J54" s="34"/>
      <c r="K54" s="34"/>
      <c r="L54" s="34"/>
      <c r="M54" s="256">
        <v>7</v>
      </c>
      <c r="N54" s="34"/>
      <c r="O54" s="34"/>
      <c r="P54" s="34"/>
      <c r="Q54" s="34"/>
      <c r="R54" s="34"/>
      <c r="S54" s="34"/>
      <c r="T54" s="34"/>
      <c r="U54" s="34"/>
      <c r="V54" s="34"/>
      <c r="W54" s="34">
        <v>200</v>
      </c>
      <c r="X54" s="34">
        <f t="shared" ref="X54" si="27">SUM(I54:V54)*W54/1000</f>
        <v>1.4</v>
      </c>
      <c r="Y54" s="34"/>
      <c r="Z54" s="34"/>
      <c r="AA54" s="194" t="s">
        <v>98</v>
      </c>
      <c r="AB54" s="49"/>
      <c r="AC54" s="26">
        <f>X54</f>
        <v>1.4</v>
      </c>
      <c r="AD54" s="26"/>
      <c r="AE54" s="26"/>
      <c r="AF54" s="26"/>
      <c r="AG54" s="26"/>
      <c r="AH54" s="155"/>
    </row>
    <row r="55" spans="1:45" x14ac:dyDescent="0.25">
      <c r="A55" s="498"/>
      <c r="B55" s="8" t="s">
        <v>62</v>
      </c>
      <c r="C55" s="121">
        <v>26</v>
      </c>
      <c r="D55" s="245" t="s">
        <v>114</v>
      </c>
      <c r="E55" s="139">
        <v>32</v>
      </c>
      <c r="F55" s="139">
        <v>4</v>
      </c>
      <c r="G55" s="139">
        <v>4</v>
      </c>
      <c r="H55" s="229" t="s">
        <v>79</v>
      </c>
      <c r="I55" s="21"/>
      <c r="J55" s="21"/>
      <c r="K55" s="21"/>
      <c r="L55" s="21"/>
      <c r="M55" s="21">
        <v>8</v>
      </c>
      <c r="N55" s="21"/>
      <c r="O55" s="21"/>
      <c r="P55" s="21"/>
      <c r="Q55" s="21"/>
      <c r="R55" s="21"/>
      <c r="S55" s="21"/>
      <c r="T55" s="21"/>
      <c r="U55" s="21"/>
      <c r="V55" s="21"/>
      <c r="W55" s="21">
        <v>200</v>
      </c>
      <c r="X55" s="21"/>
      <c r="Y55" s="21">
        <f t="shared" ref="Y55" si="28">SUM(I55:V55)*W55/1000</f>
        <v>1.6</v>
      </c>
      <c r="Z55" s="21"/>
      <c r="AA55" s="195" t="s">
        <v>98</v>
      </c>
      <c r="AB55" s="49"/>
      <c r="AC55" s="25">
        <f>Y55</f>
        <v>1.6</v>
      </c>
      <c r="AD55" s="25"/>
      <c r="AE55" s="25"/>
      <c r="AF55" s="25"/>
      <c r="AG55" s="25"/>
      <c r="AH55" s="155"/>
    </row>
    <row r="56" spans="1:45" x14ac:dyDescent="0.25">
      <c r="A56" s="498"/>
      <c r="B56" s="8" t="s">
        <v>65</v>
      </c>
      <c r="C56" s="121">
        <v>27</v>
      </c>
      <c r="D56" s="245" t="s">
        <v>115</v>
      </c>
      <c r="E56" s="121">
        <v>20</v>
      </c>
      <c r="F56" s="121"/>
      <c r="G56" s="144"/>
      <c r="H56" s="229" t="s">
        <v>101</v>
      </c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43"/>
      <c r="Y56" s="43"/>
      <c r="Z56" s="43">
        <f t="shared" ref="Z56" si="29">SUM(I56:V56)*W56/1000</f>
        <v>0</v>
      </c>
      <c r="AA56" s="196" t="s">
        <v>101</v>
      </c>
      <c r="AB56" s="49"/>
      <c r="AC56" s="25"/>
      <c r="AD56" s="25"/>
      <c r="AE56" s="25"/>
      <c r="AF56" s="25"/>
      <c r="AG56" s="25">
        <f>Z56</f>
        <v>0</v>
      </c>
      <c r="AH56" s="155"/>
    </row>
    <row r="57" spans="1:45" x14ac:dyDescent="0.25">
      <c r="A57" s="498"/>
      <c r="B57" s="8" t="s">
        <v>104</v>
      </c>
      <c r="C57" s="121">
        <v>28</v>
      </c>
      <c r="D57" s="246" t="s">
        <v>116</v>
      </c>
      <c r="E57" s="407">
        <v>32</v>
      </c>
      <c r="F57" s="408">
        <v>4</v>
      </c>
      <c r="G57" s="409">
        <v>4</v>
      </c>
      <c r="H57" s="410" t="s">
        <v>117</v>
      </c>
      <c r="I57" s="411"/>
      <c r="J57" s="412"/>
      <c r="K57" s="412"/>
      <c r="L57" s="412"/>
      <c r="M57" s="412">
        <v>1</v>
      </c>
      <c r="N57" s="293"/>
      <c r="O57" s="293"/>
      <c r="P57" s="293"/>
      <c r="Q57" s="293"/>
      <c r="R57" s="293"/>
      <c r="S57" s="293"/>
      <c r="T57" s="293"/>
      <c r="U57" s="293"/>
      <c r="V57" s="293"/>
      <c r="W57" s="293">
        <v>200</v>
      </c>
      <c r="X57" s="256">
        <f t="shared" ref="X57" si="30">SUM(I57:V57)*W57/1000</f>
        <v>0.2</v>
      </c>
      <c r="Y57" s="293"/>
      <c r="Z57" s="293"/>
      <c r="AA57" s="298"/>
      <c r="AB57" s="49"/>
      <c r="AC57" s="25">
        <f>X57</f>
        <v>0.2</v>
      </c>
      <c r="AD57" s="25"/>
      <c r="AE57" s="25"/>
      <c r="AF57" s="25"/>
      <c r="AG57" s="25"/>
      <c r="AH57" s="155"/>
    </row>
    <row r="58" spans="1:45" x14ac:dyDescent="0.25">
      <c r="A58" s="498"/>
      <c r="B58" s="8"/>
      <c r="C58" s="121">
        <v>29</v>
      </c>
      <c r="D58" s="245" t="s">
        <v>118</v>
      </c>
      <c r="E58" s="340">
        <v>32</v>
      </c>
      <c r="F58" s="139">
        <v>4</v>
      </c>
      <c r="G58" s="341">
        <v>4</v>
      </c>
      <c r="H58" s="247" t="s">
        <v>119</v>
      </c>
      <c r="I58" s="32"/>
      <c r="J58" s="61"/>
      <c r="K58" s="61"/>
      <c r="L58" s="61"/>
      <c r="M58" s="61">
        <v>6</v>
      </c>
      <c r="N58" s="61"/>
      <c r="O58" s="61"/>
      <c r="P58" s="61"/>
      <c r="Q58" s="61"/>
      <c r="R58" s="61"/>
      <c r="S58" s="61"/>
      <c r="T58" s="61"/>
      <c r="U58" s="61"/>
      <c r="V58" s="61"/>
      <c r="W58" s="61">
        <v>200</v>
      </c>
      <c r="X58" s="21"/>
      <c r="Y58" s="21">
        <f t="shared" ref="Y58" si="31">SUM(I58:V58)*W58/1000</f>
        <v>1.2</v>
      </c>
      <c r="Z58" s="31"/>
      <c r="AA58" s="195" t="s">
        <v>98</v>
      </c>
      <c r="AB58" s="49"/>
      <c r="AC58" s="25">
        <f>Y58</f>
        <v>1.2</v>
      </c>
      <c r="AD58" s="25"/>
      <c r="AE58" s="25"/>
      <c r="AF58" s="25"/>
      <c r="AG58" s="25"/>
      <c r="AH58" s="155"/>
    </row>
    <row r="59" spans="1:45" x14ac:dyDescent="0.25">
      <c r="A59" s="498"/>
      <c r="B59" s="35"/>
      <c r="C59" s="133">
        <v>30</v>
      </c>
      <c r="D59" s="248" t="s">
        <v>120</v>
      </c>
      <c r="E59" s="133">
        <v>32</v>
      </c>
      <c r="F59" s="133">
        <v>4</v>
      </c>
      <c r="G59" s="133">
        <v>4</v>
      </c>
      <c r="H59" s="233" t="s">
        <v>67</v>
      </c>
      <c r="I59" s="64"/>
      <c r="J59" s="37"/>
      <c r="K59" s="37"/>
      <c r="L59" s="37"/>
      <c r="M59" s="37">
        <v>3</v>
      </c>
      <c r="N59" s="37"/>
      <c r="O59" s="37"/>
      <c r="P59" s="37"/>
      <c r="Q59" s="37"/>
      <c r="R59" s="37"/>
      <c r="S59" s="37"/>
      <c r="T59" s="37"/>
      <c r="U59" s="37"/>
      <c r="V59" s="37"/>
      <c r="W59" s="37">
        <v>200</v>
      </c>
      <c r="X59" s="37"/>
      <c r="Y59" s="37"/>
      <c r="Z59" s="65">
        <f t="shared" ref="Z59" si="32">SUM(I59:V59)*W59/1000</f>
        <v>0.6</v>
      </c>
      <c r="AA59" s="198" t="s">
        <v>98</v>
      </c>
      <c r="AB59" s="49"/>
      <c r="AC59" s="25">
        <f>Z59</f>
        <v>0.6</v>
      </c>
      <c r="AD59" s="25"/>
      <c r="AE59" s="25"/>
      <c r="AF59" s="25"/>
      <c r="AG59" s="25"/>
      <c r="AH59" s="155"/>
    </row>
    <row r="60" spans="1:45" s="161" customFormat="1" x14ac:dyDescent="0.25">
      <c r="A60" s="498"/>
      <c r="B60" s="119"/>
      <c r="C60" s="238">
        <v>31</v>
      </c>
      <c r="D60" s="249" t="s">
        <v>121</v>
      </c>
      <c r="E60" s="121">
        <v>20</v>
      </c>
      <c r="F60" s="139">
        <v>4</v>
      </c>
      <c r="G60" s="139">
        <v>4</v>
      </c>
      <c r="H60" s="140" t="s">
        <v>122</v>
      </c>
      <c r="I60" s="141"/>
      <c r="J60" s="142"/>
      <c r="K60" s="142"/>
      <c r="L60" s="142"/>
      <c r="M60" s="142">
        <v>1</v>
      </c>
      <c r="N60" s="142"/>
      <c r="O60" s="142"/>
      <c r="P60" s="142"/>
      <c r="Q60" s="142"/>
      <c r="R60" s="142"/>
      <c r="S60" s="142"/>
      <c r="T60" s="142"/>
      <c r="U60" s="142"/>
      <c r="V60" s="142"/>
      <c r="W60" s="142">
        <v>100</v>
      </c>
      <c r="X60" s="123">
        <f t="shared" ref="X60" si="33">SUM(I60:V60)*W60/1000</f>
        <v>0.1</v>
      </c>
      <c r="Y60" s="123"/>
      <c r="Z60" s="123"/>
      <c r="AA60" s="124"/>
      <c r="AB60" s="158"/>
      <c r="AC60" s="159">
        <f>X60</f>
        <v>0.1</v>
      </c>
      <c r="AD60" s="159"/>
      <c r="AE60" s="159"/>
      <c r="AF60" s="159"/>
      <c r="AG60" s="159"/>
      <c r="AH60" s="160"/>
    </row>
    <row r="61" spans="1:45" x14ac:dyDescent="0.25">
      <c r="A61" s="498"/>
      <c r="B61" s="51" t="s">
        <v>62</v>
      </c>
      <c r="C61" s="121">
        <v>32</v>
      </c>
      <c r="D61" s="245" t="s">
        <v>123</v>
      </c>
      <c r="E61" s="295"/>
      <c r="F61" s="295"/>
      <c r="G61" s="295"/>
      <c r="H61" s="413" t="s">
        <v>124</v>
      </c>
      <c r="I61" s="300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2"/>
      <c r="Y61" s="21">
        <f>SUM(I61:V61)*W61/1000</f>
        <v>0</v>
      </c>
      <c r="Z61" s="302"/>
      <c r="AA61" s="69"/>
      <c r="AB61" s="24"/>
      <c r="AC61" s="25"/>
      <c r="AD61" s="25"/>
      <c r="AE61" s="25"/>
      <c r="AF61" s="25">
        <f>Y61</f>
        <v>0</v>
      </c>
      <c r="AG61" s="25"/>
      <c r="AH61" s="155"/>
    </row>
    <row r="62" spans="1:45" x14ac:dyDescent="0.25">
      <c r="A62" s="498"/>
      <c r="B62" s="51" t="s">
        <v>65</v>
      </c>
      <c r="C62" s="121">
        <v>33</v>
      </c>
      <c r="D62" s="245" t="s">
        <v>125</v>
      </c>
      <c r="E62" s="121">
        <v>20</v>
      </c>
      <c r="F62" s="121">
        <v>4</v>
      </c>
      <c r="G62" s="121">
        <v>4</v>
      </c>
      <c r="H62" s="229" t="s">
        <v>126</v>
      </c>
      <c r="I62" s="27"/>
      <c r="J62" s="43"/>
      <c r="K62" s="43"/>
      <c r="L62" s="43"/>
      <c r="M62" s="43">
        <v>4</v>
      </c>
      <c r="N62" s="43"/>
      <c r="O62" s="43"/>
      <c r="P62" s="43"/>
      <c r="Q62" s="43"/>
      <c r="R62" s="43"/>
      <c r="S62" s="43"/>
      <c r="T62" s="43"/>
      <c r="U62" s="43"/>
      <c r="V62" s="43"/>
      <c r="W62" s="43">
        <v>200</v>
      </c>
      <c r="X62" s="43"/>
      <c r="Y62" s="21"/>
      <c r="Z62" s="43">
        <f t="shared" ref="Z62" si="34">SUM(I62:V62)*W62/1000</f>
        <v>0.8</v>
      </c>
      <c r="AA62" s="69" t="s">
        <v>98</v>
      </c>
      <c r="AB62" s="24"/>
      <c r="AC62" s="25">
        <f>Z62</f>
        <v>0.8</v>
      </c>
      <c r="AD62" s="25"/>
      <c r="AE62" s="25"/>
      <c r="AF62" s="25"/>
      <c r="AG62" s="25"/>
      <c r="AH62" s="155"/>
    </row>
    <row r="63" spans="1:45" x14ac:dyDescent="0.25">
      <c r="A63" s="498"/>
      <c r="B63" s="125" t="s">
        <v>104</v>
      </c>
      <c r="C63" s="139">
        <v>34</v>
      </c>
      <c r="D63" s="246" t="s">
        <v>127</v>
      </c>
      <c r="E63" s="121">
        <v>32</v>
      </c>
      <c r="F63" s="121">
        <v>4</v>
      </c>
      <c r="G63" s="144">
        <v>4</v>
      </c>
      <c r="H63" s="229" t="s">
        <v>128</v>
      </c>
      <c r="I63" s="61"/>
      <c r="J63" s="61"/>
      <c r="K63" s="61"/>
      <c r="L63" s="61"/>
      <c r="M63" s="61">
        <v>7</v>
      </c>
      <c r="N63" s="61"/>
      <c r="O63" s="61"/>
      <c r="P63" s="61"/>
      <c r="Q63" s="61"/>
      <c r="R63" s="61"/>
      <c r="S63" s="61"/>
      <c r="T63" s="61"/>
      <c r="U63" s="61"/>
      <c r="V63" s="61"/>
      <c r="W63" s="61">
        <v>200</v>
      </c>
      <c r="X63" s="123">
        <f t="shared" ref="X63" si="35">SUM(I63:V63)*W63/1000</f>
        <v>1.4</v>
      </c>
      <c r="Y63" s="123"/>
      <c r="Z63" s="131"/>
      <c r="AA63" s="223"/>
      <c r="AB63" s="24"/>
      <c r="AC63" s="25">
        <f>X63</f>
        <v>1.4</v>
      </c>
      <c r="AD63" s="25"/>
      <c r="AE63" s="25"/>
      <c r="AF63" s="25"/>
      <c r="AG63" s="25"/>
      <c r="AH63" s="155"/>
    </row>
    <row r="64" spans="1:45" x14ac:dyDescent="0.25">
      <c r="A64" s="498"/>
      <c r="B64" s="51"/>
      <c r="C64" s="121">
        <v>35</v>
      </c>
      <c r="D64" s="245" t="s">
        <v>129</v>
      </c>
      <c r="E64" s="414">
        <v>20</v>
      </c>
      <c r="F64" s="414"/>
      <c r="G64" s="414"/>
      <c r="H64" s="413" t="s">
        <v>101</v>
      </c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415">
        <v>1</v>
      </c>
      <c r="W64" s="415">
        <v>50</v>
      </c>
      <c r="X64" s="302"/>
      <c r="Y64" s="302">
        <f t="shared" ref="Y64" si="36">SUM(I64:V64)*W64/1000</f>
        <v>0.05</v>
      </c>
      <c r="Z64" s="302"/>
      <c r="AA64" s="304"/>
      <c r="AB64" s="24"/>
      <c r="AC64" s="25"/>
      <c r="AD64" s="25"/>
      <c r="AE64" s="25"/>
      <c r="AF64" s="25"/>
      <c r="AG64" s="25">
        <f>Y64</f>
        <v>0.05</v>
      </c>
      <c r="AH64" s="155"/>
      <c r="AS64" s="416"/>
    </row>
    <row r="65" spans="1:34" x14ac:dyDescent="0.25">
      <c r="A65" s="498"/>
      <c r="B65" s="35"/>
      <c r="C65" s="133">
        <v>36</v>
      </c>
      <c r="D65" s="248" t="s">
        <v>130</v>
      </c>
      <c r="E65" s="133">
        <v>20</v>
      </c>
      <c r="F65" s="133">
        <v>4</v>
      </c>
      <c r="G65" s="133">
        <v>4</v>
      </c>
      <c r="H65" s="236" t="s">
        <v>87</v>
      </c>
      <c r="I65" s="46"/>
      <c r="J65" s="47"/>
      <c r="K65" s="37"/>
      <c r="L65" s="37"/>
      <c r="M65" s="37">
        <v>1</v>
      </c>
      <c r="N65" s="37"/>
      <c r="O65" s="37"/>
      <c r="P65" s="37"/>
      <c r="Q65" s="37"/>
      <c r="R65" s="37"/>
      <c r="S65" s="37"/>
      <c r="T65" s="37"/>
      <c r="U65" s="37"/>
      <c r="V65" s="37"/>
      <c r="W65" s="37">
        <v>500</v>
      </c>
      <c r="X65" s="37"/>
      <c r="Y65" s="37"/>
      <c r="Z65" s="39">
        <f t="shared" ref="Z65" si="37">SUM(I65:V65)*W65/1000</f>
        <v>0.5</v>
      </c>
      <c r="AA65" s="201" t="s">
        <v>131</v>
      </c>
      <c r="AB65" s="24"/>
      <c r="AC65" s="25">
        <f>Z65</f>
        <v>0.5</v>
      </c>
      <c r="AD65" s="25"/>
      <c r="AE65" s="25"/>
      <c r="AF65" s="25"/>
      <c r="AG65" s="25"/>
      <c r="AH65" s="155"/>
    </row>
    <row r="66" spans="1:34" ht="29.45" customHeight="1" x14ac:dyDescent="0.25">
      <c r="A66" s="498"/>
      <c r="B66" s="8"/>
      <c r="C66" s="121">
        <v>37</v>
      </c>
      <c r="D66" s="127" t="s">
        <v>132</v>
      </c>
      <c r="E66" s="121">
        <v>20</v>
      </c>
      <c r="F66" s="121">
        <v>4</v>
      </c>
      <c r="G66" s="121">
        <v>4</v>
      </c>
      <c r="H66" s="140" t="s">
        <v>67</v>
      </c>
      <c r="I66" s="23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>
        <v>1</v>
      </c>
      <c r="W66" s="34">
        <v>550</v>
      </c>
      <c r="X66" s="34">
        <f t="shared" ref="X66" si="38">SUM(I66:V66)*W66/1000</f>
        <v>0.55000000000000004</v>
      </c>
      <c r="Y66" s="34"/>
      <c r="Z66" s="34"/>
      <c r="AA66" s="194" t="s">
        <v>133</v>
      </c>
      <c r="AB66" s="49"/>
      <c r="AC66" s="25">
        <f>X66</f>
        <v>0.55000000000000004</v>
      </c>
      <c r="AD66" s="25"/>
      <c r="AE66" s="25"/>
      <c r="AF66" s="25"/>
      <c r="AG66" s="25"/>
      <c r="AH66" s="155"/>
    </row>
    <row r="67" spans="1:34" ht="22.9" customHeight="1" x14ac:dyDescent="0.25">
      <c r="A67" s="498"/>
      <c r="B67" s="8" t="s">
        <v>62</v>
      </c>
      <c r="C67" s="121">
        <v>38</v>
      </c>
      <c r="D67" s="121" t="s">
        <v>134</v>
      </c>
      <c r="E67" s="121">
        <v>25</v>
      </c>
      <c r="F67" s="408">
        <v>6</v>
      </c>
      <c r="G67" s="409">
        <v>6</v>
      </c>
      <c r="H67" s="229" t="s">
        <v>135</v>
      </c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>
        <v>1</v>
      </c>
      <c r="W67" s="61">
        <v>2400</v>
      </c>
      <c r="X67" s="21"/>
      <c r="Y67" s="23">
        <f t="shared" ref="Y67" si="39">SUM(I67:V67)*W67/1000</f>
        <v>2.4</v>
      </c>
      <c r="Z67" s="21"/>
      <c r="AA67" s="196" t="s">
        <v>136</v>
      </c>
      <c r="AB67" s="49"/>
      <c r="AC67" s="25"/>
      <c r="AD67" s="25">
        <f>Y67</f>
        <v>2.4</v>
      </c>
      <c r="AE67" s="25"/>
      <c r="AF67" s="25"/>
      <c r="AG67" s="25"/>
      <c r="AH67" s="155"/>
    </row>
    <row r="68" spans="1:34" x14ac:dyDescent="0.25">
      <c r="A68" s="498"/>
      <c r="B68" s="8" t="s">
        <v>65</v>
      </c>
      <c r="C68" s="121">
        <v>39</v>
      </c>
      <c r="D68" s="245" t="s">
        <v>137</v>
      </c>
      <c r="E68" s="121">
        <v>20</v>
      </c>
      <c r="F68" s="121"/>
      <c r="G68" s="144"/>
      <c r="H68" s="229" t="s">
        <v>101</v>
      </c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>
        <v>1</v>
      </c>
      <c r="W68" s="61">
        <v>130</v>
      </c>
      <c r="X68" s="43"/>
      <c r="Y68" s="43"/>
      <c r="Z68" s="43">
        <f t="shared" ref="Z68" si="40">SUM(I68:V68)*W68/1000</f>
        <v>0.13</v>
      </c>
      <c r="AA68" s="196" t="s">
        <v>101</v>
      </c>
      <c r="AB68" s="49"/>
      <c r="AC68" s="25"/>
      <c r="AD68" s="25"/>
      <c r="AE68" s="25"/>
      <c r="AF68" s="25"/>
      <c r="AG68" s="25">
        <f>Z68</f>
        <v>0.13</v>
      </c>
      <c r="AH68" s="155"/>
    </row>
    <row r="69" spans="1:34" x14ac:dyDescent="0.25">
      <c r="A69" s="498"/>
      <c r="B69" s="8" t="s">
        <v>104</v>
      </c>
      <c r="C69" s="121">
        <v>40</v>
      </c>
      <c r="D69" s="246" t="s">
        <v>138</v>
      </c>
      <c r="E69" s="139">
        <v>20</v>
      </c>
      <c r="F69" s="121">
        <v>4</v>
      </c>
      <c r="G69" s="144">
        <v>4</v>
      </c>
      <c r="H69" s="140" t="s">
        <v>67</v>
      </c>
      <c r="I69" s="19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>
        <v>1</v>
      </c>
      <c r="W69" s="23">
        <v>255</v>
      </c>
      <c r="X69" s="23">
        <f t="shared" ref="X69" si="41">SUM(I69:V69)*W69/1000</f>
        <v>0.255</v>
      </c>
      <c r="Y69" s="23"/>
      <c r="Z69" s="23"/>
      <c r="AA69" s="194" t="s">
        <v>133</v>
      </c>
      <c r="AB69" s="49"/>
      <c r="AC69" s="25">
        <f>X69</f>
        <v>0.255</v>
      </c>
      <c r="AD69" s="25"/>
      <c r="AE69" s="25"/>
      <c r="AF69" s="25"/>
      <c r="AG69" s="25"/>
      <c r="AH69" s="155"/>
    </row>
    <row r="70" spans="1:34" x14ac:dyDescent="0.25">
      <c r="A70" s="498"/>
      <c r="B70" s="8"/>
      <c r="C70" s="121">
        <v>41</v>
      </c>
      <c r="D70" s="245" t="s">
        <v>139</v>
      </c>
      <c r="E70" s="143">
        <v>20</v>
      </c>
      <c r="F70" s="121"/>
      <c r="G70" s="144"/>
      <c r="H70" s="247" t="s">
        <v>101</v>
      </c>
      <c r="I70" s="32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>
        <v>1</v>
      </c>
      <c r="W70" s="61">
        <v>400</v>
      </c>
      <c r="X70" s="21"/>
      <c r="Y70" s="23">
        <f t="shared" ref="Y70" si="42">SUM(I70:V70)*W70/1000</f>
        <v>0.4</v>
      </c>
      <c r="Z70" s="21"/>
      <c r="AA70" s="195" t="s">
        <v>101</v>
      </c>
      <c r="AB70" s="49"/>
      <c r="AC70" s="25"/>
      <c r="AD70" s="25"/>
      <c r="AE70" s="25"/>
      <c r="AF70" s="25"/>
      <c r="AG70" s="25">
        <f>Y70</f>
        <v>0.4</v>
      </c>
      <c r="AH70" s="155"/>
    </row>
    <row r="71" spans="1:34" x14ac:dyDescent="0.25">
      <c r="A71" s="498"/>
      <c r="B71" s="35"/>
      <c r="C71" s="133">
        <v>42</v>
      </c>
      <c r="D71" s="248" t="s">
        <v>140</v>
      </c>
      <c r="E71" s="133">
        <v>20</v>
      </c>
      <c r="F71" s="133"/>
      <c r="G71" s="133"/>
      <c r="H71" s="266" t="s">
        <v>101</v>
      </c>
      <c r="I71" s="64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>
        <v>1</v>
      </c>
      <c r="W71" s="37">
        <v>305</v>
      </c>
      <c r="X71" s="37"/>
      <c r="Y71" s="37"/>
      <c r="Z71" s="39">
        <f t="shared" ref="Z71" si="43">SUM(I71:V71)*W71/1000</f>
        <v>0.30499999999999999</v>
      </c>
      <c r="AA71" s="198" t="s">
        <v>101</v>
      </c>
      <c r="AB71" s="49"/>
      <c r="AC71" s="25"/>
      <c r="AD71" s="25"/>
      <c r="AE71" s="25"/>
      <c r="AF71" s="25"/>
      <c r="AG71" s="25">
        <f>Z71</f>
        <v>0.30499999999999999</v>
      </c>
      <c r="AH71" s="155"/>
    </row>
    <row r="72" spans="1:34" x14ac:dyDescent="0.25">
      <c r="A72" s="498"/>
      <c r="B72" s="119"/>
      <c r="C72" s="120">
        <v>43</v>
      </c>
      <c r="D72" s="245" t="s">
        <v>141</v>
      </c>
      <c r="E72" s="121">
        <v>20</v>
      </c>
      <c r="F72" s="121">
        <v>4</v>
      </c>
      <c r="G72" s="144">
        <v>4</v>
      </c>
      <c r="H72" s="229" t="s">
        <v>87</v>
      </c>
      <c r="I72" s="61"/>
      <c r="J72" s="61"/>
      <c r="K72" s="61"/>
      <c r="L72" s="61"/>
      <c r="M72" s="61">
        <v>1</v>
      </c>
      <c r="N72" s="61"/>
      <c r="O72" s="61"/>
      <c r="P72" s="61"/>
      <c r="Q72" s="61"/>
      <c r="R72" s="61"/>
      <c r="S72" s="61"/>
      <c r="T72" s="61"/>
      <c r="U72" s="61"/>
      <c r="V72" s="61"/>
      <c r="W72" s="61">
        <v>100</v>
      </c>
      <c r="X72" s="123">
        <f t="shared" ref="X72" si="44">SUM(I72:V72)*W72/1000</f>
        <v>0.1</v>
      </c>
      <c r="Y72" s="123"/>
      <c r="Z72" s="123"/>
      <c r="AA72" s="196" t="s">
        <v>131</v>
      </c>
      <c r="AB72" s="49"/>
      <c r="AC72" s="25"/>
      <c r="AD72" s="25"/>
      <c r="AE72" s="25"/>
      <c r="AF72" s="25"/>
      <c r="AG72" s="25">
        <f>X72</f>
        <v>0.1</v>
      </c>
      <c r="AH72" s="155"/>
    </row>
    <row r="73" spans="1:34" x14ac:dyDescent="0.25">
      <c r="A73" s="498"/>
      <c r="B73" s="125" t="s">
        <v>62</v>
      </c>
      <c r="C73" s="126">
        <v>44</v>
      </c>
      <c r="D73" s="245" t="s">
        <v>142</v>
      </c>
      <c r="E73" s="139">
        <v>20</v>
      </c>
      <c r="F73" s="121"/>
      <c r="G73" s="121"/>
      <c r="H73" s="140" t="s">
        <v>101</v>
      </c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>
        <v>1</v>
      </c>
      <c r="W73" s="129">
        <v>200</v>
      </c>
      <c r="X73" s="21"/>
      <c r="Y73" s="21">
        <f t="shared" ref="Y73" si="45">SUM(I73:V73)*W73/1000</f>
        <v>0.2</v>
      </c>
      <c r="Z73" s="21"/>
      <c r="AA73" s="195" t="s">
        <v>101</v>
      </c>
      <c r="AB73" s="49"/>
      <c r="AC73" s="25"/>
      <c r="AD73" s="25"/>
      <c r="AE73" s="25"/>
      <c r="AF73" s="25"/>
      <c r="AG73" s="25">
        <f>Y73</f>
        <v>0.2</v>
      </c>
      <c r="AH73" s="155"/>
    </row>
    <row r="74" spans="1:34" x14ac:dyDescent="0.25">
      <c r="A74" s="498"/>
      <c r="B74" s="125" t="s">
        <v>65</v>
      </c>
      <c r="C74" s="126">
        <v>45</v>
      </c>
      <c r="D74" s="245" t="s">
        <v>143</v>
      </c>
      <c r="E74" s="139">
        <v>32</v>
      </c>
      <c r="F74" s="121">
        <v>4</v>
      </c>
      <c r="G74" s="144">
        <v>4</v>
      </c>
      <c r="H74" s="229" t="s">
        <v>87</v>
      </c>
      <c r="I74" s="61"/>
      <c r="J74" s="61"/>
      <c r="K74" s="61"/>
      <c r="L74" s="61"/>
      <c r="M74" s="61">
        <v>6</v>
      </c>
      <c r="N74" s="61"/>
      <c r="O74" s="61"/>
      <c r="P74" s="61"/>
      <c r="Q74" s="61"/>
      <c r="R74" s="61"/>
      <c r="S74" s="61"/>
      <c r="T74" s="61"/>
      <c r="U74" s="61"/>
      <c r="V74" s="61"/>
      <c r="W74" s="61">
        <v>200</v>
      </c>
      <c r="X74" s="43"/>
      <c r="Y74" s="43"/>
      <c r="Z74" s="43">
        <f t="shared" ref="Z74" si="46">SUM(I74:V74)*W74/1000</f>
        <v>1.2</v>
      </c>
      <c r="AA74" s="196" t="s">
        <v>98</v>
      </c>
      <c r="AB74" s="49"/>
      <c r="AC74" s="25">
        <f>Z74</f>
        <v>1.2</v>
      </c>
      <c r="AD74" s="25"/>
      <c r="AE74" s="25"/>
      <c r="AF74" s="25"/>
      <c r="AG74" s="25"/>
      <c r="AH74" s="155"/>
    </row>
    <row r="75" spans="1:34" x14ac:dyDescent="0.25">
      <c r="A75" s="498"/>
      <c r="B75" s="125" t="s">
        <v>104</v>
      </c>
      <c r="C75" s="126">
        <v>46</v>
      </c>
      <c r="D75" s="246" t="s">
        <v>144</v>
      </c>
      <c r="E75" s="139">
        <v>20</v>
      </c>
      <c r="F75" s="121"/>
      <c r="G75" s="121"/>
      <c r="H75" s="140" t="s">
        <v>101</v>
      </c>
      <c r="I75" s="126"/>
      <c r="J75" s="122"/>
      <c r="K75" s="122"/>
      <c r="L75" s="122"/>
      <c r="M75" s="122"/>
      <c r="N75" s="122"/>
      <c r="O75" s="122"/>
      <c r="P75" s="122"/>
      <c r="Q75" s="122"/>
      <c r="R75" s="122"/>
      <c r="S75" s="122"/>
      <c r="T75" s="122"/>
      <c r="U75" s="122"/>
      <c r="V75" s="122">
        <v>1</v>
      </c>
      <c r="W75" s="331">
        <v>600</v>
      </c>
      <c r="X75" s="123">
        <f t="shared" ref="X75" si="47">SUM(I75:V75)*W75/1000</f>
        <v>0.6</v>
      </c>
      <c r="Y75" s="123"/>
      <c r="Z75" s="131"/>
      <c r="AA75" s="195" t="s">
        <v>101</v>
      </c>
      <c r="AB75" s="49"/>
      <c r="AC75" s="25"/>
      <c r="AD75" s="25"/>
      <c r="AE75" s="25"/>
      <c r="AF75" s="25"/>
      <c r="AG75" s="25">
        <f>X75</f>
        <v>0.6</v>
      </c>
      <c r="AH75" s="155"/>
    </row>
    <row r="76" spans="1:34" x14ac:dyDescent="0.25">
      <c r="A76" s="498"/>
      <c r="B76" s="125"/>
      <c r="C76" s="126">
        <v>47</v>
      </c>
      <c r="D76" s="245" t="s">
        <v>145</v>
      </c>
      <c r="E76" s="139">
        <v>20</v>
      </c>
      <c r="F76" s="121"/>
      <c r="G76" s="121"/>
      <c r="H76" s="140" t="s">
        <v>101</v>
      </c>
      <c r="I76" s="126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>
        <v>1</v>
      </c>
      <c r="W76" s="328">
        <v>600</v>
      </c>
      <c r="X76" s="21"/>
      <c r="Y76" s="23">
        <f t="shared" ref="Y76" si="48">SUM(I76:V76)*W76/1000</f>
        <v>0.6</v>
      </c>
      <c r="Z76" s="21"/>
      <c r="AA76" s="195" t="s">
        <v>101</v>
      </c>
      <c r="AB76" s="49"/>
      <c r="AC76" s="25"/>
      <c r="AD76" s="25"/>
      <c r="AE76" s="25"/>
      <c r="AF76" s="25"/>
      <c r="AG76" s="25">
        <f>Y76</f>
        <v>0.6</v>
      </c>
      <c r="AH76" s="155"/>
    </row>
    <row r="77" spans="1:34" x14ac:dyDescent="0.25">
      <c r="A77" s="499"/>
      <c r="B77" s="132"/>
      <c r="C77" s="253">
        <v>48</v>
      </c>
      <c r="D77" s="248" t="s">
        <v>146</v>
      </c>
      <c r="E77" s="133">
        <v>20</v>
      </c>
      <c r="F77" s="133">
        <v>4</v>
      </c>
      <c r="G77" s="133">
        <v>4</v>
      </c>
      <c r="H77" s="233" t="s">
        <v>87</v>
      </c>
      <c r="I77" s="64"/>
      <c r="J77" s="37"/>
      <c r="K77" s="37"/>
      <c r="L77" s="37"/>
      <c r="M77" s="37"/>
      <c r="N77" s="37">
        <v>1</v>
      </c>
      <c r="O77" s="37"/>
      <c r="P77" s="37"/>
      <c r="Q77" s="37"/>
      <c r="R77" s="37"/>
      <c r="S77" s="37"/>
      <c r="T77" s="37"/>
      <c r="U77" s="37"/>
      <c r="V77" s="37"/>
      <c r="W77" s="37">
        <v>1500</v>
      </c>
      <c r="X77" s="37"/>
      <c r="Y77" s="37"/>
      <c r="Z77" s="39">
        <f t="shared" ref="Z77" si="49">SUM(I77:V77)*W77/1000</f>
        <v>1.5</v>
      </c>
      <c r="AA77" s="198"/>
      <c r="AB77" s="49"/>
      <c r="AC77" s="25">
        <f>Z77</f>
        <v>1.5</v>
      </c>
      <c r="AD77" s="25"/>
      <c r="AE77" s="25"/>
      <c r="AF77" s="25"/>
      <c r="AG77" s="25"/>
      <c r="AH77" s="155"/>
    </row>
    <row r="78" spans="1:34" x14ac:dyDescent="0.25">
      <c r="A78" s="57"/>
      <c r="B78" s="362"/>
      <c r="C78" s="393"/>
      <c r="D78" s="492"/>
      <c r="E78" s="492"/>
      <c r="F78" s="362"/>
      <c r="G78" s="362"/>
      <c r="H78" s="362"/>
      <c r="I78" s="393"/>
      <c r="J78" s="492"/>
      <c r="K78" s="492"/>
      <c r="L78" s="492"/>
      <c r="M78" s="492"/>
      <c r="N78" s="492"/>
      <c r="O78" s="492"/>
      <c r="P78" s="177"/>
      <c r="Q78" s="177"/>
      <c r="R78" s="177"/>
      <c r="S78" s="177"/>
      <c r="T78" s="177"/>
      <c r="U78" s="177"/>
      <c r="V78" s="177"/>
      <c r="W78" s="364"/>
      <c r="X78" s="493"/>
      <c r="Y78" s="493"/>
      <c r="Z78" s="404"/>
      <c r="AA78" s="398"/>
      <c r="AB78" s="483">
        <f t="shared" ref="AB78:AG78" si="50">SUM(AB54:AB77)</f>
        <v>0</v>
      </c>
      <c r="AC78" s="486">
        <f t="shared" si="50"/>
        <v>11.305</v>
      </c>
      <c r="AD78" s="486">
        <f t="shared" si="50"/>
        <v>2.4</v>
      </c>
      <c r="AE78" s="486">
        <f t="shared" si="50"/>
        <v>0</v>
      </c>
      <c r="AF78" s="486">
        <f t="shared" si="50"/>
        <v>0</v>
      </c>
      <c r="AG78" s="486">
        <f t="shared" si="50"/>
        <v>2.3850000000000002</v>
      </c>
      <c r="AH78" s="155"/>
    </row>
    <row r="79" spans="1:34" x14ac:dyDescent="0.25">
      <c r="A79" s="494" t="s">
        <v>108</v>
      </c>
      <c r="B79" s="495"/>
      <c r="C79" s="495"/>
      <c r="D79" s="495"/>
      <c r="E79" s="495"/>
      <c r="F79" s="495"/>
      <c r="G79" s="495"/>
      <c r="H79" s="495"/>
      <c r="I79" s="495"/>
      <c r="J79" s="495"/>
      <c r="K79" s="495"/>
      <c r="L79" s="495"/>
      <c r="M79" s="495"/>
      <c r="N79" s="495"/>
      <c r="O79" s="495"/>
      <c r="P79" s="495"/>
      <c r="Q79" s="495"/>
      <c r="R79" s="495"/>
      <c r="S79" s="495"/>
      <c r="T79" s="495"/>
      <c r="U79" s="495"/>
      <c r="V79" s="495"/>
      <c r="W79" s="364"/>
      <c r="X79" s="496" t="s">
        <v>147</v>
      </c>
      <c r="Y79" s="496"/>
      <c r="Z79" s="496"/>
      <c r="AA79" s="398"/>
      <c r="AB79" s="484"/>
      <c r="AC79" s="487"/>
      <c r="AD79" s="487"/>
      <c r="AE79" s="487"/>
      <c r="AF79" s="487"/>
      <c r="AG79" s="487"/>
      <c r="AH79" s="155"/>
    </row>
    <row r="80" spans="1:34" ht="15.75" thickBot="1" x14ac:dyDescent="0.3">
      <c r="A80" s="489" t="s">
        <v>110</v>
      </c>
      <c r="B80" s="490"/>
      <c r="C80" s="490"/>
      <c r="D80" s="490"/>
      <c r="E80" s="490"/>
      <c r="F80" s="490"/>
      <c r="G80" s="490"/>
      <c r="H80" s="490"/>
      <c r="I80" s="490"/>
      <c r="J80" s="490"/>
      <c r="K80" s="490"/>
      <c r="L80" s="490"/>
      <c r="M80" s="490"/>
      <c r="N80" s="490"/>
      <c r="O80" s="490"/>
      <c r="P80" s="490"/>
      <c r="Q80" s="490"/>
      <c r="R80" s="490"/>
      <c r="S80" s="490"/>
      <c r="T80" s="490"/>
      <c r="U80" s="490"/>
      <c r="V80" s="490"/>
      <c r="W80" s="274"/>
      <c r="X80" s="491"/>
      <c r="Y80" s="491"/>
      <c r="Z80" s="274"/>
      <c r="AA80" s="369"/>
      <c r="AB80" s="485"/>
      <c r="AC80" s="488"/>
      <c r="AD80" s="488"/>
      <c r="AE80" s="488"/>
      <c r="AF80" s="488"/>
      <c r="AG80" s="488"/>
      <c r="AH80" s="155"/>
    </row>
    <row r="81" spans="1:34" x14ac:dyDescent="0.25">
      <c r="A81" s="165"/>
      <c r="B81" s="368"/>
      <c r="C81" s="166"/>
      <c r="D81" s="479"/>
      <c r="E81" s="479"/>
      <c r="F81" s="367"/>
      <c r="G81" s="367"/>
      <c r="H81" s="367"/>
      <c r="I81" s="167"/>
      <c r="J81" s="478"/>
      <c r="K81" s="478"/>
      <c r="L81" s="478"/>
      <c r="M81" s="478"/>
      <c r="N81" s="478"/>
      <c r="O81" s="478"/>
      <c r="P81" s="168"/>
      <c r="Q81" s="168"/>
      <c r="R81" s="168"/>
      <c r="S81" s="168"/>
      <c r="T81" s="168"/>
      <c r="U81" s="168"/>
      <c r="V81" s="168"/>
      <c r="W81" s="367"/>
      <c r="X81" s="478"/>
      <c r="Y81" s="478"/>
      <c r="Z81" s="367"/>
      <c r="AA81" s="169"/>
      <c r="AB81" s="473"/>
      <c r="AC81" s="473"/>
      <c r="AD81" s="473"/>
      <c r="AE81" s="473"/>
      <c r="AF81" s="473"/>
      <c r="AG81" s="473"/>
      <c r="AH81" s="473"/>
    </row>
    <row r="82" spans="1:34" ht="21" x14ac:dyDescent="0.25">
      <c r="A82" s="480" t="str">
        <f>A42</f>
        <v>CEASERS PALACE VILLA</v>
      </c>
      <c r="B82" s="481"/>
      <c r="C82" s="481"/>
      <c r="D82" s="481"/>
      <c r="E82" s="481"/>
      <c r="F82" s="481"/>
      <c r="G82" s="481"/>
      <c r="H82" s="481"/>
      <c r="I82" s="481"/>
      <c r="J82" s="481"/>
      <c r="K82" s="481"/>
      <c r="L82" s="481"/>
      <c r="M82" s="481"/>
      <c r="N82" s="481"/>
      <c r="O82" s="481"/>
      <c r="P82" s="481"/>
      <c r="Q82" s="481"/>
      <c r="R82" s="481"/>
      <c r="S82" s="481"/>
      <c r="T82" s="481"/>
      <c r="U82" s="481"/>
      <c r="V82" s="481"/>
      <c r="W82" s="481"/>
      <c r="X82" s="481"/>
      <c r="Y82" s="481"/>
      <c r="Z82" s="481"/>
      <c r="AA82" s="482"/>
      <c r="AB82" s="473"/>
      <c r="AC82" s="473"/>
      <c r="AD82" s="473"/>
      <c r="AE82" s="473"/>
      <c r="AF82" s="473"/>
      <c r="AG82" s="473"/>
      <c r="AH82" s="473"/>
    </row>
    <row r="83" spans="1:34" ht="15.75" x14ac:dyDescent="0.25">
      <c r="A83" s="544"/>
      <c r="B83" s="545"/>
      <c r="C83" s="545"/>
      <c r="D83" s="545"/>
      <c r="E83" s="545"/>
      <c r="F83" s="363"/>
      <c r="G83" s="363"/>
      <c r="H83" s="281"/>
      <c r="I83" s="396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535"/>
      <c r="W83" s="535"/>
      <c r="X83" s="536"/>
      <c r="Y83" s="536"/>
      <c r="Z83" s="344"/>
      <c r="AA83" s="178"/>
      <c r="AB83" s="473"/>
      <c r="AC83" s="473"/>
      <c r="AD83" s="473"/>
      <c r="AE83" s="473"/>
      <c r="AF83" s="473"/>
      <c r="AG83" s="473"/>
      <c r="AH83" s="473"/>
    </row>
    <row r="84" spans="1:34" x14ac:dyDescent="0.25">
      <c r="A84" s="537" t="s">
        <v>1</v>
      </c>
      <c r="B84" s="538"/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  <c r="P84" s="538"/>
      <c r="Q84" s="538"/>
      <c r="R84" s="538"/>
      <c r="S84" s="538"/>
      <c r="T84" s="538"/>
      <c r="U84" s="538"/>
      <c r="V84" s="538"/>
      <c r="W84" s="538"/>
      <c r="X84" s="538"/>
      <c r="Y84" s="538"/>
      <c r="Z84" s="538"/>
      <c r="AA84" s="539"/>
      <c r="AB84" s="540" t="s">
        <v>2</v>
      </c>
      <c r="AC84" s="509" t="s">
        <v>3</v>
      </c>
      <c r="AD84" s="509" t="s">
        <v>4</v>
      </c>
      <c r="AE84" s="509" t="s">
        <v>5</v>
      </c>
      <c r="AF84" s="509" t="s">
        <v>6</v>
      </c>
      <c r="AG84" s="509" t="s">
        <v>7</v>
      </c>
      <c r="AH84" s="473"/>
    </row>
    <row r="85" spans="1:34" x14ac:dyDescent="0.25">
      <c r="A85" s="512" t="str">
        <f>A45</f>
        <v>Document Number:   VILLA BASEMENT 1</v>
      </c>
      <c r="B85" s="513"/>
      <c r="C85" s="513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4"/>
      <c r="AB85" s="541"/>
      <c r="AC85" s="510"/>
      <c r="AD85" s="510"/>
      <c r="AE85" s="510"/>
      <c r="AF85" s="510"/>
      <c r="AG85" s="510"/>
      <c r="AH85" s="473"/>
    </row>
    <row r="86" spans="1:34" x14ac:dyDescent="0.25">
      <c r="A86" s="179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1"/>
      <c r="AB86" s="541"/>
      <c r="AC86" s="510"/>
      <c r="AD86" s="510"/>
      <c r="AE86" s="510"/>
      <c r="AF86" s="510"/>
      <c r="AG86" s="510"/>
      <c r="AH86" s="473"/>
    </row>
    <row r="87" spans="1:34" x14ac:dyDescent="0.25">
      <c r="A87" s="391" t="s">
        <v>9</v>
      </c>
      <c r="B87" s="495" t="str">
        <f>B47</f>
        <v>CEASERS PALACE VILLA</v>
      </c>
      <c r="C87" s="495"/>
      <c r="D87" s="495"/>
      <c r="E87" s="495"/>
      <c r="F87" s="392"/>
      <c r="G87" s="362"/>
      <c r="H87" s="364"/>
      <c r="I87" s="404"/>
      <c r="J87" s="515"/>
      <c r="K87" s="515"/>
      <c r="L87" s="515"/>
      <c r="M87" s="515"/>
      <c r="N87" s="515"/>
      <c r="O87" s="515"/>
      <c r="P87" s="515"/>
      <c r="Q87" s="515"/>
      <c r="R87" s="515"/>
      <c r="S87" s="515"/>
      <c r="T87" s="515"/>
      <c r="U87" s="515"/>
      <c r="V87" s="364"/>
      <c r="W87" s="495" t="s">
        <v>10</v>
      </c>
      <c r="X87" s="495"/>
      <c r="Y87" s="495"/>
      <c r="Z87" s="495"/>
      <c r="AA87" s="543"/>
      <c r="AB87" s="541"/>
      <c r="AC87" s="510"/>
      <c r="AD87" s="510"/>
      <c r="AE87" s="510"/>
      <c r="AF87" s="510"/>
      <c r="AG87" s="510"/>
      <c r="AH87" s="155"/>
    </row>
    <row r="88" spans="1:34" x14ac:dyDescent="0.25">
      <c r="A88" s="391" t="s">
        <v>11</v>
      </c>
      <c r="B88" s="495" t="str">
        <f>B48</f>
        <v xml:space="preserve"> DB-CPV-B1</v>
      </c>
      <c r="C88" s="495"/>
      <c r="D88" s="495"/>
      <c r="E88" s="495"/>
      <c r="F88" s="392"/>
      <c r="G88" s="362"/>
      <c r="H88" s="364"/>
      <c r="I88" s="393"/>
      <c r="J88" s="173"/>
      <c r="K88" s="495"/>
      <c r="L88" s="495"/>
      <c r="M88" s="492"/>
      <c r="N88" s="492"/>
      <c r="O88" s="515"/>
      <c r="P88" s="515"/>
      <c r="Q88" s="515"/>
      <c r="R88" s="515"/>
      <c r="S88" s="515"/>
      <c r="T88" s="515"/>
      <c r="U88" s="515"/>
      <c r="V88" s="515"/>
      <c r="W88" s="362"/>
      <c r="X88" s="515"/>
      <c r="Y88" s="515"/>
      <c r="Z88" s="362"/>
      <c r="AA88" s="174"/>
      <c r="AB88" s="541"/>
      <c r="AC88" s="510"/>
      <c r="AD88" s="510"/>
      <c r="AE88" s="510"/>
      <c r="AF88" s="510"/>
      <c r="AG88" s="510"/>
      <c r="AH88" s="155"/>
    </row>
    <row r="89" spans="1:34" ht="15.75" thickBot="1" x14ac:dyDescent="0.3">
      <c r="A89" s="391" t="s">
        <v>13</v>
      </c>
      <c r="B89" s="516" t="str">
        <f>B49</f>
        <v>LH-B1-SR1-SMDB-001</v>
      </c>
      <c r="C89" s="516"/>
      <c r="D89" s="516"/>
      <c r="E89" s="516"/>
      <c r="F89" s="182"/>
      <c r="G89" s="182"/>
      <c r="H89" s="182"/>
      <c r="I89" s="393"/>
      <c r="J89" s="517"/>
      <c r="K89" s="517"/>
      <c r="L89" s="517"/>
      <c r="M89" s="517"/>
      <c r="N89" s="517"/>
      <c r="O89" s="517"/>
      <c r="P89" s="517"/>
      <c r="Q89" s="517"/>
      <c r="R89" s="517"/>
      <c r="S89" s="517"/>
      <c r="T89" s="517"/>
      <c r="U89" s="517"/>
      <c r="V89" s="517"/>
      <c r="W89" s="517"/>
      <c r="X89" s="182"/>
      <c r="Y89" s="517" t="s">
        <v>148</v>
      </c>
      <c r="Z89" s="517"/>
      <c r="AA89" s="518"/>
      <c r="AB89" s="541"/>
      <c r="AC89" s="510"/>
      <c r="AD89" s="510"/>
      <c r="AE89" s="510"/>
      <c r="AF89" s="510"/>
      <c r="AG89" s="510"/>
      <c r="AH89" s="155"/>
    </row>
    <row r="90" spans="1:34" x14ac:dyDescent="0.25">
      <c r="A90" s="2" t="s">
        <v>15</v>
      </c>
      <c r="B90" s="3" t="s">
        <v>15</v>
      </c>
      <c r="C90" s="4" t="s">
        <v>16</v>
      </c>
      <c r="D90" s="4" t="s">
        <v>17</v>
      </c>
      <c r="E90" s="4" t="s">
        <v>18</v>
      </c>
      <c r="F90" s="4" t="s">
        <v>17</v>
      </c>
      <c r="G90" s="4" t="s">
        <v>19</v>
      </c>
      <c r="H90" s="519" t="s">
        <v>20</v>
      </c>
      <c r="I90" s="523" t="s">
        <v>21</v>
      </c>
      <c r="J90" s="524"/>
      <c r="K90" s="524"/>
      <c r="L90" s="524"/>
      <c r="M90" s="524"/>
      <c r="N90" s="524"/>
      <c r="O90" s="524"/>
      <c r="P90" s="524"/>
      <c r="Q90" s="524"/>
      <c r="R90" s="524"/>
      <c r="S90" s="524"/>
      <c r="T90" s="524"/>
      <c r="U90" s="524"/>
      <c r="V90" s="525"/>
      <c r="W90" s="5" t="s">
        <v>22</v>
      </c>
      <c r="X90" s="529" t="s">
        <v>23</v>
      </c>
      <c r="Y90" s="530"/>
      <c r="Z90" s="531"/>
      <c r="AA90" s="6" t="s">
        <v>24</v>
      </c>
      <c r="AB90" s="542"/>
      <c r="AC90" s="511"/>
      <c r="AD90" s="511"/>
      <c r="AE90" s="511"/>
      <c r="AF90" s="511"/>
      <c r="AG90" s="511"/>
      <c r="AH90" s="155"/>
    </row>
    <row r="91" spans="1:34" ht="15.75" thickBot="1" x14ac:dyDescent="0.3">
      <c r="A91" s="7" t="s">
        <v>25</v>
      </c>
      <c r="B91" s="8" t="s">
        <v>25</v>
      </c>
      <c r="C91" s="9" t="s">
        <v>26</v>
      </c>
      <c r="D91" s="9" t="s">
        <v>26</v>
      </c>
      <c r="E91" s="9" t="s">
        <v>27</v>
      </c>
      <c r="F91" s="9" t="s">
        <v>28</v>
      </c>
      <c r="G91" s="9" t="s">
        <v>28</v>
      </c>
      <c r="H91" s="520"/>
      <c r="I91" s="526"/>
      <c r="J91" s="527"/>
      <c r="K91" s="527"/>
      <c r="L91" s="527"/>
      <c r="M91" s="527"/>
      <c r="N91" s="527"/>
      <c r="O91" s="527"/>
      <c r="P91" s="527"/>
      <c r="Q91" s="527"/>
      <c r="R91" s="527"/>
      <c r="S91" s="527"/>
      <c r="T91" s="527"/>
      <c r="U91" s="527"/>
      <c r="V91" s="528"/>
      <c r="W91" s="10" t="s">
        <v>29</v>
      </c>
      <c r="X91" s="532" t="s">
        <v>30</v>
      </c>
      <c r="Y91" s="533"/>
      <c r="Z91" s="534"/>
      <c r="AA91" s="11"/>
      <c r="AB91" s="500"/>
      <c r="AC91" s="503"/>
      <c r="AD91" s="503"/>
      <c r="AE91" s="503"/>
      <c r="AF91" s="503"/>
      <c r="AG91" s="503"/>
      <c r="AH91" s="155"/>
    </row>
    <row r="92" spans="1:34" x14ac:dyDescent="0.25">
      <c r="A92" s="7" t="s">
        <v>31</v>
      </c>
      <c r="B92" s="8" t="s">
        <v>32</v>
      </c>
      <c r="C92" s="9"/>
      <c r="D92" s="9"/>
      <c r="E92" s="9"/>
      <c r="F92" s="9" t="s">
        <v>33</v>
      </c>
      <c r="G92" s="11" t="s">
        <v>33</v>
      </c>
      <c r="H92" s="521"/>
      <c r="I92" s="406" t="s">
        <v>34</v>
      </c>
      <c r="J92" s="9" t="s">
        <v>35</v>
      </c>
      <c r="K92" s="9" t="s">
        <v>36</v>
      </c>
      <c r="L92" s="9" t="s">
        <v>37</v>
      </c>
      <c r="M92" s="9" t="s">
        <v>38</v>
      </c>
      <c r="N92" s="9" t="s">
        <v>39</v>
      </c>
      <c r="O92" s="9" t="s">
        <v>40</v>
      </c>
      <c r="P92" s="9" t="s">
        <v>41</v>
      </c>
      <c r="Q92" s="9" t="s">
        <v>42</v>
      </c>
      <c r="R92" s="9" t="s">
        <v>43</v>
      </c>
      <c r="S92" s="9" t="s">
        <v>44</v>
      </c>
      <c r="T92" s="9" t="s">
        <v>45</v>
      </c>
      <c r="U92" s="9" t="s">
        <v>6</v>
      </c>
      <c r="V92" s="9" t="s">
        <v>46</v>
      </c>
      <c r="W92" s="364"/>
      <c r="X92" s="505" t="s">
        <v>47</v>
      </c>
      <c r="Y92" s="507" t="s">
        <v>48</v>
      </c>
      <c r="Z92" s="507" t="s">
        <v>49</v>
      </c>
      <c r="AA92" s="11"/>
      <c r="AB92" s="501"/>
      <c r="AC92" s="504"/>
      <c r="AD92" s="504"/>
      <c r="AE92" s="504"/>
      <c r="AF92" s="504"/>
      <c r="AG92" s="504"/>
      <c r="AH92" s="155"/>
    </row>
    <row r="93" spans="1:34" ht="15.75" thickBot="1" x14ac:dyDescent="0.3">
      <c r="A93" s="12"/>
      <c r="B93" s="13"/>
      <c r="C93" s="14"/>
      <c r="D93" s="14"/>
      <c r="E93" s="14" t="s">
        <v>50</v>
      </c>
      <c r="F93" s="14" t="s">
        <v>51</v>
      </c>
      <c r="G93" s="14" t="s">
        <v>51</v>
      </c>
      <c r="H93" s="522"/>
      <c r="I93" s="88"/>
      <c r="J93" s="14" t="s">
        <v>52</v>
      </c>
      <c r="K93" s="14" t="s">
        <v>53</v>
      </c>
      <c r="L93" s="14" t="s">
        <v>54</v>
      </c>
      <c r="M93" s="14" t="s">
        <v>54</v>
      </c>
      <c r="N93" s="14" t="s">
        <v>54</v>
      </c>
      <c r="O93" s="14"/>
      <c r="P93" s="14"/>
      <c r="Q93" s="14"/>
      <c r="R93" s="14"/>
      <c r="S93" s="14" t="s">
        <v>55</v>
      </c>
      <c r="T93" s="14" t="s">
        <v>56</v>
      </c>
      <c r="U93" s="14"/>
      <c r="V93" s="14"/>
      <c r="W93" s="15"/>
      <c r="X93" s="506"/>
      <c r="Y93" s="508"/>
      <c r="Z93" s="508"/>
      <c r="AA93" s="16"/>
      <c r="AB93" s="502"/>
      <c r="AC93" s="504"/>
      <c r="AD93" s="504"/>
      <c r="AE93" s="504"/>
      <c r="AF93" s="504"/>
      <c r="AG93" s="504"/>
      <c r="AH93" s="155"/>
    </row>
    <row r="94" spans="1:34" x14ac:dyDescent="0.25">
      <c r="A94" s="497" t="s">
        <v>57</v>
      </c>
      <c r="B94" s="8"/>
      <c r="C94" s="121">
        <v>49</v>
      </c>
      <c r="D94" s="421" t="s">
        <v>149</v>
      </c>
      <c r="E94" s="417">
        <v>10</v>
      </c>
      <c r="F94" s="418">
        <v>2.5</v>
      </c>
      <c r="G94" s="418">
        <v>2.5</v>
      </c>
      <c r="H94" s="419" t="s">
        <v>150</v>
      </c>
      <c r="I94" s="342">
        <v>20</v>
      </c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426">
        <v>5</v>
      </c>
      <c r="X94" s="427">
        <f t="shared" ref="X94" si="51">SUM(I94:V94)*W94/1000</f>
        <v>0.1</v>
      </c>
      <c r="Y94" s="427"/>
      <c r="Z94" s="427"/>
      <c r="AA94" s="428" t="s">
        <v>61</v>
      </c>
      <c r="AB94" s="49">
        <f>X94</f>
        <v>0.1</v>
      </c>
      <c r="AC94" s="26"/>
      <c r="AD94" s="26"/>
      <c r="AE94" s="26"/>
      <c r="AF94" s="26"/>
      <c r="AG94" s="26">
        <f>X94</f>
        <v>0.1</v>
      </c>
      <c r="AH94" s="155"/>
    </row>
    <row r="95" spans="1:34" x14ac:dyDescent="0.25">
      <c r="A95" s="498"/>
      <c r="B95" s="8" t="s">
        <v>62</v>
      </c>
      <c r="C95" s="121">
        <v>50</v>
      </c>
      <c r="D95" s="422" t="s">
        <v>151</v>
      </c>
      <c r="E95" s="414">
        <v>20</v>
      </c>
      <c r="F95" s="414">
        <v>4</v>
      </c>
      <c r="G95" s="414">
        <v>4</v>
      </c>
      <c r="H95" s="420" t="s">
        <v>119</v>
      </c>
      <c r="I95" s="293"/>
      <c r="J95" s="293"/>
      <c r="K95" s="293"/>
      <c r="L95" s="293"/>
      <c r="M95" s="293"/>
      <c r="N95" s="293"/>
      <c r="O95" s="293"/>
      <c r="P95" s="293"/>
      <c r="Q95" s="293"/>
      <c r="R95" s="293"/>
      <c r="S95" s="293"/>
      <c r="T95" s="293"/>
      <c r="U95" s="412">
        <v>1</v>
      </c>
      <c r="V95" s="293"/>
      <c r="W95" s="412">
        <v>300</v>
      </c>
      <c r="X95" s="412"/>
      <c r="Y95" s="412">
        <f t="shared" ref="Y95" si="52">SUM(I95:V95)*W95/1000</f>
        <v>0.3</v>
      </c>
      <c r="Z95" s="412"/>
      <c r="AA95" s="429" t="s">
        <v>55</v>
      </c>
      <c r="AB95" s="49"/>
      <c r="AC95" s="25"/>
      <c r="AD95" s="25"/>
      <c r="AE95" s="25"/>
      <c r="AF95" s="25">
        <f>Y95</f>
        <v>0.3</v>
      </c>
      <c r="AG95" s="25"/>
      <c r="AH95" s="155"/>
    </row>
    <row r="96" spans="1:34" x14ac:dyDescent="0.25">
      <c r="A96" s="498"/>
      <c r="B96" s="8" t="s">
        <v>65</v>
      </c>
      <c r="C96" s="121">
        <v>51</v>
      </c>
      <c r="D96" s="422" t="s">
        <v>152</v>
      </c>
      <c r="E96" s="408">
        <v>10</v>
      </c>
      <c r="F96" s="408"/>
      <c r="G96" s="409"/>
      <c r="H96" s="420" t="s">
        <v>101</v>
      </c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424"/>
      <c r="V96" s="61">
        <v>1</v>
      </c>
      <c r="W96" s="424">
        <v>500</v>
      </c>
      <c r="X96" s="430"/>
      <c r="Y96" s="430"/>
      <c r="Z96" s="430">
        <f t="shared" ref="Z96" si="53">SUM(I96:V96)*W96/1000</f>
        <v>0.5</v>
      </c>
      <c r="AA96" s="431" t="s">
        <v>101</v>
      </c>
      <c r="AB96" s="49"/>
      <c r="AC96" s="25"/>
      <c r="AD96" s="25"/>
      <c r="AE96" s="25"/>
      <c r="AF96" s="25"/>
      <c r="AG96" s="25">
        <f>Z96</f>
        <v>0.5</v>
      </c>
      <c r="AH96" s="155"/>
    </row>
    <row r="97" spans="1:34" x14ac:dyDescent="0.25">
      <c r="A97" s="498"/>
      <c r="B97" s="8" t="s">
        <v>69</v>
      </c>
      <c r="C97" s="121">
        <v>52</v>
      </c>
      <c r="D97" s="423" t="s">
        <v>153</v>
      </c>
      <c r="E97" s="414">
        <v>20</v>
      </c>
      <c r="F97" s="408">
        <v>4</v>
      </c>
      <c r="G97" s="409">
        <v>4</v>
      </c>
      <c r="H97" s="410" t="s">
        <v>113</v>
      </c>
      <c r="I97" s="297"/>
      <c r="J97" s="293"/>
      <c r="K97" s="293"/>
      <c r="L97" s="293"/>
      <c r="M97" s="293"/>
      <c r="N97" s="293"/>
      <c r="O97" s="293"/>
      <c r="P97" s="293"/>
      <c r="Q97" s="293"/>
      <c r="R97" s="293"/>
      <c r="S97" s="293"/>
      <c r="T97" s="293"/>
      <c r="U97" s="412">
        <v>1</v>
      </c>
      <c r="V97" s="293"/>
      <c r="W97" s="412">
        <v>300</v>
      </c>
      <c r="X97" s="412">
        <f t="shared" ref="X97" si="54">SUM(I97:V97)*W97/1000</f>
        <v>0.3</v>
      </c>
      <c r="Y97" s="412"/>
      <c r="Z97" s="412"/>
      <c r="AA97" s="432" t="s">
        <v>55</v>
      </c>
      <c r="AB97" s="49"/>
      <c r="AC97" s="25"/>
      <c r="AD97" s="25"/>
      <c r="AE97" s="25"/>
      <c r="AF97" s="25">
        <f>X97</f>
        <v>0.3</v>
      </c>
      <c r="AG97" s="25"/>
      <c r="AH97" s="155"/>
    </row>
    <row r="98" spans="1:34" x14ac:dyDescent="0.25">
      <c r="A98" s="498"/>
      <c r="B98" s="8"/>
      <c r="C98" s="121">
        <v>53</v>
      </c>
      <c r="D98" s="422" t="s">
        <v>154</v>
      </c>
      <c r="E98" s="408">
        <v>20</v>
      </c>
      <c r="F98" s="408">
        <v>4</v>
      </c>
      <c r="G98" s="408">
        <v>4</v>
      </c>
      <c r="H98" s="413" t="s">
        <v>119</v>
      </c>
      <c r="I98" s="300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425">
        <v>1</v>
      </c>
      <c r="V98" s="301"/>
      <c r="W98" s="425">
        <v>300</v>
      </c>
      <c r="X98" s="415"/>
      <c r="Y98" s="415">
        <f t="shared" ref="Y98" si="55">SUM(I98:V98)*W98/1000</f>
        <v>0.3</v>
      </c>
      <c r="Z98" s="415"/>
      <c r="AA98" s="433" t="s">
        <v>55</v>
      </c>
      <c r="AB98" s="49"/>
      <c r="AC98" s="25"/>
      <c r="AD98" s="25"/>
      <c r="AE98" s="25"/>
      <c r="AF98" s="25">
        <f>Y98</f>
        <v>0.3</v>
      </c>
      <c r="AG98" s="25"/>
      <c r="AH98" s="155"/>
    </row>
    <row r="99" spans="1:34" x14ac:dyDescent="0.25">
      <c r="A99" s="498"/>
      <c r="B99" s="35"/>
      <c r="C99" s="133">
        <v>54</v>
      </c>
      <c r="D99" s="248" t="s">
        <v>155</v>
      </c>
      <c r="E99" s="133"/>
      <c r="F99" s="133"/>
      <c r="G99" s="133"/>
      <c r="H99" s="261" t="s">
        <v>124</v>
      </c>
      <c r="I99" s="64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9">
        <f t="shared" ref="Z99" si="56">SUM(I99:V99)*W99/1000</f>
        <v>0</v>
      </c>
      <c r="AA99" s="48"/>
      <c r="AB99" s="49"/>
      <c r="AC99" s="25"/>
      <c r="AD99" s="25"/>
      <c r="AE99" s="25"/>
      <c r="AF99" s="25"/>
      <c r="AG99" s="25"/>
      <c r="AH99" s="155"/>
    </row>
    <row r="100" spans="1:34" x14ac:dyDescent="0.25">
      <c r="A100" s="498"/>
      <c r="B100" s="66"/>
      <c r="C100" s="67"/>
      <c r="D100" s="68"/>
      <c r="E100" s="19"/>
      <c r="F100" s="19"/>
      <c r="G100" s="19"/>
      <c r="H100" s="140"/>
      <c r="I100" s="9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34"/>
      <c r="Y100" s="34"/>
      <c r="Z100" s="34"/>
      <c r="AA100" s="69"/>
      <c r="AB100" s="24"/>
      <c r="AC100" s="25"/>
      <c r="AD100" s="25"/>
      <c r="AE100" s="25"/>
      <c r="AF100" s="25"/>
      <c r="AG100" s="25"/>
      <c r="AH100" s="155"/>
    </row>
    <row r="101" spans="1:34" x14ac:dyDescent="0.25">
      <c r="A101" s="498"/>
      <c r="B101" s="51"/>
      <c r="C101" s="41"/>
      <c r="D101" s="59"/>
      <c r="E101" s="41"/>
      <c r="F101" s="41"/>
      <c r="G101" s="41"/>
      <c r="H101" s="140"/>
      <c r="I101" s="27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21"/>
      <c r="Y101" s="21"/>
      <c r="Z101" s="21"/>
      <c r="AA101" s="69"/>
      <c r="AB101" s="24"/>
      <c r="AC101" s="25"/>
      <c r="AD101" s="25"/>
      <c r="AE101" s="25"/>
      <c r="AF101" s="25"/>
      <c r="AG101" s="25"/>
      <c r="AH101" s="155"/>
    </row>
    <row r="102" spans="1:34" x14ac:dyDescent="0.25">
      <c r="A102" s="498"/>
      <c r="B102" s="51"/>
      <c r="C102" s="41"/>
      <c r="D102" s="59"/>
      <c r="E102" s="41"/>
      <c r="F102" s="41"/>
      <c r="G102" s="41"/>
      <c r="H102" s="140"/>
      <c r="I102" s="27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69"/>
      <c r="AB102" s="24"/>
      <c r="AC102" s="25"/>
      <c r="AD102" s="25"/>
      <c r="AE102" s="25"/>
      <c r="AF102" s="25"/>
      <c r="AG102" s="25"/>
      <c r="AH102" s="155"/>
    </row>
    <row r="103" spans="1:34" x14ac:dyDescent="0.25">
      <c r="A103" s="498"/>
      <c r="B103" s="51"/>
      <c r="C103" s="19"/>
      <c r="D103" s="62"/>
      <c r="E103" s="19"/>
      <c r="F103" s="19"/>
      <c r="G103" s="19"/>
      <c r="H103" s="2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32"/>
      <c r="AA103" s="44"/>
      <c r="AB103" s="24"/>
      <c r="AC103" s="25"/>
      <c r="AD103" s="25"/>
      <c r="AE103" s="25"/>
      <c r="AF103" s="25"/>
      <c r="AG103" s="25"/>
      <c r="AH103" s="155"/>
    </row>
    <row r="104" spans="1:34" x14ac:dyDescent="0.25">
      <c r="A104" s="498"/>
      <c r="B104" s="51"/>
      <c r="C104" s="41"/>
      <c r="D104" s="59"/>
      <c r="E104" s="19"/>
      <c r="F104" s="19"/>
      <c r="G104" s="19"/>
      <c r="H104" s="20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3"/>
      <c r="Z104" s="21"/>
      <c r="AA104" s="29"/>
      <c r="AB104" s="24"/>
      <c r="AC104" s="25"/>
      <c r="AD104" s="25"/>
      <c r="AE104" s="25"/>
      <c r="AF104" s="25"/>
      <c r="AG104" s="25"/>
      <c r="AH104" s="155"/>
    </row>
    <row r="105" spans="1:34" x14ac:dyDescent="0.25">
      <c r="A105" s="498"/>
      <c r="B105" s="35"/>
      <c r="C105" s="46"/>
      <c r="D105" s="63"/>
      <c r="E105" s="46"/>
      <c r="F105" s="46"/>
      <c r="G105" s="46"/>
      <c r="H105" s="20"/>
      <c r="I105" s="46"/>
      <c r="J105" s="4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9"/>
      <c r="AA105" s="40"/>
      <c r="AB105" s="24"/>
      <c r="AC105" s="25"/>
      <c r="AD105" s="25"/>
      <c r="AE105" s="25"/>
      <c r="AF105" s="25"/>
      <c r="AG105" s="25"/>
      <c r="AH105" s="155"/>
    </row>
    <row r="106" spans="1:34" ht="15" customHeight="1" x14ac:dyDescent="0.25">
      <c r="A106" s="498"/>
      <c r="B106" s="66"/>
      <c r="C106" s="18"/>
      <c r="D106" s="62"/>
      <c r="E106" s="388"/>
      <c r="F106" s="388"/>
      <c r="G106" s="388"/>
      <c r="H106" s="52"/>
      <c r="I106" s="388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90"/>
      <c r="Y106" s="90"/>
      <c r="Z106" s="91"/>
      <c r="AA106" s="92"/>
      <c r="AB106" s="49"/>
      <c r="AC106" s="25"/>
      <c r="AD106" s="25"/>
      <c r="AE106" s="25"/>
      <c r="AF106" s="25"/>
      <c r="AG106" s="25"/>
      <c r="AH106" s="155"/>
    </row>
    <row r="107" spans="1:34" ht="15" customHeight="1" x14ac:dyDescent="0.25">
      <c r="A107" s="498"/>
      <c r="B107" s="403"/>
      <c r="C107" s="41"/>
      <c r="D107" s="59"/>
      <c r="E107" s="41"/>
      <c r="F107" s="41"/>
      <c r="G107" s="41"/>
      <c r="H107" s="110"/>
      <c r="I107" s="111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33"/>
      <c r="X107" s="33"/>
      <c r="Y107" s="33"/>
      <c r="Z107" s="118"/>
      <c r="AA107" s="175"/>
      <c r="AB107" s="49"/>
      <c r="AC107" s="25"/>
      <c r="AD107" s="25"/>
      <c r="AE107" s="25"/>
      <c r="AF107" s="25"/>
      <c r="AG107" s="25"/>
      <c r="AH107" s="155"/>
    </row>
    <row r="108" spans="1:34" x14ac:dyDescent="0.25">
      <c r="A108" s="498"/>
      <c r="B108" s="403"/>
      <c r="C108" s="41"/>
      <c r="D108" s="59"/>
      <c r="E108" s="41"/>
      <c r="F108" s="41"/>
      <c r="G108" s="41"/>
      <c r="H108" s="42"/>
      <c r="I108" s="27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43"/>
      <c r="X108" s="43"/>
      <c r="Y108" s="43"/>
      <c r="Z108" s="97"/>
      <c r="AA108" s="117"/>
      <c r="AB108" s="49"/>
      <c r="AC108" s="25"/>
      <c r="AD108" s="25"/>
      <c r="AE108" s="25"/>
      <c r="AF108" s="25"/>
      <c r="AG108" s="25"/>
      <c r="AH108" s="155"/>
    </row>
    <row r="109" spans="1:34" x14ac:dyDescent="0.25">
      <c r="A109" s="498"/>
      <c r="B109" s="51"/>
      <c r="C109" s="19"/>
      <c r="D109" s="389"/>
      <c r="E109" s="19"/>
      <c r="F109" s="19"/>
      <c r="G109" s="19"/>
      <c r="H109" s="20"/>
      <c r="I109" s="17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34"/>
      <c r="Y109" s="23"/>
      <c r="Z109" s="32"/>
      <c r="AA109" s="93"/>
      <c r="AB109" s="49"/>
      <c r="AC109" s="25"/>
      <c r="AD109" s="25"/>
      <c r="AE109" s="25"/>
      <c r="AF109" s="25"/>
      <c r="AG109" s="25"/>
      <c r="AH109" s="155"/>
    </row>
    <row r="110" spans="1:34" x14ac:dyDescent="0.25">
      <c r="A110" s="498"/>
      <c r="B110" s="51"/>
      <c r="C110" s="41"/>
      <c r="D110" s="59"/>
      <c r="E110" s="41"/>
      <c r="F110" s="41"/>
      <c r="G110" s="41"/>
      <c r="H110" s="42"/>
      <c r="I110" s="27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34"/>
      <c r="Y110" s="21"/>
      <c r="Z110" s="41"/>
      <c r="AA110" s="69"/>
      <c r="AB110" s="49"/>
      <c r="AC110" s="25"/>
      <c r="AD110" s="25"/>
      <c r="AE110" s="25"/>
      <c r="AF110" s="25"/>
      <c r="AG110" s="25"/>
      <c r="AH110" s="155"/>
    </row>
    <row r="111" spans="1:34" x14ac:dyDescent="0.25">
      <c r="A111" s="498"/>
      <c r="B111" s="35"/>
      <c r="C111" s="46"/>
      <c r="D111" s="63"/>
      <c r="E111" s="71"/>
      <c r="F111" s="71"/>
      <c r="G111" s="71"/>
      <c r="H111" s="72"/>
      <c r="I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8"/>
      <c r="Y111" s="37"/>
      <c r="Z111" s="39"/>
      <c r="AA111" s="73"/>
      <c r="AB111" s="49"/>
      <c r="AC111" s="25"/>
      <c r="AD111" s="25"/>
      <c r="AE111" s="25"/>
      <c r="AF111" s="25"/>
      <c r="AG111" s="25"/>
      <c r="AH111" s="155"/>
    </row>
    <row r="112" spans="1:34" x14ac:dyDescent="0.25">
      <c r="A112" s="498"/>
      <c r="B112" s="66"/>
      <c r="C112" s="17"/>
      <c r="D112" s="62"/>
      <c r="E112" s="74"/>
      <c r="F112" s="74"/>
      <c r="G112" s="74"/>
      <c r="H112" s="45"/>
      <c r="I112" s="4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34"/>
      <c r="Y112" s="34"/>
      <c r="Z112" s="34"/>
      <c r="AA112" s="69"/>
      <c r="AB112" s="49"/>
      <c r="AC112" s="25"/>
      <c r="AD112" s="25"/>
      <c r="AE112" s="25"/>
      <c r="AF112" s="25"/>
      <c r="AG112" s="25"/>
      <c r="AH112" s="155"/>
    </row>
    <row r="113" spans="1:35" x14ac:dyDescent="0.25">
      <c r="A113" s="498"/>
      <c r="B113" s="51"/>
      <c r="C113" s="27"/>
      <c r="D113" s="59"/>
      <c r="E113" s="74"/>
      <c r="F113" s="74"/>
      <c r="G113" s="74"/>
      <c r="H113" s="45"/>
      <c r="I113" s="7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21"/>
      <c r="X113" s="21"/>
      <c r="Y113" s="21"/>
      <c r="Z113" s="21"/>
      <c r="AA113" s="69"/>
      <c r="AB113" s="49"/>
      <c r="AC113" s="25"/>
      <c r="AD113" s="25"/>
      <c r="AE113" s="25"/>
      <c r="AF113" s="25"/>
      <c r="AG113" s="25"/>
      <c r="AH113" s="155"/>
    </row>
    <row r="114" spans="1:35" x14ac:dyDescent="0.25">
      <c r="A114" s="498"/>
      <c r="B114" s="51"/>
      <c r="C114" s="27"/>
      <c r="D114" s="59"/>
      <c r="E114" s="74"/>
      <c r="F114" s="74"/>
      <c r="G114" s="74"/>
      <c r="H114" s="45"/>
      <c r="I114" s="27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21"/>
      <c r="X114" s="43"/>
      <c r="Y114" s="43"/>
      <c r="Z114" s="43"/>
      <c r="AA114" s="69"/>
      <c r="AB114" s="49"/>
      <c r="AC114" s="25"/>
      <c r="AD114" s="25"/>
      <c r="AE114" s="25"/>
      <c r="AF114" s="25"/>
      <c r="AG114" s="25"/>
      <c r="AH114" s="155"/>
    </row>
    <row r="115" spans="1:35" x14ac:dyDescent="0.25">
      <c r="A115" s="498"/>
      <c r="B115" s="51"/>
      <c r="C115" s="27"/>
      <c r="D115" s="59"/>
      <c r="E115" s="74"/>
      <c r="F115" s="74"/>
      <c r="G115" s="74"/>
      <c r="H115" s="45"/>
      <c r="I115" s="27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3"/>
      <c r="Y115" s="23"/>
      <c r="Z115" s="32"/>
      <c r="AA115" s="69"/>
      <c r="AB115" s="49"/>
      <c r="AC115" s="25"/>
      <c r="AD115" s="25"/>
      <c r="AE115" s="25"/>
      <c r="AF115" s="25"/>
      <c r="AG115" s="25"/>
      <c r="AH115" s="155"/>
    </row>
    <row r="116" spans="1:35" x14ac:dyDescent="0.25">
      <c r="A116" s="498"/>
      <c r="B116" s="51"/>
      <c r="C116" s="27"/>
      <c r="D116" s="59"/>
      <c r="E116" s="74"/>
      <c r="F116" s="74"/>
      <c r="G116" s="74"/>
      <c r="H116" s="45"/>
      <c r="I116" s="27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21"/>
      <c r="Y116" s="23"/>
      <c r="Z116" s="21"/>
      <c r="AA116" s="69"/>
      <c r="AB116" s="49"/>
      <c r="AC116" s="25"/>
      <c r="AD116" s="25"/>
      <c r="AE116" s="25"/>
      <c r="AF116" s="25"/>
      <c r="AG116" s="25"/>
      <c r="AH116" s="155"/>
    </row>
    <row r="117" spans="1:35" x14ac:dyDescent="0.25">
      <c r="A117" s="499"/>
      <c r="B117" s="35"/>
      <c r="C117" s="75"/>
      <c r="D117" s="63"/>
      <c r="E117" s="71"/>
      <c r="F117" s="71"/>
      <c r="G117" s="71"/>
      <c r="H117" s="72"/>
      <c r="I117" s="3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9"/>
      <c r="AA117" s="73"/>
      <c r="AB117" s="49"/>
      <c r="AC117" s="25"/>
      <c r="AD117" s="25"/>
      <c r="AE117" s="25"/>
      <c r="AF117" s="25"/>
      <c r="AG117" s="25"/>
      <c r="AH117" s="155"/>
    </row>
    <row r="118" spans="1:35" x14ac:dyDescent="0.25">
      <c r="A118" s="566" t="s">
        <v>156</v>
      </c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8" t="s">
        <v>157</v>
      </c>
      <c r="P118" s="568"/>
      <c r="Q118" s="568"/>
      <c r="R118" s="568"/>
      <c r="S118" s="568"/>
      <c r="T118" s="568"/>
      <c r="U118" s="568"/>
      <c r="V118" s="568"/>
      <c r="W118" s="569"/>
      <c r="X118" s="9">
        <f>SUM(X54:X77)+SUM(X94:X117)+SUM(X14:X37)</f>
        <v>9.9749999999999979</v>
      </c>
      <c r="Y118" s="9">
        <f>SUM(Y54:Y77)+SUM(Y94:Y117)+SUM(Y14:Y37)</f>
        <v>9.7685999999999993</v>
      </c>
      <c r="Z118" s="9">
        <f>SUM(Z54:Z77)+SUM(Z94:Z117)+SUM(Z14:Z37)</f>
        <v>10.2576</v>
      </c>
      <c r="AA118" s="76"/>
      <c r="AB118" s="570">
        <f>SUM(AB94:AB117)</f>
        <v>0.1</v>
      </c>
      <c r="AC118" s="570">
        <f t="shared" ref="AC118:AG118" si="57">SUM(AC94:AC117)</f>
        <v>0</v>
      </c>
      <c r="AD118" s="570">
        <f t="shared" si="57"/>
        <v>0</v>
      </c>
      <c r="AE118" s="570">
        <f t="shared" si="57"/>
        <v>0</v>
      </c>
      <c r="AF118" s="570">
        <f>SUM(AF94:AF117)</f>
        <v>0.89999999999999991</v>
      </c>
      <c r="AG118" s="570">
        <f t="shared" si="57"/>
        <v>0.6</v>
      </c>
      <c r="AH118" s="561">
        <f>SUM(AB122:AG122)</f>
        <v>30.143799999999999</v>
      </c>
      <c r="AI118" s="561">
        <f>SUM(AB124:AG124)</f>
        <v>23.635040000000004</v>
      </c>
    </row>
    <row r="119" spans="1:35" x14ac:dyDescent="0.25">
      <c r="A119" s="77"/>
      <c r="B119" s="366"/>
      <c r="C119" s="78"/>
      <c r="D119" s="562"/>
      <c r="E119" s="562"/>
      <c r="F119" s="366"/>
      <c r="G119" s="366"/>
      <c r="H119" s="366"/>
      <c r="I119" s="78"/>
      <c r="J119" s="562"/>
      <c r="K119" s="562"/>
      <c r="L119" s="562"/>
      <c r="M119" s="562"/>
      <c r="N119" s="562"/>
      <c r="O119" s="562"/>
      <c r="P119" s="79"/>
      <c r="Q119" s="79"/>
      <c r="R119" s="79"/>
      <c r="S119" s="79"/>
      <c r="T119" s="79"/>
      <c r="U119" s="79"/>
      <c r="V119" s="79"/>
      <c r="W119" s="80"/>
      <c r="X119" s="81"/>
      <c r="Y119" s="81"/>
      <c r="Z119" s="81"/>
      <c r="AA119" s="82"/>
      <c r="AB119" s="571"/>
      <c r="AC119" s="571"/>
      <c r="AD119" s="571"/>
      <c r="AE119" s="571"/>
      <c r="AF119" s="571"/>
      <c r="AG119" s="571"/>
      <c r="AH119" s="487"/>
      <c r="AI119" s="487"/>
    </row>
    <row r="120" spans="1:35" x14ac:dyDescent="0.25">
      <c r="A120" s="563" t="s">
        <v>158</v>
      </c>
      <c r="B120" s="564"/>
      <c r="C120" s="564"/>
      <c r="D120" s="564"/>
      <c r="E120" s="564"/>
      <c r="F120" s="564"/>
      <c r="G120" s="564"/>
      <c r="H120" s="564"/>
      <c r="I120" s="564"/>
      <c r="J120" s="564"/>
      <c r="K120" s="564"/>
      <c r="L120" s="564"/>
      <c r="M120" s="564"/>
      <c r="N120" s="564"/>
      <c r="O120" s="564"/>
      <c r="P120" s="564"/>
      <c r="Q120" s="564"/>
      <c r="R120" s="564"/>
      <c r="S120" s="564"/>
      <c r="T120" s="564"/>
      <c r="U120" s="564"/>
      <c r="V120" s="564"/>
      <c r="W120" s="83" t="s">
        <v>159</v>
      </c>
      <c r="X120" s="138"/>
      <c r="Y120" s="138"/>
      <c r="Z120" s="84">
        <f>X118+Y118+Z118</f>
        <v>30.001199999999997</v>
      </c>
      <c r="AA120" s="85" t="s">
        <v>160</v>
      </c>
      <c r="AB120" s="572"/>
      <c r="AC120" s="572"/>
      <c r="AD120" s="572"/>
      <c r="AE120" s="572"/>
      <c r="AF120" s="572"/>
      <c r="AG120" s="572"/>
      <c r="AH120" s="488"/>
      <c r="AI120" s="488"/>
    </row>
    <row r="121" spans="1:35" ht="15.75" thickBot="1" x14ac:dyDescent="0.3">
      <c r="A121" s="565" t="s">
        <v>161</v>
      </c>
      <c r="B121" s="517"/>
      <c r="C121" s="517"/>
      <c r="D121" s="517"/>
      <c r="E121" s="517"/>
      <c r="F121" s="517"/>
      <c r="G121" s="517"/>
      <c r="H121" s="517"/>
      <c r="I121" s="517"/>
      <c r="J121" s="517"/>
      <c r="K121" s="517"/>
      <c r="L121" s="517"/>
      <c r="M121" s="517"/>
      <c r="N121" s="517"/>
      <c r="O121" s="517"/>
      <c r="P121" s="517"/>
      <c r="Q121" s="517"/>
      <c r="R121" s="517"/>
      <c r="S121" s="517"/>
      <c r="T121" s="517"/>
      <c r="U121" s="517"/>
      <c r="V121" s="517"/>
      <c r="W121" s="86" t="s">
        <v>162</v>
      </c>
      <c r="X121" s="400"/>
      <c r="Y121" s="400"/>
      <c r="Z121" s="327">
        <f>AH124</f>
        <v>23.635040000000004</v>
      </c>
      <c r="AA121" s="87" t="s">
        <v>160</v>
      </c>
    </row>
    <row r="122" spans="1:35" x14ac:dyDescent="0.25">
      <c r="AB122" s="284">
        <f>SUM(AB14:AB37)+SUM(AB54:AB77)+SUM(AB94:AB117)</f>
        <v>6.1111999999999993</v>
      </c>
      <c r="AC122" s="284">
        <f t="shared" ref="AC122:AG122" si="58">SUM(AC14:AC37)+SUM(AC54:AC77)+SUM(AC94:AC117)</f>
        <v>17.305</v>
      </c>
      <c r="AD122" s="284">
        <f t="shared" si="58"/>
        <v>2.4</v>
      </c>
      <c r="AE122" s="284">
        <f t="shared" si="58"/>
        <v>0</v>
      </c>
      <c r="AF122" s="284">
        <f t="shared" si="58"/>
        <v>0.89999999999999991</v>
      </c>
      <c r="AG122" s="284">
        <f t="shared" si="58"/>
        <v>3.4276000000000004</v>
      </c>
      <c r="AH122" s="284">
        <f>SUM(AB122:AG122)</f>
        <v>30.143799999999999</v>
      </c>
      <c r="AI122" s="285" t="s">
        <v>163</v>
      </c>
    </row>
    <row r="123" spans="1:35" x14ac:dyDescent="0.25">
      <c r="AB123" s="285">
        <v>0.8</v>
      </c>
      <c r="AC123" s="285">
        <v>0.8</v>
      </c>
      <c r="AD123" s="285">
        <v>0.6</v>
      </c>
      <c r="AE123" s="285">
        <v>0.8</v>
      </c>
      <c r="AF123" s="285">
        <v>0.8</v>
      </c>
      <c r="AG123" s="285">
        <v>0.8</v>
      </c>
      <c r="AH123" s="284">
        <f>AH124/AH122</f>
        <v>0.78407632747032574</v>
      </c>
      <c r="AI123" s="285" t="s">
        <v>164</v>
      </c>
    </row>
    <row r="124" spans="1:35" x14ac:dyDescent="0.25">
      <c r="AB124" s="284">
        <f>AB122*AB123</f>
        <v>4.88896</v>
      </c>
      <c r="AC124" s="284">
        <f t="shared" ref="AC124:AG124" si="59">AC122*AC123</f>
        <v>13.844000000000001</v>
      </c>
      <c r="AD124" s="284">
        <f t="shared" si="59"/>
        <v>1.44</v>
      </c>
      <c r="AE124" s="284">
        <f t="shared" si="59"/>
        <v>0</v>
      </c>
      <c r="AF124" s="284">
        <f t="shared" si="59"/>
        <v>0.72</v>
      </c>
      <c r="AG124" s="284">
        <f t="shared" si="59"/>
        <v>2.7420800000000005</v>
      </c>
      <c r="AH124" s="284">
        <f>SUM(AB124:AG124)</f>
        <v>23.635040000000004</v>
      </c>
      <c r="AI124" s="285" t="s">
        <v>165</v>
      </c>
    </row>
  </sheetData>
  <mergeCells count="213">
    <mergeCell ref="AC118:AC120"/>
    <mergeCell ref="R89:S89"/>
    <mergeCell ref="Y89:AA89"/>
    <mergeCell ref="AE118:AE120"/>
    <mergeCell ref="P89:Q89"/>
    <mergeCell ref="AI118:AI120"/>
    <mergeCell ref="Y92:Y93"/>
    <mergeCell ref="Z92:Z93"/>
    <mergeCell ref="AD84:AD90"/>
    <mergeCell ref="AD91:AD93"/>
    <mergeCell ref="AD118:AD120"/>
    <mergeCell ref="AG84:AG90"/>
    <mergeCell ref="A85:AA85"/>
    <mergeCell ref="B87:E87"/>
    <mergeCell ref="J87:K87"/>
    <mergeCell ref="L87:M87"/>
    <mergeCell ref="N87:O87"/>
    <mergeCell ref="P87:Q87"/>
    <mergeCell ref="R87:S87"/>
    <mergeCell ref="T87:U87"/>
    <mergeCell ref="W87:AA87"/>
    <mergeCell ref="U88:V88"/>
    <mergeCell ref="L89:M89"/>
    <mergeCell ref="N89:O89"/>
    <mergeCell ref="X88:Y88"/>
    <mergeCell ref="B89:E89"/>
    <mergeCell ref="B88:E88"/>
    <mergeCell ref="K88:L88"/>
    <mergeCell ref="AB118:AB120"/>
    <mergeCell ref="A83:E83"/>
    <mergeCell ref="A121:V121"/>
    <mergeCell ref="A94:A117"/>
    <mergeCell ref="A118:N118"/>
    <mergeCell ref="O118:W118"/>
    <mergeCell ref="V83:W83"/>
    <mergeCell ref="T89:U89"/>
    <mergeCell ref="V89:W89"/>
    <mergeCell ref="X83:Y83"/>
    <mergeCell ref="A84:AA84"/>
    <mergeCell ref="O88:P88"/>
    <mergeCell ref="Q88:R88"/>
    <mergeCell ref="S88:T88"/>
    <mergeCell ref="AH118:AH120"/>
    <mergeCell ref="D119:E119"/>
    <mergeCell ref="J119:K119"/>
    <mergeCell ref="L119:M119"/>
    <mergeCell ref="N119:O119"/>
    <mergeCell ref="A120:V120"/>
    <mergeCell ref="H90:H93"/>
    <mergeCell ref="I90:V91"/>
    <mergeCell ref="X90:Z90"/>
    <mergeCell ref="X91:Z91"/>
    <mergeCell ref="AB91:AB93"/>
    <mergeCell ref="AC91:AC93"/>
    <mergeCell ref="AE91:AE93"/>
    <mergeCell ref="AF91:AF93"/>
    <mergeCell ref="AG91:AG93"/>
    <mergeCell ref="X92:X93"/>
    <mergeCell ref="AB84:AB90"/>
    <mergeCell ref="AC84:AC90"/>
    <mergeCell ref="AE84:AE90"/>
    <mergeCell ref="AF84:AF90"/>
    <mergeCell ref="M88:N88"/>
    <mergeCell ref="J89:K89"/>
    <mergeCell ref="AF118:AF120"/>
    <mergeCell ref="AG118:AG120"/>
    <mergeCell ref="D1:E1"/>
    <mergeCell ref="J1:K1"/>
    <mergeCell ref="L1:M1"/>
    <mergeCell ref="N1:O1"/>
    <mergeCell ref="X1:Y1"/>
    <mergeCell ref="A2:AA2"/>
    <mergeCell ref="V3:W3"/>
    <mergeCell ref="Y3:Z3"/>
    <mergeCell ref="A4:AA4"/>
    <mergeCell ref="AC4:AC10"/>
    <mergeCell ref="AE4:AE10"/>
    <mergeCell ref="W7:AA7"/>
    <mergeCell ref="B8:E8"/>
    <mergeCell ref="K8:L8"/>
    <mergeCell ref="M8:N8"/>
    <mergeCell ref="B9:E9"/>
    <mergeCell ref="J9:K9"/>
    <mergeCell ref="L9:M9"/>
    <mergeCell ref="N9:O9"/>
    <mergeCell ref="P9:Q9"/>
    <mergeCell ref="AD4:AD10"/>
    <mergeCell ref="AF4:AF10"/>
    <mergeCell ref="AG4:AG10"/>
    <mergeCell ref="A5:AA5"/>
    <mergeCell ref="B7:E7"/>
    <mergeCell ref="J7:K7"/>
    <mergeCell ref="L7:M7"/>
    <mergeCell ref="N7:O7"/>
    <mergeCell ref="P7:Q7"/>
    <mergeCell ref="R7:S7"/>
    <mergeCell ref="T7:U7"/>
    <mergeCell ref="R9:S9"/>
    <mergeCell ref="T9:U9"/>
    <mergeCell ref="V9:W9"/>
    <mergeCell ref="Y9:AA9"/>
    <mergeCell ref="H10:H13"/>
    <mergeCell ref="I10:V11"/>
    <mergeCell ref="X10:Z10"/>
    <mergeCell ref="X11:Z11"/>
    <mergeCell ref="O8:P8"/>
    <mergeCell ref="Q8:R8"/>
    <mergeCell ref="S8:T8"/>
    <mergeCell ref="U8:V8"/>
    <mergeCell ref="X8:Y8"/>
    <mergeCell ref="AB4:AB10"/>
    <mergeCell ref="A14:A37"/>
    <mergeCell ref="AB11:AB13"/>
    <mergeCell ref="AC11:AC13"/>
    <mergeCell ref="AE11:AE13"/>
    <mergeCell ref="AF11:AF13"/>
    <mergeCell ref="AG11:AG13"/>
    <mergeCell ref="X12:X13"/>
    <mergeCell ref="Y12:Y13"/>
    <mergeCell ref="Z12:Z13"/>
    <mergeCell ref="AD11:AD13"/>
    <mergeCell ref="AF38:AF40"/>
    <mergeCell ref="AG38:AG40"/>
    <mergeCell ref="A39:V39"/>
    <mergeCell ref="X39:Z39"/>
    <mergeCell ref="A40:V40"/>
    <mergeCell ref="X40:Y40"/>
    <mergeCell ref="D38:E38"/>
    <mergeCell ref="J38:K38"/>
    <mergeCell ref="L38:M38"/>
    <mergeCell ref="N38:O38"/>
    <mergeCell ref="X38:Y38"/>
    <mergeCell ref="D41:E41"/>
    <mergeCell ref="J41:K41"/>
    <mergeCell ref="L41:M41"/>
    <mergeCell ref="N41:O41"/>
    <mergeCell ref="X41:Y41"/>
    <mergeCell ref="A42:AA42"/>
    <mergeCell ref="AB38:AB40"/>
    <mergeCell ref="AC38:AC40"/>
    <mergeCell ref="AE38:AE40"/>
    <mergeCell ref="AD38:AD40"/>
    <mergeCell ref="V43:W43"/>
    <mergeCell ref="X43:Y43"/>
    <mergeCell ref="A44:AA44"/>
    <mergeCell ref="AB44:AB50"/>
    <mergeCell ref="AC44:AC50"/>
    <mergeCell ref="T47:U47"/>
    <mergeCell ref="W47:AA47"/>
    <mergeCell ref="B48:E48"/>
    <mergeCell ref="K48:L48"/>
    <mergeCell ref="U48:V48"/>
    <mergeCell ref="X48:Y48"/>
    <mergeCell ref="L49:M49"/>
    <mergeCell ref="N49:O49"/>
    <mergeCell ref="P49:Q49"/>
    <mergeCell ref="R49:S49"/>
    <mergeCell ref="M48:N48"/>
    <mergeCell ref="O48:P48"/>
    <mergeCell ref="Q48:R48"/>
    <mergeCell ref="S48:T48"/>
    <mergeCell ref="A43:E43"/>
    <mergeCell ref="AG44:AG50"/>
    <mergeCell ref="A45:AA45"/>
    <mergeCell ref="B47:E47"/>
    <mergeCell ref="J47:K47"/>
    <mergeCell ref="L47:M47"/>
    <mergeCell ref="N47:O47"/>
    <mergeCell ref="P47:Q47"/>
    <mergeCell ref="R47:S47"/>
    <mergeCell ref="B49:E49"/>
    <mergeCell ref="J49:K49"/>
    <mergeCell ref="T49:U49"/>
    <mergeCell ref="V49:W49"/>
    <mergeCell ref="Y49:AA49"/>
    <mergeCell ref="H50:H53"/>
    <mergeCell ref="I50:V51"/>
    <mergeCell ref="X50:Z50"/>
    <mergeCell ref="X51:Z51"/>
    <mergeCell ref="AE44:AE50"/>
    <mergeCell ref="AF44:AF50"/>
    <mergeCell ref="AD44:AD50"/>
    <mergeCell ref="A54:A77"/>
    <mergeCell ref="AB51:AB53"/>
    <mergeCell ref="AC51:AC53"/>
    <mergeCell ref="AE51:AE53"/>
    <mergeCell ref="AF51:AF53"/>
    <mergeCell ref="AG51:AG53"/>
    <mergeCell ref="X52:X53"/>
    <mergeCell ref="Y52:Y53"/>
    <mergeCell ref="Z52:Z53"/>
    <mergeCell ref="AD51:AD53"/>
    <mergeCell ref="AF78:AF80"/>
    <mergeCell ref="AG78:AG80"/>
    <mergeCell ref="A80:V80"/>
    <mergeCell ref="X80:Y80"/>
    <mergeCell ref="D78:E78"/>
    <mergeCell ref="J78:K78"/>
    <mergeCell ref="L78:M78"/>
    <mergeCell ref="N78:O78"/>
    <mergeCell ref="X78:Y78"/>
    <mergeCell ref="A79:V79"/>
    <mergeCell ref="X79:Z79"/>
    <mergeCell ref="X81:Y81"/>
    <mergeCell ref="D81:E81"/>
    <mergeCell ref="J81:K81"/>
    <mergeCell ref="L81:M81"/>
    <mergeCell ref="N81:O81"/>
    <mergeCell ref="A82:AA82"/>
    <mergeCell ref="AB78:AB80"/>
    <mergeCell ref="AC78:AC80"/>
    <mergeCell ref="AE78:AE80"/>
    <mergeCell ref="AD78:AD80"/>
  </mergeCells>
  <pageMargins left="0.7" right="0.7" top="1.135" bottom="0.75" header="0.3" footer="0.3"/>
  <pageSetup scale="44" orientation="landscape" verticalDpi="1200" r:id="rId1"/>
  <rowBreaks count="2" manualBreakCount="2">
    <brk id="40" max="26" man="1"/>
    <brk id="80" max="26" man="1"/>
  </rowBreaks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1158-F3E1-48A9-B3E8-FA4BB59B0CDA}">
  <dimension ref="A1:AI126"/>
  <sheetViews>
    <sheetView tabSelected="1" view="pageBreakPreview" zoomScale="85" zoomScaleNormal="70" zoomScaleSheetLayoutView="85" workbookViewId="0">
      <selection activeCell="A2" sqref="A2:AA2"/>
    </sheetView>
  </sheetViews>
  <sheetFormatPr defaultRowHeight="15" x14ac:dyDescent="0.25"/>
  <cols>
    <col min="8" max="8" width="31.7109375" customWidth="1"/>
    <col min="27" max="27" width="24.42578125" customWidth="1"/>
    <col min="28" max="33" width="8.85546875" customWidth="1"/>
    <col min="35" max="35" width="8.85546875" style="275"/>
  </cols>
  <sheetData>
    <row r="1" spans="1:34" x14ac:dyDescent="0.25">
      <c r="A1" s="165"/>
      <c r="B1" s="368"/>
      <c r="C1" s="166"/>
      <c r="D1" s="479"/>
      <c r="E1" s="479"/>
      <c r="F1" s="367"/>
      <c r="G1" s="367"/>
      <c r="H1" s="367"/>
      <c r="I1" s="167"/>
      <c r="J1" s="478"/>
      <c r="K1" s="478"/>
      <c r="L1" s="478"/>
      <c r="M1" s="478"/>
      <c r="N1" s="478"/>
      <c r="O1" s="478"/>
      <c r="P1" s="168"/>
      <c r="Q1" s="168"/>
      <c r="R1" s="168"/>
      <c r="S1" s="168"/>
      <c r="T1" s="168"/>
      <c r="U1" s="168"/>
      <c r="V1" s="168"/>
      <c r="W1" s="367"/>
      <c r="X1" s="478"/>
      <c r="Y1" s="478"/>
      <c r="Z1" s="367"/>
      <c r="AA1" s="169"/>
      <c r="AB1" s="473"/>
      <c r="AC1" s="473"/>
      <c r="AD1" s="473"/>
      <c r="AE1" s="473"/>
      <c r="AF1" s="473"/>
      <c r="AG1" s="473"/>
      <c r="AH1" s="473"/>
    </row>
    <row r="2" spans="1:34" ht="21" x14ac:dyDescent="0.25">
      <c r="A2" s="480" t="s">
        <v>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2"/>
      <c r="AB2" s="473"/>
      <c r="AC2" s="473"/>
      <c r="AD2" s="473"/>
      <c r="AE2" s="473"/>
      <c r="AF2" s="473"/>
      <c r="AG2" s="473"/>
      <c r="AH2" s="473"/>
    </row>
    <row r="3" spans="1:34" ht="18.75" x14ac:dyDescent="0.25">
      <c r="A3" s="401"/>
      <c r="B3" s="402"/>
      <c r="C3" s="402"/>
      <c r="D3" s="402"/>
      <c r="E3" s="402"/>
      <c r="F3" s="402"/>
      <c r="G3" s="363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535"/>
      <c r="W3" s="535"/>
      <c r="X3" s="396"/>
      <c r="Y3" s="535"/>
      <c r="Z3" s="535"/>
      <c r="AA3" s="178"/>
      <c r="AB3" s="473"/>
      <c r="AC3" s="473"/>
      <c r="AD3" s="473"/>
      <c r="AE3" s="473"/>
      <c r="AF3" s="473"/>
      <c r="AG3" s="473"/>
      <c r="AH3" s="473"/>
    </row>
    <row r="4" spans="1:34" ht="18" customHeight="1" x14ac:dyDescent="0.25">
      <c r="A4" s="558" t="s">
        <v>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  <c r="Y4" s="559"/>
      <c r="Z4" s="559"/>
      <c r="AA4" s="560"/>
      <c r="AB4" s="540" t="s">
        <v>2</v>
      </c>
      <c r="AC4" s="509" t="s">
        <v>3</v>
      </c>
      <c r="AD4" s="509" t="s">
        <v>4</v>
      </c>
      <c r="AE4" s="509" t="s">
        <v>5</v>
      </c>
      <c r="AF4" s="509" t="s">
        <v>6</v>
      </c>
      <c r="AG4" s="509" t="s">
        <v>7</v>
      </c>
      <c r="AH4" s="473"/>
    </row>
    <row r="5" spans="1:34" ht="15.6" customHeight="1" x14ac:dyDescent="0.25">
      <c r="A5" s="551" t="s">
        <v>166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  <c r="W5" s="552"/>
      <c r="X5" s="552"/>
      <c r="Y5" s="552"/>
      <c r="Z5" s="552"/>
      <c r="AA5" s="553"/>
      <c r="AB5" s="541"/>
      <c r="AC5" s="510"/>
      <c r="AD5" s="510"/>
      <c r="AE5" s="510"/>
      <c r="AF5" s="510"/>
      <c r="AG5" s="510"/>
      <c r="AH5" s="473"/>
    </row>
    <row r="6" spans="1:34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  <c r="AB6" s="541"/>
      <c r="AC6" s="510"/>
      <c r="AD6" s="510"/>
      <c r="AE6" s="510"/>
      <c r="AF6" s="510"/>
      <c r="AG6" s="510"/>
      <c r="AH6" s="155"/>
    </row>
    <row r="7" spans="1:34" x14ac:dyDescent="0.25">
      <c r="A7" s="391" t="s">
        <v>9</v>
      </c>
      <c r="B7" s="495" t="s">
        <v>0</v>
      </c>
      <c r="C7" s="495"/>
      <c r="D7" s="495"/>
      <c r="E7" s="495"/>
      <c r="F7" s="392"/>
      <c r="G7" s="362"/>
      <c r="H7" s="364"/>
      <c r="I7" s="404"/>
      <c r="J7" s="515"/>
      <c r="K7" s="515"/>
      <c r="L7" s="515"/>
      <c r="M7" s="515"/>
      <c r="N7" s="515"/>
      <c r="O7" s="515"/>
      <c r="P7" s="515"/>
      <c r="Q7" s="515"/>
      <c r="R7" s="515"/>
      <c r="S7" s="515"/>
      <c r="T7" s="515"/>
      <c r="U7" s="515"/>
      <c r="V7" s="364"/>
      <c r="W7" s="495" t="s">
        <v>167</v>
      </c>
      <c r="X7" s="495"/>
      <c r="Y7" s="495"/>
      <c r="Z7" s="495"/>
      <c r="AA7" s="543"/>
      <c r="AB7" s="541"/>
      <c r="AC7" s="510"/>
      <c r="AD7" s="510"/>
      <c r="AE7" s="510"/>
      <c r="AF7" s="510"/>
      <c r="AG7" s="510"/>
      <c r="AH7" s="155"/>
    </row>
    <row r="8" spans="1:34" x14ac:dyDescent="0.25">
      <c r="A8" s="391" t="s">
        <v>11</v>
      </c>
      <c r="B8" s="495" t="s">
        <v>168</v>
      </c>
      <c r="C8" s="495"/>
      <c r="D8" s="495"/>
      <c r="E8" s="495"/>
      <c r="F8" s="392"/>
      <c r="G8" s="362"/>
      <c r="H8" s="364"/>
      <c r="I8" s="393"/>
      <c r="J8" s="173"/>
      <c r="K8" s="495"/>
      <c r="L8" s="495"/>
      <c r="M8" s="492"/>
      <c r="N8" s="492"/>
      <c r="O8" s="515"/>
      <c r="P8" s="515"/>
      <c r="Q8" s="515"/>
      <c r="R8" s="515"/>
      <c r="S8" s="515"/>
      <c r="T8" s="515"/>
      <c r="U8" s="515"/>
      <c r="V8" s="515"/>
      <c r="W8" s="362"/>
      <c r="X8" s="515"/>
      <c r="Y8" s="515"/>
      <c r="Z8" s="362"/>
      <c r="AA8" s="174"/>
      <c r="AB8" s="541"/>
      <c r="AC8" s="510"/>
      <c r="AD8" s="510"/>
      <c r="AE8" s="510"/>
      <c r="AF8" s="510"/>
      <c r="AG8" s="510"/>
      <c r="AH8" s="155"/>
    </row>
    <row r="9" spans="1:34" ht="15.75" thickBot="1" x14ac:dyDescent="0.3">
      <c r="A9" s="399" t="s">
        <v>13</v>
      </c>
      <c r="B9" s="516" t="str">
        <f>[1]VD!$G$22</f>
        <v>LH-B1-SR1-SMDB-001</v>
      </c>
      <c r="C9" s="516"/>
      <c r="D9" s="516"/>
      <c r="E9" s="516"/>
      <c r="F9" s="397"/>
      <c r="G9" s="397"/>
      <c r="H9" s="397"/>
      <c r="I9" s="1"/>
      <c r="J9" s="517"/>
      <c r="K9" s="517"/>
      <c r="L9" s="517"/>
      <c r="M9" s="517"/>
      <c r="N9" s="517"/>
      <c r="O9" s="517"/>
      <c r="P9" s="517"/>
      <c r="Q9" s="517"/>
      <c r="R9" s="517"/>
      <c r="S9" s="517"/>
      <c r="T9" s="517"/>
      <c r="U9" s="517"/>
      <c r="V9" s="517"/>
      <c r="W9" s="517"/>
      <c r="X9" s="365"/>
      <c r="Y9" s="517" t="s">
        <v>14</v>
      </c>
      <c r="Z9" s="517"/>
      <c r="AA9" s="518"/>
      <c r="AB9" s="541"/>
      <c r="AC9" s="510"/>
      <c r="AD9" s="510"/>
      <c r="AE9" s="510"/>
      <c r="AF9" s="510"/>
      <c r="AG9" s="510"/>
      <c r="AH9" s="155"/>
    </row>
    <row r="10" spans="1:34" x14ac:dyDescent="0.25">
      <c r="A10" s="2" t="s">
        <v>15</v>
      </c>
      <c r="B10" s="3" t="s">
        <v>15</v>
      </c>
      <c r="C10" s="4" t="s">
        <v>16</v>
      </c>
      <c r="D10" s="4" t="s">
        <v>17</v>
      </c>
      <c r="E10" s="4" t="s">
        <v>18</v>
      </c>
      <c r="F10" s="4" t="s">
        <v>17</v>
      </c>
      <c r="G10" s="4" t="s">
        <v>19</v>
      </c>
      <c r="H10" s="554" t="s">
        <v>20</v>
      </c>
      <c r="I10" s="556" t="s">
        <v>21</v>
      </c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5"/>
      <c r="W10" s="5" t="s">
        <v>22</v>
      </c>
      <c r="X10" s="529" t="s">
        <v>23</v>
      </c>
      <c r="Y10" s="530"/>
      <c r="Z10" s="531"/>
      <c r="AA10" s="6" t="s">
        <v>24</v>
      </c>
      <c r="AB10" s="542"/>
      <c r="AC10" s="511"/>
      <c r="AD10" s="511"/>
      <c r="AE10" s="511"/>
      <c r="AF10" s="511"/>
      <c r="AG10" s="511"/>
      <c r="AH10" s="155"/>
    </row>
    <row r="11" spans="1:34" ht="15.75" thickBot="1" x14ac:dyDescent="0.3">
      <c r="A11" s="7" t="s">
        <v>25</v>
      </c>
      <c r="B11" s="8" t="s">
        <v>25</v>
      </c>
      <c r="C11" s="9" t="s">
        <v>26</v>
      </c>
      <c r="D11" s="9" t="s">
        <v>26</v>
      </c>
      <c r="E11" s="9" t="s">
        <v>27</v>
      </c>
      <c r="F11" s="9" t="s">
        <v>28</v>
      </c>
      <c r="G11" s="9" t="s">
        <v>28</v>
      </c>
      <c r="H11" s="555"/>
      <c r="I11" s="55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8"/>
      <c r="W11" s="10" t="s">
        <v>29</v>
      </c>
      <c r="X11" s="532" t="s">
        <v>30</v>
      </c>
      <c r="Y11" s="533"/>
      <c r="Z11" s="534"/>
      <c r="AA11" s="11"/>
      <c r="AB11" s="500"/>
      <c r="AC11" s="503"/>
      <c r="AD11" s="394"/>
      <c r="AE11" s="503"/>
      <c r="AF11" s="503"/>
      <c r="AG11" s="503"/>
      <c r="AH11" s="155"/>
    </row>
    <row r="12" spans="1:34" x14ac:dyDescent="0.25">
      <c r="A12" s="7" t="s">
        <v>31</v>
      </c>
      <c r="B12" s="8" t="s">
        <v>32</v>
      </c>
      <c r="C12" s="9"/>
      <c r="D12" s="9"/>
      <c r="E12" s="9"/>
      <c r="F12" s="9" t="s">
        <v>33</v>
      </c>
      <c r="G12" s="9" t="s">
        <v>33</v>
      </c>
      <c r="H12" s="555"/>
      <c r="I12" s="9" t="s">
        <v>34</v>
      </c>
      <c r="J12" s="9" t="s">
        <v>35</v>
      </c>
      <c r="K12" s="9" t="s">
        <v>36</v>
      </c>
      <c r="L12" s="9" t="s">
        <v>37</v>
      </c>
      <c r="M12" s="9" t="s">
        <v>38</v>
      </c>
      <c r="N12" s="9" t="s">
        <v>39</v>
      </c>
      <c r="O12" s="9" t="s">
        <v>40</v>
      </c>
      <c r="P12" s="9" t="s">
        <v>41</v>
      </c>
      <c r="Q12" s="9" t="s">
        <v>42</v>
      </c>
      <c r="R12" s="9" t="s">
        <v>45</v>
      </c>
      <c r="S12" s="9" t="s">
        <v>44</v>
      </c>
      <c r="T12" s="9" t="s">
        <v>169</v>
      </c>
      <c r="U12" s="9" t="s">
        <v>6</v>
      </c>
      <c r="V12" s="9" t="s">
        <v>46</v>
      </c>
      <c r="W12" s="103"/>
      <c r="X12" s="549" t="s">
        <v>47</v>
      </c>
      <c r="Y12" s="507" t="s">
        <v>48</v>
      </c>
      <c r="Z12" s="507" t="s">
        <v>49</v>
      </c>
      <c r="AA12" s="11"/>
      <c r="AB12" s="501"/>
      <c r="AC12" s="504"/>
      <c r="AD12" s="395"/>
      <c r="AE12" s="504"/>
      <c r="AF12" s="504"/>
      <c r="AG12" s="504"/>
      <c r="AH12" s="155"/>
    </row>
    <row r="13" spans="1:34" ht="15.75" thickBot="1" x14ac:dyDescent="0.3">
      <c r="A13" s="12"/>
      <c r="B13" s="13"/>
      <c r="C13" s="14"/>
      <c r="D13" s="14"/>
      <c r="E13" s="14" t="s">
        <v>50</v>
      </c>
      <c r="F13" s="14" t="s">
        <v>51</v>
      </c>
      <c r="G13" s="14" t="s">
        <v>51</v>
      </c>
      <c r="H13" s="508"/>
      <c r="I13" s="14"/>
      <c r="J13" s="14" t="s">
        <v>52</v>
      </c>
      <c r="K13" s="14" t="s">
        <v>53</v>
      </c>
      <c r="L13" s="14" t="s">
        <v>54</v>
      </c>
      <c r="M13" s="14" t="s">
        <v>54</v>
      </c>
      <c r="N13" s="14" t="s">
        <v>54</v>
      </c>
      <c r="O13" s="14"/>
      <c r="P13" s="14"/>
      <c r="Q13" s="14"/>
      <c r="R13" s="14" t="s">
        <v>54</v>
      </c>
      <c r="S13" s="14" t="s">
        <v>55</v>
      </c>
      <c r="T13" s="14" t="s">
        <v>55</v>
      </c>
      <c r="U13" s="14"/>
      <c r="V13" s="14"/>
      <c r="W13" s="216"/>
      <c r="X13" s="550"/>
      <c r="Y13" s="508"/>
      <c r="Z13" s="508"/>
      <c r="AA13" s="16"/>
      <c r="AB13" s="501"/>
      <c r="AC13" s="548"/>
      <c r="AD13" s="395"/>
      <c r="AE13" s="504"/>
      <c r="AF13" s="504"/>
      <c r="AG13" s="504"/>
      <c r="AH13" s="155"/>
    </row>
    <row r="14" spans="1:34" x14ac:dyDescent="0.25">
      <c r="A14" s="497" t="s">
        <v>170</v>
      </c>
      <c r="B14" s="8"/>
      <c r="C14" s="17">
        <v>1</v>
      </c>
      <c r="D14" s="227" t="s">
        <v>58</v>
      </c>
      <c r="E14" s="143">
        <v>10</v>
      </c>
      <c r="F14" s="139">
        <v>4</v>
      </c>
      <c r="G14" s="139">
        <v>4</v>
      </c>
      <c r="H14" s="140" t="s">
        <v>87</v>
      </c>
      <c r="I14" s="21">
        <v>22</v>
      </c>
      <c r="J14" s="22"/>
      <c r="K14" s="22"/>
      <c r="L14" s="22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>
        <v>25</v>
      </c>
      <c r="X14" s="23">
        <f>SUM(I14:V14)*W14/1000</f>
        <v>0.55000000000000004</v>
      </c>
      <c r="Y14" s="23"/>
      <c r="Z14" s="23"/>
      <c r="AA14" s="184" t="s">
        <v>61</v>
      </c>
      <c r="AB14" s="24">
        <f>X14</f>
        <v>0.55000000000000004</v>
      </c>
      <c r="AC14" s="25"/>
      <c r="AD14" s="26"/>
      <c r="AE14" s="26"/>
      <c r="AF14" s="26"/>
      <c r="AG14" s="26"/>
      <c r="AH14" s="155"/>
    </row>
    <row r="15" spans="1:34" x14ac:dyDescent="0.25">
      <c r="A15" s="498"/>
      <c r="B15" s="8" t="s">
        <v>62</v>
      </c>
      <c r="C15" s="27">
        <v>2</v>
      </c>
      <c r="D15" s="228" t="s">
        <v>63</v>
      </c>
      <c r="E15" s="143">
        <v>10</v>
      </c>
      <c r="F15" s="139">
        <v>4</v>
      </c>
      <c r="G15" s="139">
        <v>4</v>
      </c>
      <c r="H15" s="140" t="s">
        <v>87</v>
      </c>
      <c r="I15" s="21">
        <v>12</v>
      </c>
      <c r="J15" s="28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>
        <v>30</v>
      </c>
      <c r="X15" s="21"/>
      <c r="Y15" s="23">
        <f>SUM(I15:V15)*W15/1000</f>
        <v>0.36</v>
      </c>
      <c r="Z15" s="21"/>
      <c r="AA15" s="184" t="s">
        <v>61</v>
      </c>
      <c r="AB15" s="24">
        <f>Y15</f>
        <v>0.36</v>
      </c>
      <c r="AC15" s="25"/>
      <c r="AD15" s="25"/>
      <c r="AE15" s="25"/>
      <c r="AF15" s="25"/>
      <c r="AG15" s="25"/>
      <c r="AH15" s="155"/>
    </row>
    <row r="16" spans="1:34" x14ac:dyDescent="0.25">
      <c r="A16" s="498"/>
      <c r="B16" s="8" t="s">
        <v>65</v>
      </c>
      <c r="C16" s="27">
        <v>3</v>
      </c>
      <c r="D16" s="228" t="s">
        <v>66</v>
      </c>
      <c r="E16" s="143">
        <v>10</v>
      </c>
      <c r="F16" s="139">
        <v>2.5</v>
      </c>
      <c r="G16" s="139">
        <v>2.5</v>
      </c>
      <c r="H16" s="140" t="s">
        <v>171</v>
      </c>
      <c r="I16" s="19">
        <v>1</v>
      </c>
      <c r="J16" s="30"/>
      <c r="K16" s="30"/>
      <c r="L16" s="3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3">
        <v>500</v>
      </c>
      <c r="X16" s="31"/>
      <c r="Y16" s="31"/>
      <c r="Z16" s="32">
        <f>SUM(I16:V16)*W16/1000</f>
        <v>0.5</v>
      </c>
      <c r="AA16" s="184" t="s">
        <v>61</v>
      </c>
      <c r="AB16" s="24">
        <f>Z16</f>
        <v>0.5</v>
      </c>
      <c r="AC16" s="25"/>
      <c r="AD16" s="25"/>
      <c r="AE16" s="25"/>
      <c r="AF16" s="25"/>
      <c r="AG16" s="25"/>
      <c r="AH16" s="155"/>
    </row>
    <row r="17" spans="1:35" x14ac:dyDescent="0.25">
      <c r="A17" s="498"/>
      <c r="B17" s="8" t="s">
        <v>69</v>
      </c>
      <c r="C17" s="27">
        <v>4</v>
      </c>
      <c r="D17" s="228" t="s">
        <v>70</v>
      </c>
      <c r="E17" s="143">
        <v>10</v>
      </c>
      <c r="F17" s="139">
        <v>2.5</v>
      </c>
      <c r="G17" s="139">
        <v>2.5</v>
      </c>
      <c r="H17" s="140" t="s">
        <v>172</v>
      </c>
      <c r="I17" s="21">
        <v>14</v>
      </c>
      <c r="J17" s="23"/>
      <c r="K17" s="23"/>
      <c r="L17" s="23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113">
        <v>25</v>
      </c>
      <c r="X17" s="33">
        <f>SUM(I17:V17)*W17/1000</f>
        <v>0.35</v>
      </c>
      <c r="Y17" s="33"/>
      <c r="Z17" s="33"/>
      <c r="AA17" s="184" t="s">
        <v>61</v>
      </c>
      <c r="AB17" s="24">
        <f t="shared" ref="AB17" si="0">X17</f>
        <v>0.35</v>
      </c>
      <c r="AC17" s="25"/>
      <c r="AD17" s="25"/>
      <c r="AE17" s="25"/>
      <c r="AF17" s="25"/>
      <c r="AG17" s="25"/>
      <c r="AH17" s="155"/>
    </row>
    <row r="18" spans="1:35" x14ac:dyDescent="0.25">
      <c r="A18" s="498"/>
      <c r="B18" s="8"/>
      <c r="C18" s="27">
        <v>5</v>
      </c>
      <c r="D18" s="228" t="s">
        <v>72</v>
      </c>
      <c r="E18" s="143">
        <v>10</v>
      </c>
      <c r="F18" s="139">
        <v>2.5</v>
      </c>
      <c r="G18" s="139">
        <v>2.5</v>
      </c>
      <c r="H18" s="140" t="s">
        <v>172</v>
      </c>
      <c r="I18" s="21">
        <v>14</v>
      </c>
      <c r="J18" s="21"/>
      <c r="K18" s="21"/>
      <c r="L18" s="21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22">
        <v>25</v>
      </c>
      <c r="X18" s="21"/>
      <c r="Y18" s="23">
        <f t="shared" ref="Y18" si="1">SUM(I18:V18)*W18/1000</f>
        <v>0.35</v>
      </c>
      <c r="Z18" s="21"/>
      <c r="AA18" s="184" t="s">
        <v>61</v>
      </c>
      <c r="AB18" s="24">
        <f t="shared" ref="AB18" si="2">Y18</f>
        <v>0.35</v>
      </c>
      <c r="AC18" s="25"/>
      <c r="AD18" s="25"/>
      <c r="AE18" s="25"/>
      <c r="AF18" s="25"/>
      <c r="AG18" s="25"/>
      <c r="AH18" s="155"/>
    </row>
    <row r="19" spans="1:35" x14ac:dyDescent="0.25">
      <c r="A19" s="498"/>
      <c r="B19" s="35"/>
      <c r="C19" s="36">
        <v>6</v>
      </c>
      <c r="D19" s="230" t="s">
        <v>74</v>
      </c>
      <c r="E19" s="231">
        <v>10</v>
      </c>
      <c r="F19" s="232">
        <v>2.5</v>
      </c>
      <c r="G19" s="232">
        <v>2.5</v>
      </c>
      <c r="H19" s="233" t="s">
        <v>171</v>
      </c>
      <c r="I19" s="37">
        <v>1</v>
      </c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>
        <v>500</v>
      </c>
      <c r="X19" s="37"/>
      <c r="Y19" s="37"/>
      <c r="Z19" s="39">
        <f t="shared" ref="Z19" si="3">SUM(I19:V19)*W19/1000</f>
        <v>0.5</v>
      </c>
      <c r="AA19" s="224" t="s">
        <v>61</v>
      </c>
      <c r="AB19" s="24">
        <f t="shared" ref="AB19" si="4">Z19</f>
        <v>0.5</v>
      </c>
      <c r="AC19" s="25"/>
      <c r="AD19" s="25"/>
      <c r="AE19" s="25"/>
      <c r="AF19" s="25"/>
      <c r="AG19" s="25"/>
      <c r="AH19" s="155"/>
    </row>
    <row r="20" spans="1:35" x14ac:dyDescent="0.25">
      <c r="A20" s="498"/>
      <c r="B20" s="8"/>
      <c r="C20" s="17">
        <v>7</v>
      </c>
      <c r="D20" s="227" t="s">
        <v>76</v>
      </c>
      <c r="E20" s="143">
        <v>10</v>
      </c>
      <c r="F20" s="139">
        <v>2.5</v>
      </c>
      <c r="G20" s="139">
        <v>2.5</v>
      </c>
      <c r="H20" s="140" t="s">
        <v>173</v>
      </c>
      <c r="I20" s="21">
        <v>14</v>
      </c>
      <c r="J20" s="21"/>
      <c r="K20" s="21"/>
      <c r="L20" s="2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>
        <v>25</v>
      </c>
      <c r="X20" s="33">
        <f t="shared" ref="X20" si="5">SUM(I20:V20)*W20/1000</f>
        <v>0.35</v>
      </c>
      <c r="Y20" s="33"/>
      <c r="Z20" s="33"/>
      <c r="AA20" s="184" t="s">
        <v>61</v>
      </c>
      <c r="AB20" s="24">
        <f t="shared" ref="AB20" si="6">X20</f>
        <v>0.35</v>
      </c>
      <c r="AC20" s="25"/>
      <c r="AD20" s="25"/>
      <c r="AE20" s="25"/>
      <c r="AF20" s="25"/>
      <c r="AG20" s="25"/>
      <c r="AH20" s="155"/>
    </row>
    <row r="21" spans="1:35" x14ac:dyDescent="0.25">
      <c r="A21" s="498"/>
      <c r="B21" s="8" t="s">
        <v>62</v>
      </c>
      <c r="C21" s="41">
        <v>8</v>
      </c>
      <c r="D21" s="228" t="s">
        <v>78</v>
      </c>
      <c r="E21" s="143">
        <v>10</v>
      </c>
      <c r="F21" s="139">
        <v>2.5</v>
      </c>
      <c r="G21" s="139">
        <v>2.5</v>
      </c>
      <c r="H21" s="229" t="s">
        <v>174</v>
      </c>
      <c r="I21" s="21">
        <v>9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2">
        <v>25</v>
      </c>
      <c r="X21" s="21"/>
      <c r="Y21" s="23">
        <f t="shared" ref="Y21" si="7">SUM(I21:V21)*W21/1000</f>
        <v>0.22500000000000001</v>
      </c>
      <c r="Z21" s="21"/>
      <c r="AA21" s="184" t="s">
        <v>61</v>
      </c>
      <c r="AB21" s="24">
        <f t="shared" ref="AB21" si="8">Y21</f>
        <v>0.22500000000000001</v>
      </c>
      <c r="AC21" s="25"/>
      <c r="AD21" s="25"/>
      <c r="AE21" s="25"/>
      <c r="AF21" s="25"/>
      <c r="AG21" s="25"/>
      <c r="AH21" s="155"/>
    </row>
    <row r="22" spans="1:35" x14ac:dyDescent="0.25">
      <c r="A22" s="498"/>
      <c r="B22" s="8" t="s">
        <v>65</v>
      </c>
      <c r="C22" s="41">
        <v>9</v>
      </c>
      <c r="D22" s="234" t="s">
        <v>80</v>
      </c>
      <c r="E22" s="143">
        <v>10</v>
      </c>
      <c r="F22" s="139">
        <v>2.5</v>
      </c>
      <c r="G22" s="139">
        <v>2.5</v>
      </c>
      <c r="H22" s="229" t="s">
        <v>135</v>
      </c>
      <c r="I22" s="43">
        <v>6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>
        <v>25</v>
      </c>
      <c r="X22" s="31"/>
      <c r="Y22" s="31"/>
      <c r="Z22" s="32">
        <f t="shared" ref="Z22" si="9">SUM(I22:V22)*W22/1000</f>
        <v>0.15</v>
      </c>
      <c r="AA22" s="184" t="s">
        <v>61</v>
      </c>
      <c r="AB22" s="24">
        <f t="shared" ref="AB22" si="10">Z22</f>
        <v>0.15</v>
      </c>
      <c r="AC22" s="25"/>
      <c r="AD22" s="25"/>
      <c r="AE22" s="25"/>
      <c r="AF22" s="25"/>
      <c r="AG22" s="25"/>
      <c r="AH22" s="155"/>
    </row>
    <row r="23" spans="1:35" x14ac:dyDescent="0.25">
      <c r="A23" s="498"/>
      <c r="B23" s="8" t="s">
        <v>69</v>
      </c>
      <c r="C23" s="17">
        <v>10</v>
      </c>
      <c r="D23" s="227" t="s">
        <v>82</v>
      </c>
      <c r="E23" s="143">
        <v>10</v>
      </c>
      <c r="F23" s="139">
        <v>2.5</v>
      </c>
      <c r="G23" s="139">
        <v>2.5</v>
      </c>
      <c r="H23" s="229" t="s">
        <v>175</v>
      </c>
      <c r="I23" s="21">
        <v>15</v>
      </c>
      <c r="J23" s="30"/>
      <c r="K23" s="30"/>
      <c r="L23" s="3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>
        <v>10</v>
      </c>
      <c r="X23" s="33">
        <f t="shared" ref="X23" si="11">SUM(I23:V23)*W23/1000</f>
        <v>0.15</v>
      </c>
      <c r="Y23" s="33"/>
      <c r="Z23" s="33"/>
      <c r="AA23" s="184" t="s">
        <v>61</v>
      </c>
      <c r="AB23" s="24">
        <f t="shared" ref="AB23" si="12">X23</f>
        <v>0.15</v>
      </c>
      <c r="AC23" s="25"/>
      <c r="AD23" s="25"/>
      <c r="AE23" s="25"/>
      <c r="AF23" s="25"/>
      <c r="AG23" s="25"/>
      <c r="AH23" s="155"/>
    </row>
    <row r="24" spans="1:35" x14ac:dyDescent="0.25">
      <c r="A24" s="498"/>
      <c r="B24" s="8"/>
      <c r="C24" s="27">
        <v>11</v>
      </c>
      <c r="D24" s="228" t="s">
        <v>84</v>
      </c>
      <c r="E24" s="143">
        <v>10</v>
      </c>
      <c r="F24" s="139">
        <v>2.5</v>
      </c>
      <c r="G24" s="139">
        <v>2.5</v>
      </c>
      <c r="H24" s="229" t="s">
        <v>176</v>
      </c>
      <c r="I24" s="22">
        <v>2</v>
      </c>
      <c r="J24" s="23"/>
      <c r="K24" s="23"/>
      <c r="L24" s="2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100</v>
      </c>
      <c r="X24" s="21"/>
      <c r="Y24" s="23">
        <f t="shared" ref="Y24" si="13">SUM(I24:V24)*W24/1000</f>
        <v>0.2</v>
      </c>
      <c r="Z24" s="21"/>
      <c r="AA24" s="184" t="s">
        <v>61</v>
      </c>
      <c r="AB24" s="24">
        <f t="shared" ref="AB24" si="14">Y24</f>
        <v>0.2</v>
      </c>
      <c r="AC24" s="25"/>
      <c r="AD24" s="25"/>
      <c r="AE24" s="25"/>
      <c r="AF24" s="25"/>
      <c r="AG24" s="25"/>
      <c r="AH24" s="155"/>
    </row>
    <row r="25" spans="1:35" x14ac:dyDescent="0.25">
      <c r="A25" s="498"/>
      <c r="B25" s="35"/>
      <c r="C25" s="36">
        <v>12</v>
      </c>
      <c r="D25" s="230" t="s">
        <v>86</v>
      </c>
      <c r="E25" s="231">
        <v>10</v>
      </c>
      <c r="F25" s="133">
        <v>2.5</v>
      </c>
      <c r="G25" s="133">
        <v>2.5</v>
      </c>
      <c r="H25" s="235" t="s">
        <v>171</v>
      </c>
      <c r="I25" s="46">
        <v>1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>
        <v>1</v>
      </c>
      <c r="W25" s="37">
        <v>500</v>
      </c>
      <c r="X25" s="37"/>
      <c r="Y25" s="37"/>
      <c r="Z25" s="39">
        <f t="shared" ref="Z25" si="15">SUM(I25:V25)*W25/1000</f>
        <v>1</v>
      </c>
      <c r="AA25" s="185" t="s">
        <v>177</v>
      </c>
      <c r="AB25" s="24"/>
      <c r="AC25" s="25"/>
      <c r="AD25" s="25"/>
      <c r="AE25" s="25"/>
      <c r="AF25" s="25"/>
      <c r="AG25" s="25">
        <f>Z25</f>
        <v>1</v>
      </c>
      <c r="AH25" s="155"/>
    </row>
    <row r="26" spans="1:35" x14ac:dyDescent="0.25">
      <c r="A26" s="498"/>
      <c r="B26" s="8"/>
      <c r="C26" s="17">
        <v>13</v>
      </c>
      <c r="D26" s="227" t="s">
        <v>88</v>
      </c>
      <c r="E26" s="121">
        <v>32</v>
      </c>
      <c r="F26" s="121">
        <v>4</v>
      </c>
      <c r="G26" s="121">
        <v>4</v>
      </c>
      <c r="H26" s="229" t="s">
        <v>87</v>
      </c>
      <c r="I26" s="21"/>
      <c r="J26" s="23"/>
      <c r="K26" s="23"/>
      <c r="L26" s="23"/>
      <c r="M26" s="21">
        <v>10</v>
      </c>
      <c r="N26" s="21"/>
      <c r="O26" s="21"/>
      <c r="P26" s="21"/>
      <c r="Q26" s="21"/>
      <c r="R26" s="21"/>
      <c r="S26" s="21"/>
      <c r="T26" s="21"/>
      <c r="U26" s="21"/>
      <c r="V26" s="21"/>
      <c r="W26" s="23">
        <v>200</v>
      </c>
      <c r="X26" s="23">
        <f>SUM(I26:V26)*W26/1000</f>
        <v>2</v>
      </c>
      <c r="Y26" s="23"/>
      <c r="Z26" s="23"/>
      <c r="AA26" s="187" t="s">
        <v>98</v>
      </c>
      <c r="AB26" s="24"/>
      <c r="AC26" s="25">
        <f>X26</f>
        <v>2</v>
      </c>
      <c r="AD26" s="25"/>
      <c r="AE26" s="25"/>
      <c r="AF26" s="25"/>
      <c r="AG26" s="25"/>
      <c r="AH26" s="155"/>
    </row>
    <row r="27" spans="1:35" x14ac:dyDescent="0.25">
      <c r="A27" s="498"/>
      <c r="B27" s="8" t="s">
        <v>62</v>
      </c>
      <c r="C27" s="27">
        <v>14</v>
      </c>
      <c r="D27" s="228" t="s">
        <v>89</v>
      </c>
      <c r="E27" s="139">
        <v>20</v>
      </c>
      <c r="F27" s="139">
        <v>4</v>
      </c>
      <c r="G27" s="139">
        <v>4</v>
      </c>
      <c r="H27" s="229" t="s">
        <v>87</v>
      </c>
      <c r="I27" s="21"/>
      <c r="J27" s="21"/>
      <c r="K27" s="21"/>
      <c r="L27" s="21"/>
      <c r="M27" s="21"/>
      <c r="N27" s="21">
        <v>1</v>
      </c>
      <c r="O27" s="21"/>
      <c r="P27" s="21"/>
      <c r="Q27" s="21"/>
      <c r="R27" s="21"/>
      <c r="S27" s="21"/>
      <c r="T27" s="21"/>
      <c r="U27" s="21"/>
      <c r="V27" s="21"/>
      <c r="W27" s="21">
        <v>1500</v>
      </c>
      <c r="X27" s="21"/>
      <c r="Y27" s="23">
        <f t="shared" ref="Y27" si="16">SUM(I27:V27)*W27/1000</f>
        <v>1.5</v>
      </c>
      <c r="Z27" s="21"/>
      <c r="AA27" s="186"/>
      <c r="AB27" s="24"/>
      <c r="AC27" s="25">
        <f>Y27</f>
        <v>1.5</v>
      </c>
      <c r="AD27" s="25"/>
      <c r="AE27" s="25"/>
      <c r="AF27" s="25"/>
      <c r="AG27" s="25"/>
      <c r="AH27" s="155"/>
    </row>
    <row r="28" spans="1:35" x14ac:dyDescent="0.25">
      <c r="A28" s="498"/>
      <c r="B28" s="8" t="s">
        <v>65</v>
      </c>
      <c r="C28" s="27">
        <v>15</v>
      </c>
      <c r="D28" s="234" t="s">
        <v>91</v>
      </c>
      <c r="E28" s="121">
        <v>20</v>
      </c>
      <c r="F28" s="121">
        <v>4</v>
      </c>
      <c r="G28" s="144">
        <v>4</v>
      </c>
      <c r="H28" s="229" t="s">
        <v>87</v>
      </c>
      <c r="I28" s="41"/>
      <c r="J28" s="21"/>
      <c r="K28" s="21"/>
      <c r="L28" s="21"/>
      <c r="M28" s="30"/>
      <c r="N28" s="30">
        <v>1</v>
      </c>
      <c r="O28" s="30"/>
      <c r="P28" s="30"/>
      <c r="Q28" s="30"/>
      <c r="R28" s="30"/>
      <c r="S28" s="30"/>
      <c r="T28" s="30"/>
      <c r="U28" s="30"/>
      <c r="V28" s="30"/>
      <c r="W28" s="23">
        <v>1500</v>
      </c>
      <c r="X28" s="31"/>
      <c r="Y28" s="31"/>
      <c r="Z28" s="32">
        <f t="shared" ref="Z28" si="17">SUM(I28:V28)*W28/1000</f>
        <v>1.5</v>
      </c>
      <c r="AA28" s="187"/>
      <c r="AB28" s="24"/>
      <c r="AC28" s="25">
        <f>Z28</f>
        <v>1.5</v>
      </c>
      <c r="AD28" s="25"/>
      <c r="AE28" s="25"/>
      <c r="AF28" s="25"/>
      <c r="AG28" s="25"/>
      <c r="AH28" s="155"/>
    </row>
    <row r="29" spans="1:35" x14ac:dyDescent="0.25">
      <c r="A29" s="498"/>
      <c r="B29" s="8" t="s">
        <v>69</v>
      </c>
      <c r="C29" s="41">
        <v>16</v>
      </c>
      <c r="D29" s="227" t="s">
        <v>92</v>
      </c>
      <c r="E29" s="139">
        <v>20</v>
      </c>
      <c r="F29" s="121">
        <v>4</v>
      </c>
      <c r="G29" s="144">
        <v>4</v>
      </c>
      <c r="H29" s="229" t="s">
        <v>87</v>
      </c>
      <c r="I29" s="21"/>
      <c r="J29" s="21"/>
      <c r="K29" s="21"/>
      <c r="L29" s="21"/>
      <c r="M29" s="30"/>
      <c r="N29" s="30"/>
      <c r="O29" s="30"/>
      <c r="P29" s="30"/>
      <c r="Q29" s="30"/>
      <c r="R29" s="30"/>
      <c r="S29" s="30"/>
      <c r="T29" s="30"/>
      <c r="U29" s="30"/>
      <c r="V29" s="30">
        <v>1</v>
      </c>
      <c r="W29" s="21">
        <v>500</v>
      </c>
      <c r="X29" s="33">
        <f t="shared" ref="X29" si="18">SUM(I29:V29)*W29/1000</f>
        <v>0.5</v>
      </c>
      <c r="Y29" s="33"/>
      <c r="Z29" s="33"/>
      <c r="AA29" s="187" t="s">
        <v>178</v>
      </c>
      <c r="AB29" s="24"/>
      <c r="AC29" s="25">
        <f>X29</f>
        <v>0.5</v>
      </c>
      <c r="AD29" s="25"/>
      <c r="AE29" s="25"/>
      <c r="AF29" s="25"/>
      <c r="AG29" s="25"/>
      <c r="AH29" s="155"/>
    </row>
    <row r="30" spans="1:35" ht="24" x14ac:dyDescent="0.25">
      <c r="A30" s="498"/>
      <c r="B30" s="8"/>
      <c r="C30" s="41">
        <v>17</v>
      </c>
      <c r="D30" s="228" t="s">
        <v>93</v>
      </c>
      <c r="E30" s="143">
        <v>20</v>
      </c>
      <c r="F30" s="121">
        <v>4</v>
      </c>
      <c r="G30" s="144">
        <v>4</v>
      </c>
      <c r="H30" s="229" t="s">
        <v>179</v>
      </c>
      <c r="I30" s="21"/>
      <c r="J30" s="21"/>
      <c r="K30" s="21"/>
      <c r="L30" s="21"/>
      <c r="M30" s="23">
        <v>2</v>
      </c>
      <c r="N30" s="23"/>
      <c r="O30" s="23"/>
      <c r="P30" s="23"/>
      <c r="Q30" s="23"/>
      <c r="R30" s="23"/>
      <c r="S30" s="23"/>
      <c r="T30" s="23"/>
      <c r="U30" s="23"/>
      <c r="V30" s="23"/>
      <c r="W30" s="23">
        <v>400</v>
      </c>
      <c r="X30" s="21"/>
      <c r="Y30" s="23">
        <f t="shared" ref="Y30" si="19">SUM(I30:V30)*W30/1000</f>
        <v>0.8</v>
      </c>
      <c r="Z30" s="21"/>
      <c r="AA30" s="188" t="s">
        <v>180</v>
      </c>
      <c r="AB30" s="24"/>
      <c r="AC30" s="25"/>
      <c r="AD30" s="25">
        <f>Y30</f>
        <v>0.8</v>
      </c>
      <c r="AE30" s="25"/>
      <c r="AF30" s="25"/>
      <c r="AG30" s="25"/>
      <c r="AH30" s="155"/>
      <c r="AI30" s="275">
        <f>Y30</f>
        <v>0.8</v>
      </c>
    </row>
    <row r="31" spans="1:35" x14ac:dyDescent="0.25">
      <c r="A31" s="498"/>
      <c r="B31" s="35"/>
      <c r="C31" s="46">
        <v>18</v>
      </c>
      <c r="D31" s="230" t="s">
        <v>94</v>
      </c>
      <c r="E31" s="133">
        <v>32</v>
      </c>
      <c r="F31" s="133">
        <v>6</v>
      </c>
      <c r="G31" s="133">
        <v>6</v>
      </c>
      <c r="H31" s="236" t="s">
        <v>179</v>
      </c>
      <c r="I31" s="46"/>
      <c r="J31" s="4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>
        <v>1</v>
      </c>
      <c r="W31" s="37">
        <v>3300</v>
      </c>
      <c r="X31" s="37"/>
      <c r="Y31" s="37"/>
      <c r="Z31" s="39">
        <f t="shared" ref="Z31:Z34" si="20">SUM(I31:V31)*W31/1000</f>
        <v>3.3</v>
      </c>
      <c r="AA31" s="189" t="s">
        <v>181</v>
      </c>
      <c r="AB31" s="24"/>
      <c r="AC31" s="25"/>
      <c r="AD31" s="25">
        <f>Z31</f>
        <v>3.3</v>
      </c>
      <c r="AE31" s="25"/>
      <c r="AF31" s="25"/>
      <c r="AG31" s="25"/>
      <c r="AH31" s="155"/>
      <c r="AI31" s="275">
        <f>Z31</f>
        <v>3.3</v>
      </c>
    </row>
    <row r="32" spans="1:35" x14ac:dyDescent="0.25">
      <c r="A32" s="498"/>
      <c r="B32" s="8"/>
      <c r="C32" s="19">
        <v>19</v>
      </c>
      <c r="D32" s="227" t="s">
        <v>96</v>
      </c>
      <c r="E32" s="121">
        <v>32</v>
      </c>
      <c r="F32" s="121">
        <v>4</v>
      </c>
      <c r="G32" s="121">
        <v>4</v>
      </c>
      <c r="H32" s="229" t="s">
        <v>173</v>
      </c>
      <c r="I32" s="21"/>
      <c r="J32" s="23"/>
      <c r="K32" s="23"/>
      <c r="L32" s="23"/>
      <c r="M32" s="23">
        <v>6</v>
      </c>
      <c r="N32" s="23"/>
      <c r="O32" s="23"/>
      <c r="P32" s="23"/>
      <c r="Q32" s="23"/>
      <c r="R32" s="23"/>
      <c r="S32" s="23"/>
      <c r="T32" s="23"/>
      <c r="U32" s="23"/>
      <c r="V32" s="23"/>
      <c r="W32" s="23">
        <v>200</v>
      </c>
      <c r="X32" s="23">
        <f t="shared" ref="X32" si="21">SUM(I32:V32)*W32/1000</f>
        <v>1.2</v>
      </c>
      <c r="Y32" s="23"/>
      <c r="Z32" s="23"/>
      <c r="AA32" s="190" t="s">
        <v>98</v>
      </c>
      <c r="AB32" s="49"/>
      <c r="AC32" s="25">
        <f>X32</f>
        <v>1.2</v>
      </c>
      <c r="AD32" s="25"/>
      <c r="AE32" s="25"/>
      <c r="AF32" s="25"/>
      <c r="AG32" s="25"/>
      <c r="AH32" s="155"/>
    </row>
    <row r="33" spans="1:34" x14ac:dyDescent="0.25">
      <c r="A33" s="498"/>
      <c r="B33" s="8" t="s">
        <v>99</v>
      </c>
      <c r="C33" s="41">
        <v>20</v>
      </c>
      <c r="D33" s="228" t="s">
        <v>100</v>
      </c>
      <c r="E33" s="139">
        <v>32</v>
      </c>
      <c r="F33" s="139">
        <v>4</v>
      </c>
      <c r="G33" s="139">
        <v>4</v>
      </c>
      <c r="H33" s="229" t="s">
        <v>182</v>
      </c>
      <c r="I33" s="21"/>
      <c r="J33" s="21"/>
      <c r="K33" s="21"/>
      <c r="L33" s="21"/>
      <c r="M33" s="21">
        <v>9</v>
      </c>
      <c r="N33" s="21"/>
      <c r="O33" s="21"/>
      <c r="P33" s="21"/>
      <c r="Q33" s="21"/>
      <c r="R33" s="21"/>
      <c r="S33" s="21"/>
      <c r="T33" s="21"/>
      <c r="U33" s="21"/>
      <c r="V33" s="21"/>
      <c r="W33" s="21">
        <v>200</v>
      </c>
      <c r="X33" s="21"/>
      <c r="Y33" s="23">
        <f t="shared" ref="Y33" si="22">SUM(I33:V33)*W33/1000</f>
        <v>1.8</v>
      </c>
      <c r="Z33" s="21"/>
      <c r="AA33" s="186" t="s">
        <v>98</v>
      </c>
      <c r="AB33" s="49"/>
      <c r="AC33" s="25">
        <f>Y33</f>
        <v>1.8</v>
      </c>
      <c r="AD33" s="25"/>
      <c r="AE33" s="25"/>
      <c r="AF33" s="25"/>
      <c r="AG33" s="25"/>
      <c r="AH33" s="155"/>
    </row>
    <row r="34" spans="1:34" x14ac:dyDescent="0.25">
      <c r="A34" s="498"/>
      <c r="B34" s="51" t="s">
        <v>102</v>
      </c>
      <c r="C34" s="41">
        <v>21</v>
      </c>
      <c r="D34" s="258" t="s">
        <v>103</v>
      </c>
      <c r="E34" s="121">
        <v>32</v>
      </c>
      <c r="F34" s="121">
        <v>4</v>
      </c>
      <c r="G34" s="144">
        <v>4</v>
      </c>
      <c r="H34" s="229" t="s">
        <v>183</v>
      </c>
      <c r="I34" s="147"/>
      <c r="J34" s="148"/>
      <c r="K34" s="130"/>
      <c r="L34" s="130"/>
      <c r="M34" s="334">
        <v>7</v>
      </c>
      <c r="N34" s="130"/>
      <c r="O34" s="130"/>
      <c r="P34" s="128"/>
      <c r="Q34" s="130"/>
      <c r="R34" s="130"/>
      <c r="S34" s="130"/>
      <c r="T34" s="130"/>
      <c r="U34" s="130"/>
      <c r="V34" s="128"/>
      <c r="W34" s="149">
        <v>200</v>
      </c>
      <c r="X34" s="128"/>
      <c r="Y34" s="128"/>
      <c r="Z34" s="150">
        <f t="shared" si="20"/>
        <v>1.4</v>
      </c>
      <c r="AA34" s="221" t="s">
        <v>98</v>
      </c>
      <c r="AB34" s="49"/>
      <c r="AC34" s="25"/>
      <c r="AD34" s="25">
        <f>Z34</f>
        <v>1.4</v>
      </c>
      <c r="AE34" s="25"/>
      <c r="AF34" s="25"/>
      <c r="AG34" s="25"/>
      <c r="AH34" s="155"/>
    </row>
    <row r="35" spans="1:34" x14ac:dyDescent="0.25">
      <c r="A35" s="498"/>
      <c r="B35" s="51" t="s">
        <v>104</v>
      </c>
      <c r="C35" s="19">
        <v>22</v>
      </c>
      <c r="D35" s="227" t="s">
        <v>105</v>
      </c>
      <c r="E35" s="139">
        <v>32</v>
      </c>
      <c r="F35" s="121">
        <v>4</v>
      </c>
      <c r="G35" s="144">
        <v>4</v>
      </c>
      <c r="H35" s="229" t="s">
        <v>173</v>
      </c>
      <c r="I35" s="94"/>
      <c r="J35" s="32"/>
      <c r="K35" s="32"/>
      <c r="L35" s="61"/>
      <c r="M35" s="61">
        <v>6</v>
      </c>
      <c r="N35" s="23"/>
      <c r="O35" s="99"/>
      <c r="P35" s="60"/>
      <c r="Q35" s="61"/>
      <c r="R35" s="61"/>
      <c r="S35" s="61"/>
      <c r="T35" s="61"/>
      <c r="U35" s="32"/>
      <c r="V35" s="55"/>
      <c r="W35" s="23">
        <v>200</v>
      </c>
      <c r="X35" s="101">
        <f t="shared" ref="X35" si="23">SUM(I35:V35)*W35/1000</f>
        <v>1.2</v>
      </c>
      <c r="Y35" s="55"/>
      <c r="Z35" s="106"/>
      <c r="AA35" s="191" t="s">
        <v>98</v>
      </c>
      <c r="AB35" s="102"/>
      <c r="AC35" s="25">
        <f>X35</f>
        <v>1.2</v>
      </c>
      <c r="AD35" s="25"/>
      <c r="AE35" s="25"/>
      <c r="AF35" s="25"/>
      <c r="AG35" s="25"/>
      <c r="AH35" s="155"/>
    </row>
    <row r="36" spans="1:34" x14ac:dyDescent="0.25">
      <c r="A36" s="498"/>
      <c r="B36" s="51"/>
      <c r="C36" s="18">
        <v>23</v>
      </c>
      <c r="D36" s="228" t="s">
        <v>106</v>
      </c>
      <c r="E36" s="143">
        <v>20</v>
      </c>
      <c r="F36" s="121">
        <v>4</v>
      </c>
      <c r="G36" s="144">
        <v>4</v>
      </c>
      <c r="H36" s="229" t="s">
        <v>183</v>
      </c>
      <c r="I36" s="27"/>
      <c r="J36" s="55"/>
      <c r="K36" s="55"/>
      <c r="L36" s="55"/>
      <c r="M36" s="55"/>
      <c r="N36" s="21"/>
      <c r="O36" s="55">
        <v>1</v>
      </c>
      <c r="P36" s="55"/>
      <c r="Q36" s="55"/>
      <c r="R36" s="55"/>
      <c r="S36" s="55"/>
      <c r="T36" s="55"/>
      <c r="U36" s="55"/>
      <c r="V36" s="55"/>
      <c r="W36" s="257">
        <v>1200</v>
      </c>
      <c r="X36" s="95"/>
      <c r="Y36" s="33">
        <f t="shared" ref="Y36" si="24">SUM(I36:V36)*W36/1000</f>
        <v>1.2</v>
      </c>
      <c r="Z36" s="107"/>
      <c r="AA36" s="192" t="s">
        <v>184</v>
      </c>
      <c r="AB36" s="109"/>
      <c r="AC36" s="25"/>
      <c r="AD36" s="25">
        <f>Y36</f>
        <v>1.2</v>
      </c>
      <c r="AE36" s="25"/>
      <c r="AF36" s="25"/>
      <c r="AG36" s="25"/>
      <c r="AH36" s="155"/>
    </row>
    <row r="37" spans="1:34" x14ac:dyDescent="0.25">
      <c r="A37" s="499"/>
      <c r="B37" s="35"/>
      <c r="C37" s="36">
        <v>24</v>
      </c>
      <c r="D37" s="230" t="s">
        <v>107</v>
      </c>
      <c r="E37" s="133">
        <v>20</v>
      </c>
      <c r="F37" s="133">
        <v>4</v>
      </c>
      <c r="G37" s="133">
        <v>4</v>
      </c>
      <c r="H37" s="243" t="s">
        <v>176</v>
      </c>
      <c r="I37" s="36"/>
      <c r="J37" s="37"/>
      <c r="K37" s="37"/>
      <c r="L37" s="37"/>
      <c r="M37" s="37">
        <v>1</v>
      </c>
      <c r="N37" s="37"/>
      <c r="O37" s="56"/>
      <c r="P37" s="56"/>
      <c r="Q37" s="56"/>
      <c r="R37" s="56"/>
      <c r="S37" s="56"/>
      <c r="T37" s="56"/>
      <c r="U37" s="56"/>
      <c r="V37" s="56"/>
      <c r="W37" s="154">
        <v>200</v>
      </c>
      <c r="X37" s="96"/>
      <c r="Y37" s="56"/>
      <c r="Z37" s="108">
        <f>SUM(I37:V37)*W37/1000</f>
        <v>0.2</v>
      </c>
      <c r="AA37" s="193"/>
      <c r="AB37" s="49"/>
      <c r="AC37" s="25">
        <f>Z37</f>
        <v>0.2</v>
      </c>
      <c r="AD37" s="25"/>
      <c r="AE37" s="25"/>
      <c r="AF37" s="25"/>
      <c r="AG37" s="25"/>
      <c r="AH37" s="155"/>
    </row>
    <row r="38" spans="1:34" x14ac:dyDescent="0.25">
      <c r="A38" s="57"/>
      <c r="B38" s="362"/>
      <c r="C38" s="393"/>
      <c r="D38" s="492"/>
      <c r="E38" s="492"/>
      <c r="F38" s="362"/>
      <c r="G38" s="362"/>
      <c r="H38" s="362"/>
      <c r="I38" s="393"/>
      <c r="J38" s="492"/>
      <c r="K38" s="492"/>
      <c r="L38" s="492"/>
      <c r="M38" s="492"/>
      <c r="N38" s="492"/>
      <c r="O38" s="492"/>
      <c r="P38" s="177"/>
      <c r="Q38" s="177"/>
      <c r="R38" s="177"/>
      <c r="S38" s="177"/>
      <c r="T38" s="177"/>
      <c r="U38" s="177"/>
      <c r="V38" s="177"/>
      <c r="W38" s="364"/>
      <c r="X38" s="493"/>
      <c r="Y38" s="493"/>
      <c r="Z38" s="404"/>
      <c r="AA38" s="398"/>
      <c r="AB38" s="483">
        <f t="shared" ref="AB38:AG38" si="25">SUM(AB14:AB37)</f>
        <v>3.6850000000000005</v>
      </c>
      <c r="AC38" s="486">
        <f t="shared" si="25"/>
        <v>9.8999999999999986</v>
      </c>
      <c r="AD38" s="486">
        <f t="shared" si="25"/>
        <v>6.7</v>
      </c>
      <c r="AE38" s="486">
        <f t="shared" si="25"/>
        <v>0</v>
      </c>
      <c r="AF38" s="486">
        <f t="shared" si="25"/>
        <v>0</v>
      </c>
      <c r="AG38" s="486">
        <f t="shared" si="25"/>
        <v>1</v>
      </c>
      <c r="AH38" s="155"/>
    </row>
    <row r="39" spans="1:34" x14ac:dyDescent="0.25">
      <c r="A39" s="494" t="s">
        <v>108</v>
      </c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364"/>
      <c r="X39" s="496" t="s">
        <v>109</v>
      </c>
      <c r="Y39" s="496"/>
      <c r="Z39" s="496"/>
      <c r="AA39" s="398"/>
      <c r="AB39" s="484"/>
      <c r="AC39" s="487"/>
      <c r="AD39" s="487"/>
      <c r="AE39" s="487"/>
      <c r="AF39" s="487"/>
      <c r="AG39" s="487"/>
      <c r="AH39" s="155"/>
    </row>
    <row r="40" spans="1:34" ht="15.75" thickBot="1" x14ac:dyDescent="0.3">
      <c r="A40" s="546" t="s">
        <v>110</v>
      </c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365"/>
      <c r="X40" s="547"/>
      <c r="Y40" s="547"/>
      <c r="Z40" s="365"/>
      <c r="AA40" s="58"/>
      <c r="AB40" s="485"/>
      <c r="AC40" s="488"/>
      <c r="AD40" s="488"/>
      <c r="AE40" s="488"/>
      <c r="AF40" s="488"/>
      <c r="AG40" s="488"/>
      <c r="AH40" s="155"/>
    </row>
    <row r="41" spans="1:34" x14ac:dyDescent="0.25">
      <c r="A41" s="165"/>
      <c r="B41" s="368"/>
      <c r="C41" s="166"/>
      <c r="D41" s="479"/>
      <c r="E41" s="479"/>
      <c r="F41" s="367"/>
      <c r="G41" s="367"/>
      <c r="H41" s="367"/>
      <c r="I41" s="167"/>
      <c r="J41" s="478"/>
      <c r="K41" s="478"/>
      <c r="L41" s="478"/>
      <c r="M41" s="478"/>
      <c r="N41" s="478"/>
      <c r="O41" s="478"/>
      <c r="P41" s="168"/>
      <c r="Q41" s="168"/>
      <c r="R41" s="168"/>
      <c r="S41" s="168"/>
      <c r="T41" s="168"/>
      <c r="U41" s="168"/>
      <c r="V41" s="168"/>
      <c r="W41" s="367"/>
      <c r="X41" s="478"/>
      <c r="Y41" s="478"/>
      <c r="Z41" s="367"/>
      <c r="AA41" s="169"/>
      <c r="AB41" s="473"/>
      <c r="AC41" s="473"/>
      <c r="AD41" s="473"/>
      <c r="AE41" s="473"/>
      <c r="AF41" s="473"/>
      <c r="AG41" s="473"/>
      <c r="AH41" s="473"/>
    </row>
    <row r="42" spans="1:34" ht="21" x14ac:dyDescent="0.25">
      <c r="A42" s="480" t="str">
        <f>A2</f>
        <v>CEASERS PALACE VILLA</v>
      </c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2"/>
      <c r="AB42" s="473"/>
      <c r="AC42" s="473"/>
      <c r="AD42" s="473"/>
      <c r="AE42" s="473"/>
      <c r="AF42" s="473"/>
      <c r="AG42" s="473"/>
      <c r="AH42" s="473"/>
    </row>
    <row r="43" spans="1:34" ht="15.75" x14ac:dyDescent="0.25">
      <c r="A43" s="544"/>
      <c r="B43" s="545"/>
      <c r="C43" s="545"/>
      <c r="D43" s="545"/>
      <c r="E43" s="545"/>
      <c r="F43" s="363"/>
      <c r="G43" s="363"/>
      <c r="H43" s="281"/>
      <c r="I43" s="396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535"/>
      <c r="W43" s="535"/>
      <c r="X43" s="536"/>
      <c r="Y43" s="536"/>
      <c r="Z43" s="344"/>
      <c r="AA43" s="178"/>
      <c r="AB43" s="473"/>
      <c r="AC43" s="473"/>
      <c r="AD43" s="473"/>
      <c r="AE43" s="473"/>
      <c r="AF43" s="473"/>
      <c r="AG43" s="473"/>
      <c r="AH43" s="473"/>
    </row>
    <row r="44" spans="1:34" x14ac:dyDescent="0.25">
      <c r="A44" s="537" t="s">
        <v>1</v>
      </c>
      <c r="B44" s="538"/>
      <c r="C44" s="538"/>
      <c r="D44" s="538"/>
      <c r="E44" s="538"/>
      <c r="F44" s="538"/>
      <c r="G44" s="538"/>
      <c r="H44" s="538"/>
      <c r="I44" s="538"/>
      <c r="J44" s="538"/>
      <c r="K44" s="538"/>
      <c r="L44" s="538"/>
      <c r="M44" s="538"/>
      <c r="N44" s="538"/>
      <c r="O44" s="538"/>
      <c r="P44" s="538"/>
      <c r="Q44" s="538"/>
      <c r="R44" s="538"/>
      <c r="S44" s="538"/>
      <c r="T44" s="538"/>
      <c r="U44" s="538"/>
      <c r="V44" s="538"/>
      <c r="W44" s="538"/>
      <c r="X44" s="538"/>
      <c r="Y44" s="538"/>
      <c r="Z44" s="538"/>
      <c r="AA44" s="539"/>
      <c r="AB44" s="540" t="s">
        <v>2</v>
      </c>
      <c r="AC44" s="509" t="s">
        <v>3</v>
      </c>
      <c r="AD44" s="509" t="s">
        <v>4</v>
      </c>
      <c r="AE44" s="509" t="s">
        <v>5</v>
      </c>
      <c r="AF44" s="509" t="s">
        <v>6</v>
      </c>
      <c r="AG44" s="509" t="s">
        <v>7</v>
      </c>
      <c r="AH44" s="473"/>
    </row>
    <row r="45" spans="1:34" x14ac:dyDescent="0.25">
      <c r="A45" s="512" t="str">
        <f>A5</f>
        <v>Document Number:   MAJLIS AREA</v>
      </c>
      <c r="B45" s="513"/>
      <c r="C45" s="513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13"/>
      <c r="R45" s="513"/>
      <c r="S45" s="513"/>
      <c r="T45" s="513"/>
      <c r="U45" s="513"/>
      <c r="V45" s="513"/>
      <c r="W45" s="513"/>
      <c r="X45" s="513"/>
      <c r="Y45" s="513"/>
      <c r="Z45" s="513"/>
      <c r="AA45" s="514"/>
      <c r="AB45" s="541"/>
      <c r="AC45" s="510"/>
      <c r="AD45" s="510"/>
      <c r="AE45" s="510"/>
      <c r="AF45" s="510"/>
      <c r="AG45" s="510"/>
      <c r="AH45" s="473"/>
    </row>
    <row r="46" spans="1:34" x14ac:dyDescent="0.25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1"/>
      <c r="AB46" s="541"/>
      <c r="AC46" s="510"/>
      <c r="AD46" s="510"/>
      <c r="AE46" s="510"/>
      <c r="AF46" s="510"/>
      <c r="AG46" s="510"/>
      <c r="AH46" s="473"/>
    </row>
    <row r="47" spans="1:34" x14ac:dyDescent="0.25">
      <c r="A47" s="391" t="s">
        <v>9</v>
      </c>
      <c r="B47" s="495" t="str">
        <f>B7</f>
        <v>CEASERS PALACE VILLA</v>
      </c>
      <c r="C47" s="495"/>
      <c r="D47" s="495"/>
      <c r="E47" s="495"/>
      <c r="F47" s="392"/>
      <c r="G47" s="362"/>
      <c r="H47" s="364"/>
      <c r="I47" s="404"/>
      <c r="J47" s="515"/>
      <c r="K47" s="515"/>
      <c r="L47" s="515"/>
      <c r="M47" s="515"/>
      <c r="N47" s="515"/>
      <c r="O47" s="515"/>
      <c r="P47" s="515"/>
      <c r="Q47" s="515"/>
      <c r="R47" s="515"/>
      <c r="S47" s="515"/>
      <c r="T47" s="515"/>
      <c r="U47" s="515"/>
      <c r="V47" s="364"/>
      <c r="W47" s="495" t="s">
        <v>10</v>
      </c>
      <c r="X47" s="495"/>
      <c r="Y47" s="495"/>
      <c r="Z47" s="495"/>
      <c r="AA47" s="543"/>
      <c r="AB47" s="541"/>
      <c r="AC47" s="510"/>
      <c r="AD47" s="510"/>
      <c r="AE47" s="510"/>
      <c r="AF47" s="510"/>
      <c r="AG47" s="510"/>
      <c r="AH47" s="155"/>
    </row>
    <row r="48" spans="1:34" x14ac:dyDescent="0.25">
      <c r="A48" s="391" t="s">
        <v>11</v>
      </c>
      <c r="B48" s="495" t="str">
        <f>B8</f>
        <v xml:space="preserve"> DB-CPV-MAJ</v>
      </c>
      <c r="C48" s="495"/>
      <c r="D48" s="495"/>
      <c r="E48" s="495"/>
      <c r="F48" s="392"/>
      <c r="G48" s="362"/>
      <c r="H48" s="364"/>
      <c r="I48" s="393"/>
      <c r="J48" s="173"/>
      <c r="K48" s="495"/>
      <c r="L48" s="495"/>
      <c r="M48" s="492"/>
      <c r="N48" s="492"/>
      <c r="O48" s="515"/>
      <c r="P48" s="515"/>
      <c r="Q48" s="515"/>
      <c r="R48" s="515"/>
      <c r="S48" s="515"/>
      <c r="T48" s="515"/>
      <c r="U48" s="515"/>
      <c r="V48" s="515"/>
      <c r="W48" s="362"/>
      <c r="X48" s="515"/>
      <c r="Y48" s="515"/>
      <c r="Z48" s="362"/>
      <c r="AA48" s="174"/>
      <c r="AB48" s="541"/>
      <c r="AC48" s="510"/>
      <c r="AD48" s="510"/>
      <c r="AE48" s="510"/>
      <c r="AF48" s="510"/>
      <c r="AG48" s="510"/>
      <c r="AH48" s="155"/>
    </row>
    <row r="49" spans="1:34" ht="15.75" thickBot="1" x14ac:dyDescent="0.3">
      <c r="A49" s="391" t="s">
        <v>13</v>
      </c>
      <c r="B49" s="516" t="str">
        <f>B9</f>
        <v>LH-B1-SR1-SMDB-001</v>
      </c>
      <c r="C49" s="516"/>
      <c r="D49" s="516"/>
      <c r="E49" s="516"/>
      <c r="F49" s="182"/>
      <c r="G49" s="182"/>
      <c r="H49" s="182"/>
      <c r="I49" s="393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182"/>
      <c r="Y49" s="517" t="s">
        <v>111</v>
      </c>
      <c r="Z49" s="517"/>
      <c r="AA49" s="518"/>
      <c r="AB49" s="541"/>
      <c r="AC49" s="510"/>
      <c r="AD49" s="510"/>
      <c r="AE49" s="510"/>
      <c r="AF49" s="510"/>
      <c r="AG49" s="510"/>
      <c r="AH49" s="155"/>
    </row>
    <row r="50" spans="1:34" x14ac:dyDescent="0.25">
      <c r="A50" s="2" t="s">
        <v>15</v>
      </c>
      <c r="B50" s="3" t="s">
        <v>15</v>
      </c>
      <c r="C50" s="4" t="s">
        <v>16</v>
      </c>
      <c r="D50" s="4" t="s">
        <v>17</v>
      </c>
      <c r="E50" s="4" t="s">
        <v>18</v>
      </c>
      <c r="F50" s="4" t="s">
        <v>17</v>
      </c>
      <c r="G50" s="4" t="s">
        <v>19</v>
      </c>
      <c r="H50" s="519" t="s">
        <v>20</v>
      </c>
      <c r="I50" s="523" t="s">
        <v>21</v>
      </c>
      <c r="J50" s="524"/>
      <c r="K50" s="524"/>
      <c r="L50" s="524"/>
      <c r="M50" s="524"/>
      <c r="N50" s="524"/>
      <c r="O50" s="524"/>
      <c r="P50" s="524"/>
      <c r="Q50" s="524"/>
      <c r="R50" s="524"/>
      <c r="S50" s="524"/>
      <c r="T50" s="524"/>
      <c r="U50" s="524"/>
      <c r="V50" s="525"/>
      <c r="W50" s="5" t="s">
        <v>22</v>
      </c>
      <c r="X50" s="529" t="s">
        <v>23</v>
      </c>
      <c r="Y50" s="530"/>
      <c r="Z50" s="531"/>
      <c r="AA50" s="6" t="s">
        <v>24</v>
      </c>
      <c r="AB50" s="542"/>
      <c r="AC50" s="511"/>
      <c r="AD50" s="511"/>
      <c r="AE50" s="511"/>
      <c r="AF50" s="511"/>
      <c r="AG50" s="511"/>
      <c r="AH50" s="155"/>
    </row>
    <row r="51" spans="1:34" ht="15.75" thickBot="1" x14ac:dyDescent="0.3">
      <c r="A51" s="7" t="s">
        <v>25</v>
      </c>
      <c r="B51" s="8" t="s">
        <v>25</v>
      </c>
      <c r="C51" s="9" t="s">
        <v>26</v>
      </c>
      <c r="D51" s="9" t="s">
        <v>26</v>
      </c>
      <c r="E51" s="9" t="s">
        <v>27</v>
      </c>
      <c r="F51" s="9" t="s">
        <v>28</v>
      </c>
      <c r="G51" s="9" t="s">
        <v>28</v>
      </c>
      <c r="H51" s="520"/>
      <c r="I51" s="526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8"/>
      <c r="W51" s="10" t="s">
        <v>29</v>
      </c>
      <c r="X51" s="532" t="s">
        <v>30</v>
      </c>
      <c r="Y51" s="533"/>
      <c r="Z51" s="534"/>
      <c r="AA51" s="11"/>
      <c r="AB51" s="500"/>
      <c r="AC51" s="503"/>
      <c r="AD51" s="394"/>
      <c r="AE51" s="503"/>
      <c r="AF51" s="503"/>
      <c r="AG51" s="503"/>
      <c r="AH51" s="155"/>
    </row>
    <row r="52" spans="1:34" x14ac:dyDescent="0.25">
      <c r="A52" s="7" t="s">
        <v>31</v>
      </c>
      <c r="B52" s="8" t="s">
        <v>32</v>
      </c>
      <c r="C52" s="9"/>
      <c r="D52" s="9"/>
      <c r="E52" s="9"/>
      <c r="F52" s="9" t="s">
        <v>33</v>
      </c>
      <c r="G52" s="11" t="s">
        <v>33</v>
      </c>
      <c r="H52" s="521"/>
      <c r="I52" s="406" t="s">
        <v>34</v>
      </c>
      <c r="J52" s="9" t="s">
        <v>35</v>
      </c>
      <c r="K52" s="9" t="s">
        <v>36</v>
      </c>
      <c r="L52" s="9" t="s">
        <v>37</v>
      </c>
      <c r="M52" s="9" t="s">
        <v>38</v>
      </c>
      <c r="N52" s="9" t="s">
        <v>39</v>
      </c>
      <c r="O52" s="9" t="s">
        <v>40</v>
      </c>
      <c r="P52" s="9" t="s">
        <v>41</v>
      </c>
      <c r="Q52" s="9" t="s">
        <v>42</v>
      </c>
      <c r="R52" s="9" t="s">
        <v>45</v>
      </c>
      <c r="S52" s="9" t="s">
        <v>44</v>
      </c>
      <c r="T52" s="9" t="s">
        <v>169</v>
      </c>
      <c r="U52" s="9" t="s">
        <v>6</v>
      </c>
      <c r="V52" s="9" t="s">
        <v>46</v>
      </c>
      <c r="W52" s="364"/>
      <c r="X52" s="549" t="s">
        <v>47</v>
      </c>
      <c r="Y52" s="507" t="s">
        <v>48</v>
      </c>
      <c r="Z52" s="507" t="s">
        <v>49</v>
      </c>
      <c r="AA52" s="11"/>
      <c r="AB52" s="501"/>
      <c r="AC52" s="504"/>
      <c r="AD52" s="395"/>
      <c r="AE52" s="504"/>
      <c r="AF52" s="504"/>
      <c r="AG52" s="504"/>
      <c r="AH52" s="155"/>
    </row>
    <row r="53" spans="1:34" ht="15.75" thickBot="1" x14ac:dyDescent="0.3">
      <c r="A53" s="12"/>
      <c r="B53" s="13"/>
      <c r="C53" s="14"/>
      <c r="D53" s="14"/>
      <c r="E53" s="14" t="s">
        <v>50</v>
      </c>
      <c r="F53" s="14" t="s">
        <v>51</v>
      </c>
      <c r="G53" s="14" t="s">
        <v>51</v>
      </c>
      <c r="H53" s="522"/>
      <c r="I53" s="88"/>
      <c r="J53" s="14" t="s">
        <v>52</v>
      </c>
      <c r="K53" s="14" t="s">
        <v>53</v>
      </c>
      <c r="L53" s="14" t="s">
        <v>54</v>
      </c>
      <c r="M53" s="14" t="s">
        <v>54</v>
      </c>
      <c r="N53" s="14" t="s">
        <v>54</v>
      </c>
      <c r="O53" s="14"/>
      <c r="P53" s="14"/>
      <c r="Q53" s="14"/>
      <c r="R53" s="14" t="s">
        <v>54</v>
      </c>
      <c r="S53" s="14" t="s">
        <v>55</v>
      </c>
      <c r="T53" s="14" t="s">
        <v>55</v>
      </c>
      <c r="U53" s="14"/>
      <c r="V53" s="14"/>
      <c r="W53" s="213"/>
      <c r="X53" s="550"/>
      <c r="Y53" s="508"/>
      <c r="Z53" s="508"/>
      <c r="AA53" s="16"/>
      <c r="AB53" s="502"/>
      <c r="AC53" s="504"/>
      <c r="AD53" s="395"/>
      <c r="AE53" s="504"/>
      <c r="AF53" s="504"/>
      <c r="AG53" s="504"/>
      <c r="AH53" s="155"/>
    </row>
    <row r="54" spans="1:34" x14ac:dyDescent="0.25">
      <c r="A54" s="577" t="s">
        <v>170</v>
      </c>
      <c r="B54" s="8"/>
      <c r="C54" s="121">
        <v>25</v>
      </c>
      <c r="D54" s="244" t="s">
        <v>112</v>
      </c>
      <c r="E54" s="295">
        <v>32</v>
      </c>
      <c r="F54" s="295"/>
      <c r="G54" s="295"/>
      <c r="H54" s="292" t="s">
        <v>101</v>
      </c>
      <c r="I54" s="293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>
        <v>1</v>
      </c>
      <c r="W54" s="256">
        <v>2500</v>
      </c>
      <c r="X54" s="256">
        <f t="shared" ref="X54" si="26">SUM(I54:V54)*W54/1000</f>
        <v>2.5</v>
      </c>
      <c r="Y54" s="256"/>
      <c r="Z54" s="256"/>
      <c r="AA54" s="305"/>
      <c r="AB54" s="49"/>
      <c r="AC54" s="26"/>
      <c r="AD54" s="26"/>
      <c r="AE54" s="26"/>
      <c r="AF54" s="26"/>
      <c r="AG54" s="26">
        <f>X54</f>
        <v>2.5</v>
      </c>
      <c r="AH54" s="155"/>
    </row>
    <row r="55" spans="1:34" x14ac:dyDescent="0.25">
      <c r="A55" s="578"/>
      <c r="B55" s="8" t="s">
        <v>62</v>
      </c>
      <c r="C55" s="121">
        <v>26</v>
      </c>
      <c r="D55" s="245" t="s">
        <v>114</v>
      </c>
      <c r="E55" s="139">
        <v>32</v>
      </c>
      <c r="F55" s="139">
        <v>6</v>
      </c>
      <c r="G55" s="139">
        <v>6</v>
      </c>
      <c r="H55" s="229" t="s">
        <v>183</v>
      </c>
      <c r="I55" s="21"/>
      <c r="J55" s="21"/>
      <c r="K55" s="21"/>
      <c r="L55" s="21"/>
      <c r="M55" s="21"/>
      <c r="N55" s="21"/>
      <c r="O55" s="21"/>
      <c r="P55" s="21"/>
      <c r="Q55" s="21"/>
      <c r="R55" s="302">
        <v>1</v>
      </c>
      <c r="S55" s="21"/>
      <c r="T55" s="21"/>
      <c r="U55" s="21"/>
      <c r="V55" s="21"/>
      <c r="W55" s="21">
        <v>3000</v>
      </c>
      <c r="X55" s="21"/>
      <c r="Y55" s="21">
        <f t="shared" ref="Y55" si="27">SUM(I55:V55)*W55/1000</f>
        <v>3</v>
      </c>
      <c r="Z55" s="21"/>
      <c r="AA55" s="195" t="s">
        <v>185</v>
      </c>
      <c r="AB55" s="49"/>
      <c r="AC55" s="25"/>
      <c r="AD55" s="25">
        <f>Y55</f>
        <v>3</v>
      </c>
      <c r="AE55" s="25"/>
      <c r="AF55" s="25"/>
      <c r="AG55" s="25"/>
      <c r="AH55" s="155"/>
    </row>
    <row r="56" spans="1:34" x14ac:dyDescent="0.25">
      <c r="A56" s="578"/>
      <c r="B56" s="8" t="s">
        <v>65</v>
      </c>
      <c r="C56" s="121">
        <v>27</v>
      </c>
      <c r="D56" s="245" t="s">
        <v>115</v>
      </c>
      <c r="E56" s="121">
        <v>20</v>
      </c>
      <c r="F56" s="121">
        <v>4</v>
      </c>
      <c r="G56" s="144">
        <v>4</v>
      </c>
      <c r="H56" s="229" t="s">
        <v>183</v>
      </c>
      <c r="I56" s="61"/>
      <c r="J56" s="61"/>
      <c r="K56" s="61"/>
      <c r="L56" s="61"/>
      <c r="M56" s="61">
        <v>1</v>
      </c>
      <c r="N56" s="61"/>
      <c r="O56" s="61"/>
      <c r="P56" s="61"/>
      <c r="Q56" s="61"/>
      <c r="R56" s="61"/>
      <c r="S56" s="61"/>
      <c r="T56" s="61"/>
      <c r="U56" s="61"/>
      <c r="V56" s="61"/>
      <c r="W56" s="61">
        <v>240</v>
      </c>
      <c r="X56" s="43"/>
      <c r="Y56" s="43"/>
      <c r="Z56" s="43">
        <f t="shared" ref="Z56" si="28">SUM(I56:V56)*W56/1000</f>
        <v>0.24</v>
      </c>
      <c r="AA56" s="220" t="s">
        <v>186</v>
      </c>
      <c r="AB56" s="49"/>
      <c r="AC56" s="25"/>
      <c r="AD56" s="25">
        <f>Z56</f>
        <v>0.24</v>
      </c>
      <c r="AE56" s="25"/>
      <c r="AF56" s="25"/>
      <c r="AG56" s="25"/>
      <c r="AH56" s="155"/>
    </row>
    <row r="57" spans="1:34" x14ac:dyDescent="0.25">
      <c r="A57" s="578"/>
      <c r="B57" s="8" t="s">
        <v>104</v>
      </c>
      <c r="C57" s="121">
        <v>28</v>
      </c>
      <c r="D57" s="246" t="s">
        <v>116</v>
      </c>
      <c r="E57" s="139">
        <v>20</v>
      </c>
      <c r="F57" s="121">
        <v>4</v>
      </c>
      <c r="G57" s="144">
        <v>4</v>
      </c>
      <c r="H57" s="259" t="s">
        <v>187</v>
      </c>
      <c r="I57" s="19"/>
      <c r="J57" s="23"/>
      <c r="K57" s="23"/>
      <c r="L57" s="23"/>
      <c r="M57" s="23"/>
      <c r="N57" s="23"/>
      <c r="O57" s="23">
        <v>1</v>
      </c>
      <c r="P57" s="23"/>
      <c r="Q57" s="23"/>
      <c r="R57" s="23"/>
      <c r="S57" s="23"/>
      <c r="T57" s="23"/>
      <c r="U57" s="23"/>
      <c r="V57" s="23"/>
      <c r="W57" s="23">
        <v>1200</v>
      </c>
      <c r="X57" s="23">
        <f t="shared" ref="X57" si="29">SUM(I57:V57)*W57/1000</f>
        <v>1.2</v>
      </c>
      <c r="Y57" s="23"/>
      <c r="Z57" s="23"/>
      <c r="AA57" s="197" t="s">
        <v>184</v>
      </c>
      <c r="AB57" s="49"/>
      <c r="AC57" s="25"/>
      <c r="AD57" s="25"/>
      <c r="AE57" s="25">
        <f>X57</f>
        <v>1.2</v>
      </c>
      <c r="AF57" s="25"/>
      <c r="AG57" s="25"/>
      <c r="AH57" s="155"/>
    </row>
    <row r="58" spans="1:34" x14ac:dyDescent="0.25">
      <c r="A58" s="578"/>
      <c r="B58" s="8"/>
      <c r="C58" s="121">
        <v>29</v>
      </c>
      <c r="D58" s="245" t="s">
        <v>118</v>
      </c>
      <c r="E58" s="143">
        <v>20</v>
      </c>
      <c r="F58" s="121"/>
      <c r="G58" s="144"/>
      <c r="H58" s="260" t="s">
        <v>101</v>
      </c>
      <c r="I58" s="32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>
        <v>1</v>
      </c>
      <c r="W58" s="321">
        <v>800</v>
      </c>
      <c r="X58" s="21"/>
      <c r="Y58" s="21">
        <f t="shared" ref="Y58" si="30">SUM(I58:V58)*W58/1000</f>
        <v>0.8</v>
      </c>
      <c r="Z58" s="31"/>
      <c r="AA58" s="195" t="s">
        <v>101</v>
      </c>
      <c r="AB58" s="49"/>
      <c r="AC58" s="25"/>
      <c r="AD58" s="25"/>
      <c r="AE58" s="25"/>
      <c r="AF58" s="25"/>
      <c r="AG58" s="25">
        <f>Y58</f>
        <v>0.8</v>
      </c>
      <c r="AH58" s="155"/>
    </row>
    <row r="59" spans="1:34" ht="15.75" thickBot="1" x14ac:dyDescent="0.3">
      <c r="A59" s="578"/>
      <c r="B59" s="35"/>
      <c r="C59" s="46">
        <v>30</v>
      </c>
      <c r="D59" s="248" t="s">
        <v>120</v>
      </c>
      <c r="E59" s="133">
        <v>32</v>
      </c>
      <c r="F59" s="308">
        <v>6</v>
      </c>
      <c r="G59" s="308">
        <v>6</v>
      </c>
      <c r="H59" s="261" t="s">
        <v>183</v>
      </c>
      <c r="I59" s="222"/>
      <c r="J59" s="135"/>
      <c r="K59" s="135"/>
      <c r="L59" s="135"/>
      <c r="M59" s="135"/>
      <c r="N59" s="135"/>
      <c r="O59" s="135"/>
      <c r="P59" s="135"/>
      <c r="Q59" s="135">
        <v>1</v>
      </c>
      <c r="R59" s="135"/>
      <c r="S59" s="135"/>
      <c r="T59" s="135"/>
      <c r="U59" s="135"/>
      <c r="V59" s="135"/>
      <c r="W59" s="135">
        <v>3300</v>
      </c>
      <c r="X59" s="135"/>
      <c r="Y59" s="135"/>
      <c r="Z59" s="37">
        <f t="shared" ref="Z59" si="31">SUM(I59:V59)*W59/1000</f>
        <v>3.3</v>
      </c>
      <c r="AA59" s="198" t="s">
        <v>188</v>
      </c>
      <c r="AB59" s="49"/>
      <c r="AC59" s="25"/>
      <c r="AD59" s="25">
        <f>Z59</f>
        <v>3.3</v>
      </c>
      <c r="AE59" s="25"/>
      <c r="AF59" s="25"/>
      <c r="AG59" s="25"/>
      <c r="AH59" s="155"/>
    </row>
    <row r="60" spans="1:34" x14ac:dyDescent="0.25">
      <c r="A60" s="578"/>
      <c r="B60" s="66"/>
      <c r="C60" s="67">
        <v>31</v>
      </c>
      <c r="D60" s="249" t="s">
        <v>121</v>
      </c>
      <c r="E60" s="121">
        <v>20</v>
      </c>
      <c r="F60" s="139">
        <v>4</v>
      </c>
      <c r="G60" s="139">
        <v>4</v>
      </c>
      <c r="H60" s="140" t="s">
        <v>189</v>
      </c>
      <c r="I60" s="5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>
        <v>1</v>
      </c>
      <c r="W60" s="54">
        <v>500</v>
      </c>
      <c r="X60" s="34">
        <f t="shared" ref="X60" si="32">SUM(I60:V60)*W60/1000</f>
        <v>0.5</v>
      </c>
      <c r="Y60" s="34"/>
      <c r="Z60" s="34"/>
      <c r="AA60" s="93" t="s">
        <v>190</v>
      </c>
      <c r="AB60" s="24"/>
      <c r="AC60" s="25">
        <f>X60</f>
        <v>0.5</v>
      </c>
      <c r="AD60" s="25"/>
      <c r="AE60" s="25"/>
      <c r="AF60" s="25"/>
      <c r="AG60" s="25"/>
      <c r="AH60" s="155"/>
    </row>
    <row r="61" spans="1:34" x14ac:dyDescent="0.25">
      <c r="A61" s="578"/>
      <c r="B61" s="51" t="s">
        <v>62</v>
      </c>
      <c r="C61" s="41">
        <v>32</v>
      </c>
      <c r="D61" s="245" t="s">
        <v>123</v>
      </c>
      <c r="E61" s="121">
        <v>20</v>
      </c>
      <c r="F61" s="121">
        <v>4</v>
      </c>
      <c r="G61" s="121">
        <v>4</v>
      </c>
      <c r="H61" s="229" t="s">
        <v>183</v>
      </c>
      <c r="I61" s="27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>
        <v>1</v>
      </c>
      <c r="W61" s="55">
        <v>350</v>
      </c>
      <c r="X61" s="21"/>
      <c r="Y61" s="21">
        <f t="shared" ref="Y61" si="33">SUM(I61:V61)*W61/1000</f>
        <v>0.35</v>
      </c>
      <c r="Z61" s="21"/>
      <c r="AA61" s="69" t="s">
        <v>191</v>
      </c>
      <c r="AB61" s="24"/>
      <c r="AC61" s="25"/>
      <c r="AD61" s="25">
        <f>Y61</f>
        <v>0.35</v>
      </c>
      <c r="AE61" s="25"/>
      <c r="AF61" s="25"/>
      <c r="AG61" s="25"/>
      <c r="AH61" s="155"/>
    </row>
    <row r="62" spans="1:34" x14ac:dyDescent="0.25">
      <c r="A62" s="578"/>
      <c r="B62" s="51" t="s">
        <v>65</v>
      </c>
      <c r="C62" s="41">
        <v>33</v>
      </c>
      <c r="D62" s="245" t="s">
        <v>125</v>
      </c>
      <c r="E62" s="295">
        <v>20</v>
      </c>
      <c r="F62" s="295"/>
      <c r="G62" s="295"/>
      <c r="H62" s="299" t="s">
        <v>101</v>
      </c>
      <c r="I62" s="300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>
        <v>1</v>
      </c>
      <c r="W62" s="306">
        <v>1000</v>
      </c>
      <c r="X62" s="306"/>
      <c r="Y62" s="306"/>
      <c r="Z62" s="306">
        <f t="shared" ref="Z62" si="34">SUM(I62:V62)*W62/1000</f>
        <v>1</v>
      </c>
      <c r="AA62" s="307"/>
      <c r="AB62" s="24"/>
      <c r="AC62" s="25"/>
      <c r="AD62" s="25"/>
      <c r="AE62" s="25"/>
      <c r="AF62" s="25">
        <f>Z62</f>
        <v>1</v>
      </c>
      <c r="AG62" s="25"/>
      <c r="AH62" s="155"/>
    </row>
    <row r="63" spans="1:34" x14ac:dyDescent="0.25">
      <c r="A63" s="578"/>
      <c r="B63" s="51" t="s">
        <v>104</v>
      </c>
      <c r="C63" s="19">
        <v>34</v>
      </c>
      <c r="D63" s="246" t="s">
        <v>127</v>
      </c>
      <c r="E63" s="139">
        <v>20</v>
      </c>
      <c r="F63" s="121">
        <v>4</v>
      </c>
      <c r="G63" s="121">
        <v>4</v>
      </c>
      <c r="H63" s="251" t="s">
        <v>183</v>
      </c>
      <c r="I63" s="23"/>
      <c r="J63" s="23"/>
      <c r="K63" s="23"/>
      <c r="L63" s="23"/>
      <c r="M63" s="293">
        <v>1</v>
      </c>
      <c r="N63" s="23"/>
      <c r="O63" s="23"/>
      <c r="P63" s="23"/>
      <c r="Q63" s="23"/>
      <c r="R63" s="23"/>
      <c r="S63" s="23"/>
      <c r="T63" s="23"/>
      <c r="U63" s="23"/>
      <c r="V63" s="373"/>
      <c r="W63" s="328">
        <v>200</v>
      </c>
      <c r="X63" s="23">
        <f>SUM(I63:U63)*W63/1000</f>
        <v>0.2</v>
      </c>
      <c r="Y63" s="23"/>
      <c r="Z63" s="32"/>
      <c r="AA63" s="202" t="s">
        <v>192</v>
      </c>
      <c r="AB63" s="24"/>
      <c r="AC63" s="25"/>
      <c r="AD63" s="25">
        <f>X63</f>
        <v>0.2</v>
      </c>
      <c r="AE63" s="25"/>
      <c r="AF63" s="25"/>
      <c r="AG63" s="25"/>
      <c r="AH63" s="155"/>
    </row>
    <row r="64" spans="1:34" x14ac:dyDescent="0.25">
      <c r="A64" s="578"/>
      <c r="B64" s="51"/>
      <c r="C64" s="41">
        <v>35</v>
      </c>
      <c r="D64" s="245" t="s">
        <v>129</v>
      </c>
      <c r="E64" s="139">
        <v>20</v>
      </c>
      <c r="F64" s="139"/>
      <c r="G64" s="139"/>
      <c r="H64" s="140" t="s">
        <v>101</v>
      </c>
      <c r="I64" s="122"/>
      <c r="J64" s="122"/>
      <c r="K64" s="122"/>
      <c r="L64" s="122"/>
      <c r="M64" s="122"/>
      <c r="N64" s="122"/>
      <c r="O64" s="122"/>
      <c r="P64" s="122"/>
      <c r="Q64" s="122"/>
      <c r="R64" s="122"/>
      <c r="S64" s="122"/>
      <c r="T64" s="122"/>
      <c r="U64" s="122"/>
      <c r="V64" s="122">
        <v>1</v>
      </c>
      <c r="W64" s="123">
        <v>200</v>
      </c>
      <c r="X64" s="122"/>
      <c r="Y64" s="123">
        <f t="shared" ref="Y64" si="35">SUM(I64:V64)*W64/1000</f>
        <v>0.2</v>
      </c>
      <c r="Z64" s="122"/>
      <c r="AA64" s="204" t="s">
        <v>101</v>
      </c>
      <c r="AB64" s="24"/>
      <c r="AC64" s="25"/>
      <c r="AD64" s="25"/>
      <c r="AE64" s="25"/>
      <c r="AF64" s="25"/>
      <c r="AG64" s="25">
        <f>Y64</f>
        <v>0.2</v>
      </c>
      <c r="AH64" s="155"/>
    </row>
    <row r="65" spans="1:34" ht="15.75" thickBot="1" x14ac:dyDescent="0.3">
      <c r="A65" s="578"/>
      <c r="B65" s="35"/>
      <c r="C65" s="46">
        <v>36</v>
      </c>
      <c r="D65" s="248" t="s">
        <v>130</v>
      </c>
      <c r="E65" s="308">
        <v>20</v>
      </c>
      <c r="F65" s="308"/>
      <c r="G65" s="308"/>
      <c r="H65" s="309" t="s">
        <v>101</v>
      </c>
      <c r="I65" s="310"/>
      <c r="J65" s="311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>
        <v>1</v>
      </c>
      <c r="W65" s="312">
        <v>200</v>
      </c>
      <c r="X65" s="312"/>
      <c r="Y65" s="312"/>
      <c r="Z65" s="313">
        <f t="shared" ref="Z65" si="36">SUM(I65:V65)*W65/1000</f>
        <v>0.2</v>
      </c>
      <c r="AA65" s="345" t="s">
        <v>101</v>
      </c>
      <c r="AB65" s="24"/>
      <c r="AC65" s="25"/>
      <c r="AD65" s="25"/>
      <c r="AE65" s="25"/>
      <c r="AF65" s="25"/>
      <c r="AG65" s="25">
        <f>Z65</f>
        <v>0.2</v>
      </c>
      <c r="AH65" s="155"/>
    </row>
    <row r="66" spans="1:34" ht="17.45" customHeight="1" x14ac:dyDescent="0.25">
      <c r="A66" s="578"/>
      <c r="B66" s="66"/>
      <c r="C66" s="18">
        <v>37</v>
      </c>
      <c r="D66" s="246" t="s">
        <v>193</v>
      </c>
      <c r="E66" s="262">
        <v>20</v>
      </c>
      <c r="F66" s="262">
        <v>4</v>
      </c>
      <c r="G66" s="262">
        <v>4</v>
      </c>
      <c r="H66" s="263" t="s">
        <v>183</v>
      </c>
      <c r="I66" s="388"/>
      <c r="J66" s="89"/>
      <c r="K66" s="89"/>
      <c r="L66" s="89"/>
      <c r="M66" s="332">
        <v>1</v>
      </c>
      <c r="N66" s="89"/>
      <c r="O66" s="89"/>
      <c r="P66" s="89"/>
      <c r="Q66" s="89"/>
      <c r="R66" s="89"/>
      <c r="S66" s="89"/>
      <c r="T66" s="89"/>
      <c r="U66" s="89"/>
      <c r="V66" s="89"/>
      <c r="W66" s="328">
        <v>200</v>
      </c>
      <c r="X66" s="90">
        <f t="shared" ref="X66" si="37">SUM(I66:V66)*W66/1000</f>
        <v>0.2</v>
      </c>
      <c r="Y66" s="90"/>
      <c r="Z66" s="91"/>
      <c r="AA66" s="202" t="s">
        <v>192</v>
      </c>
      <c r="AB66" s="49"/>
      <c r="AC66" s="25"/>
      <c r="AD66" s="25">
        <f>X66</f>
        <v>0.2</v>
      </c>
      <c r="AE66" s="25"/>
      <c r="AF66" s="25"/>
      <c r="AG66" s="25"/>
      <c r="AH66" s="155"/>
    </row>
    <row r="67" spans="1:34" ht="17.45" customHeight="1" x14ac:dyDescent="0.25">
      <c r="A67" s="578"/>
      <c r="B67" s="403" t="s">
        <v>62</v>
      </c>
      <c r="C67" s="41">
        <v>38</v>
      </c>
      <c r="D67" s="245" t="s">
        <v>194</v>
      </c>
      <c r="E67" s="121">
        <v>32</v>
      </c>
      <c r="F67" s="121">
        <v>4</v>
      </c>
      <c r="G67" s="121">
        <v>4</v>
      </c>
      <c r="H67" s="251" t="s">
        <v>183</v>
      </c>
      <c r="I67" s="111"/>
      <c r="J67" s="112"/>
      <c r="K67" s="112"/>
      <c r="L67" s="112"/>
      <c r="M67" s="333">
        <v>7</v>
      </c>
      <c r="N67" s="112"/>
      <c r="O67" s="112"/>
      <c r="P67" s="112"/>
      <c r="Q67" s="112"/>
      <c r="R67" s="112"/>
      <c r="S67" s="112"/>
      <c r="T67" s="112"/>
      <c r="U67" s="112"/>
      <c r="V67" s="55"/>
      <c r="W67" s="23">
        <v>200</v>
      </c>
      <c r="X67" s="33"/>
      <c r="Y67" s="33">
        <f t="shared" ref="Y67" si="38">SUM(I67:V67)*W67/1000</f>
        <v>1.4</v>
      </c>
      <c r="Z67" s="118"/>
      <c r="AA67" s="69" t="s">
        <v>98</v>
      </c>
      <c r="AB67" s="49"/>
      <c r="AC67" s="25"/>
      <c r="AD67" s="25">
        <f>Y67</f>
        <v>1.4</v>
      </c>
      <c r="AE67" s="25"/>
      <c r="AF67" s="25"/>
      <c r="AG67" s="25"/>
      <c r="AH67" s="155"/>
    </row>
    <row r="68" spans="1:34" ht="17.45" customHeight="1" x14ac:dyDescent="0.25">
      <c r="A68" s="578"/>
      <c r="B68" s="403" t="s">
        <v>65</v>
      </c>
      <c r="C68" s="41">
        <v>39</v>
      </c>
      <c r="D68" s="245" t="s">
        <v>195</v>
      </c>
      <c r="E68" s="121">
        <v>20</v>
      </c>
      <c r="F68" s="121">
        <v>4</v>
      </c>
      <c r="G68" s="121">
        <v>4</v>
      </c>
      <c r="H68" s="251" t="s">
        <v>183</v>
      </c>
      <c r="I68" s="27"/>
      <c r="J68" s="55"/>
      <c r="K68" s="55"/>
      <c r="L68" s="55"/>
      <c r="M68" s="301">
        <v>1</v>
      </c>
      <c r="N68" s="55"/>
      <c r="O68" s="55"/>
      <c r="P68" s="55"/>
      <c r="Q68" s="55"/>
      <c r="R68" s="55"/>
      <c r="S68" s="55"/>
      <c r="T68" s="55"/>
      <c r="U68" s="55"/>
      <c r="V68" s="280"/>
      <c r="W68" s="328">
        <v>200</v>
      </c>
      <c r="X68" s="43"/>
      <c r="Y68" s="43"/>
      <c r="Z68" s="97">
        <f>SUM(I68:U68)*W68/1000</f>
        <v>0.2</v>
      </c>
      <c r="AA68" s="202" t="s">
        <v>192</v>
      </c>
      <c r="AB68" s="49"/>
      <c r="AC68" s="25"/>
      <c r="AD68" s="25">
        <f>Z68</f>
        <v>0.2</v>
      </c>
      <c r="AE68" s="25"/>
      <c r="AF68" s="25"/>
      <c r="AG68" s="25"/>
      <c r="AH68" s="155"/>
    </row>
    <row r="69" spans="1:34" x14ac:dyDescent="0.25">
      <c r="A69" s="578"/>
      <c r="B69" s="51" t="s">
        <v>104</v>
      </c>
      <c r="C69" s="19">
        <v>40</v>
      </c>
      <c r="D69" s="250" t="s">
        <v>138</v>
      </c>
      <c r="E69" s="262">
        <v>20</v>
      </c>
      <c r="F69" s="262">
        <v>4</v>
      </c>
      <c r="G69" s="262">
        <v>4</v>
      </c>
      <c r="H69" s="264" t="s">
        <v>183</v>
      </c>
      <c r="I69" s="17"/>
      <c r="J69" s="23"/>
      <c r="K69" s="23"/>
      <c r="L69" s="23"/>
      <c r="M69" s="293">
        <v>1</v>
      </c>
      <c r="N69" s="23"/>
      <c r="O69" s="23"/>
      <c r="P69" s="23"/>
      <c r="Q69" s="23"/>
      <c r="R69" s="23"/>
      <c r="S69" s="23"/>
      <c r="T69" s="23"/>
      <c r="U69" s="23"/>
      <c r="V69" s="373"/>
      <c r="W69" s="328">
        <v>200</v>
      </c>
      <c r="X69" s="34">
        <f>SUM(I69:U69)*W69/1000</f>
        <v>0.2</v>
      </c>
      <c r="Y69" s="23"/>
      <c r="Z69" s="32"/>
      <c r="AA69" s="202" t="s">
        <v>192</v>
      </c>
      <c r="AB69" s="49"/>
      <c r="AC69" s="25"/>
      <c r="AD69" s="25">
        <f>X69</f>
        <v>0.2</v>
      </c>
      <c r="AE69" s="25"/>
      <c r="AF69" s="25"/>
      <c r="AG69" s="25"/>
      <c r="AH69" s="155"/>
    </row>
    <row r="70" spans="1:34" x14ac:dyDescent="0.25">
      <c r="A70" s="578"/>
      <c r="B70" s="434"/>
      <c r="C70" s="435">
        <v>41</v>
      </c>
      <c r="D70" s="436" t="s">
        <v>139</v>
      </c>
      <c r="E70" s="435">
        <v>20</v>
      </c>
      <c r="F70" s="435">
        <v>4</v>
      </c>
      <c r="G70" s="435">
        <v>4</v>
      </c>
      <c r="H70" s="437" t="s">
        <v>183</v>
      </c>
      <c r="I70" s="438"/>
      <c r="J70" s="439"/>
      <c r="K70" s="439"/>
      <c r="L70" s="439"/>
      <c r="M70" s="439">
        <v>2</v>
      </c>
      <c r="N70" s="439"/>
      <c r="O70" s="439"/>
      <c r="P70" s="439"/>
      <c r="Q70" s="439"/>
      <c r="R70" s="439"/>
      <c r="S70" s="439"/>
      <c r="T70" s="439"/>
      <c r="U70" s="439"/>
      <c r="V70" s="439"/>
      <c r="W70" s="440">
        <v>200</v>
      </c>
      <c r="X70" s="441"/>
      <c r="Y70" s="442">
        <f t="shared" ref="Y70" si="39">SUM(I70:V70)*W70/1000</f>
        <v>0.4</v>
      </c>
      <c r="Z70" s="435"/>
      <c r="AA70" s="443" t="s">
        <v>196</v>
      </c>
      <c r="AB70" s="49"/>
      <c r="AC70" s="25"/>
      <c r="AD70" s="25">
        <f>Y70</f>
        <v>0.4</v>
      </c>
      <c r="AE70" s="25"/>
      <c r="AF70" s="25"/>
      <c r="AG70" s="25"/>
      <c r="AH70" s="155"/>
    </row>
    <row r="71" spans="1:34" ht="15.75" thickBot="1" x14ac:dyDescent="0.3">
      <c r="A71" s="578"/>
      <c r="B71" s="35"/>
      <c r="C71" s="46">
        <v>42</v>
      </c>
      <c r="D71" s="248" t="s">
        <v>140</v>
      </c>
      <c r="E71" s="133">
        <v>20</v>
      </c>
      <c r="F71" s="133">
        <v>4</v>
      </c>
      <c r="G71" s="133">
        <v>4</v>
      </c>
      <c r="H71" s="233" t="s">
        <v>183</v>
      </c>
      <c r="I71" s="36"/>
      <c r="J71" s="37"/>
      <c r="K71" s="37"/>
      <c r="L71" s="37"/>
      <c r="M71" s="312">
        <v>1</v>
      </c>
      <c r="N71" s="37"/>
      <c r="O71" s="37"/>
      <c r="P71" s="37"/>
      <c r="Q71" s="37"/>
      <c r="R71" s="37"/>
      <c r="S71" s="37"/>
      <c r="T71" s="37"/>
      <c r="U71" s="37"/>
      <c r="V71" s="37"/>
      <c r="W71" s="329">
        <v>200</v>
      </c>
      <c r="X71" s="38"/>
      <c r="Y71" s="37"/>
      <c r="Z71" s="39">
        <f t="shared" ref="Z71" si="40">SUM(I71:V71)*W71/1000</f>
        <v>0.2</v>
      </c>
      <c r="AA71" s="271" t="s">
        <v>192</v>
      </c>
      <c r="AB71" s="49"/>
      <c r="AC71" s="25"/>
      <c r="AD71" s="25">
        <f>Z71</f>
        <v>0.2</v>
      </c>
      <c r="AE71" s="25"/>
      <c r="AF71" s="25"/>
      <c r="AG71" s="25"/>
      <c r="AH71" s="155"/>
    </row>
    <row r="72" spans="1:34" x14ac:dyDescent="0.25">
      <c r="A72" s="578"/>
      <c r="B72" s="2"/>
      <c r="C72" s="163">
        <v>43</v>
      </c>
      <c r="D72" s="249" t="s">
        <v>141</v>
      </c>
      <c r="E72" s="139">
        <v>32</v>
      </c>
      <c r="F72" s="139">
        <v>4</v>
      </c>
      <c r="G72" s="139">
        <v>4</v>
      </c>
      <c r="H72" s="140" t="s">
        <v>173</v>
      </c>
      <c r="I72" s="19"/>
      <c r="J72" s="23"/>
      <c r="K72" s="23"/>
      <c r="L72" s="23"/>
      <c r="M72" s="23">
        <v>6</v>
      </c>
      <c r="N72" s="23"/>
      <c r="O72" s="23"/>
      <c r="P72" s="23"/>
      <c r="Q72" s="23"/>
      <c r="R72" s="23"/>
      <c r="S72" s="23"/>
      <c r="T72" s="23"/>
      <c r="U72" s="23"/>
      <c r="V72" s="23"/>
      <c r="W72" s="23">
        <v>200</v>
      </c>
      <c r="X72" s="23">
        <f>SUM(I72:V72)*W72/1000</f>
        <v>1.2</v>
      </c>
      <c r="Y72" s="23"/>
      <c r="Z72" s="23"/>
      <c r="AA72" s="270" t="s">
        <v>98</v>
      </c>
      <c r="AB72" s="49"/>
      <c r="AC72" s="25">
        <f>X72</f>
        <v>1.2</v>
      </c>
      <c r="AD72" s="25"/>
      <c r="AE72" s="25"/>
      <c r="AF72" s="25"/>
      <c r="AG72" s="25"/>
      <c r="AH72" s="155"/>
    </row>
    <row r="73" spans="1:34" x14ac:dyDescent="0.25">
      <c r="A73" s="578"/>
      <c r="B73" s="7" t="s">
        <v>62</v>
      </c>
      <c r="C73" s="27">
        <v>44</v>
      </c>
      <c r="D73" s="245" t="s">
        <v>197</v>
      </c>
      <c r="E73" s="121">
        <v>20</v>
      </c>
      <c r="F73" s="121"/>
      <c r="G73" s="121"/>
      <c r="H73" s="229" t="s">
        <v>101</v>
      </c>
      <c r="I73" s="70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>
        <v>1</v>
      </c>
      <c r="W73" s="21">
        <v>1000</v>
      </c>
      <c r="X73" s="21"/>
      <c r="Y73" s="21">
        <f t="shared" ref="Y73" si="41">SUM(I73:V73)*W73/1000</f>
        <v>1</v>
      </c>
      <c r="Z73" s="21"/>
      <c r="AA73" s="69" t="s">
        <v>101</v>
      </c>
      <c r="AB73" s="49"/>
      <c r="AC73" s="25"/>
      <c r="AD73" s="25"/>
      <c r="AE73" s="25"/>
      <c r="AF73" s="25"/>
      <c r="AG73" s="25">
        <f>Y73</f>
        <v>1</v>
      </c>
      <c r="AH73" s="155"/>
    </row>
    <row r="74" spans="1:34" ht="15.75" thickBot="1" x14ac:dyDescent="0.3">
      <c r="A74" s="578"/>
      <c r="B74" s="7" t="s">
        <v>65</v>
      </c>
      <c r="C74" s="36">
        <v>45</v>
      </c>
      <c r="D74" s="248" t="s">
        <v>198</v>
      </c>
      <c r="E74" s="133">
        <v>20</v>
      </c>
      <c r="F74" s="133"/>
      <c r="G74" s="133"/>
      <c r="H74" s="335" t="s">
        <v>101</v>
      </c>
      <c r="I74" s="36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>
        <v>1</v>
      </c>
      <c r="W74" s="37">
        <v>200</v>
      </c>
      <c r="X74" s="37"/>
      <c r="Y74" s="37"/>
      <c r="Z74" s="37">
        <f t="shared" ref="Z74" si="42">SUM(I74:V74)*W74/1000</f>
        <v>0.2</v>
      </c>
      <c r="AA74" s="164" t="s">
        <v>101</v>
      </c>
      <c r="AB74" s="49"/>
      <c r="AC74" s="25"/>
      <c r="AD74" s="25"/>
      <c r="AE74" s="25"/>
      <c r="AF74" s="25"/>
      <c r="AG74" s="25">
        <f>Z74</f>
        <v>0.2</v>
      </c>
      <c r="AH74" s="155"/>
    </row>
    <row r="75" spans="1:34" x14ac:dyDescent="0.25">
      <c r="A75" s="578"/>
      <c r="B75" s="7" t="s">
        <v>104</v>
      </c>
      <c r="C75" s="17">
        <v>46</v>
      </c>
      <c r="D75" s="250" t="s">
        <v>144</v>
      </c>
      <c r="E75" s="237">
        <v>20</v>
      </c>
      <c r="F75" s="121">
        <v>4</v>
      </c>
      <c r="G75" s="121">
        <v>4</v>
      </c>
      <c r="H75" s="140" t="s">
        <v>199</v>
      </c>
      <c r="I75" s="17"/>
      <c r="J75" s="23"/>
      <c r="K75" s="23"/>
      <c r="L75" s="23"/>
      <c r="M75" s="23">
        <v>2</v>
      </c>
      <c r="N75" s="23"/>
      <c r="O75" s="23"/>
      <c r="P75" s="23"/>
      <c r="Q75" s="23"/>
      <c r="R75" s="23"/>
      <c r="S75" s="23"/>
      <c r="T75" s="23"/>
      <c r="U75" s="23"/>
      <c r="V75" s="23"/>
      <c r="W75" s="23">
        <v>200</v>
      </c>
      <c r="X75" s="23">
        <f t="shared" ref="X75" si="43">SUM(I75:V75)*W75/1000</f>
        <v>0.4</v>
      </c>
      <c r="Y75" s="23"/>
      <c r="Z75" s="32"/>
      <c r="AA75" s="93" t="s">
        <v>98</v>
      </c>
      <c r="AB75" s="49"/>
      <c r="AC75" s="25">
        <f>X75</f>
        <v>0.4</v>
      </c>
      <c r="AD75" s="25"/>
      <c r="AE75" s="25"/>
      <c r="AF75" s="25"/>
      <c r="AG75" s="25"/>
      <c r="AH75" s="155"/>
    </row>
    <row r="76" spans="1:34" x14ac:dyDescent="0.25">
      <c r="A76" s="578"/>
      <c r="B76" s="7"/>
      <c r="C76" s="27">
        <v>47</v>
      </c>
      <c r="D76" s="245" t="s">
        <v>145</v>
      </c>
      <c r="E76" s="139">
        <v>20</v>
      </c>
      <c r="F76" s="121">
        <v>4</v>
      </c>
      <c r="G76" s="121">
        <v>4</v>
      </c>
      <c r="H76" s="229" t="s">
        <v>87</v>
      </c>
      <c r="I76" s="27"/>
      <c r="J76" s="55"/>
      <c r="K76" s="55"/>
      <c r="L76" s="55"/>
      <c r="M76" s="55">
        <v>1</v>
      </c>
      <c r="N76" s="55"/>
      <c r="O76" s="55"/>
      <c r="P76" s="55"/>
      <c r="Q76" s="55"/>
      <c r="R76" s="55"/>
      <c r="S76" s="55"/>
      <c r="T76" s="55"/>
      <c r="U76" s="55"/>
      <c r="V76" s="55"/>
      <c r="W76" s="55">
        <v>200</v>
      </c>
      <c r="X76" s="21"/>
      <c r="Y76" s="23">
        <f t="shared" ref="Y76" si="44">SUM(I76:V76)*W76/1000</f>
        <v>0.2</v>
      </c>
      <c r="Z76" s="21"/>
      <c r="AA76" s="69" t="s">
        <v>131</v>
      </c>
      <c r="AB76" s="49"/>
      <c r="AC76" s="25">
        <f>Y76</f>
        <v>0.2</v>
      </c>
      <c r="AD76" s="25"/>
      <c r="AE76" s="25"/>
      <c r="AF76" s="25"/>
      <c r="AG76" s="25"/>
      <c r="AH76" s="155"/>
    </row>
    <row r="77" spans="1:34" ht="15.75" thickBot="1" x14ac:dyDescent="0.3">
      <c r="A77" s="579"/>
      <c r="B77" s="12"/>
      <c r="C77" s="75">
        <v>48</v>
      </c>
      <c r="D77" s="248" t="s">
        <v>146</v>
      </c>
      <c r="E77" s="133">
        <v>20</v>
      </c>
      <c r="F77" s="133">
        <v>4</v>
      </c>
      <c r="G77" s="133">
        <v>4</v>
      </c>
      <c r="H77" s="233" t="s">
        <v>200</v>
      </c>
      <c r="I77" s="36"/>
      <c r="J77" s="37"/>
      <c r="K77" s="37"/>
      <c r="L77" s="37">
        <v>1</v>
      </c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>
        <v>100</v>
      </c>
      <c r="X77" s="37"/>
      <c r="Y77" s="37"/>
      <c r="Z77" s="39">
        <f t="shared" ref="Z77" si="45">SUM(I77:V77)*W77/1000</f>
        <v>0.1</v>
      </c>
      <c r="AA77" s="73"/>
      <c r="AB77" s="49"/>
      <c r="AC77" s="25">
        <f>Z77</f>
        <v>0.1</v>
      </c>
      <c r="AD77" s="25"/>
      <c r="AE77" s="25"/>
      <c r="AF77" s="25"/>
      <c r="AG77" s="25"/>
      <c r="AH77" s="155"/>
    </row>
    <row r="78" spans="1:34" x14ac:dyDescent="0.25">
      <c r="A78" s="57"/>
      <c r="B78" s="362"/>
      <c r="C78" s="393"/>
      <c r="D78" s="492"/>
      <c r="E78" s="492"/>
      <c r="F78" s="362"/>
      <c r="G78" s="362"/>
      <c r="H78" s="362"/>
      <c r="I78" s="393"/>
      <c r="J78" s="492"/>
      <c r="K78" s="492"/>
      <c r="L78" s="492"/>
      <c r="M78" s="492"/>
      <c r="N78" s="492"/>
      <c r="O78" s="492"/>
      <c r="P78" s="177"/>
      <c r="Q78" s="177"/>
      <c r="R78" s="177"/>
      <c r="S78" s="177"/>
      <c r="T78" s="177"/>
      <c r="U78" s="177"/>
      <c r="V78" s="177"/>
      <c r="W78" s="364"/>
      <c r="X78" s="493"/>
      <c r="Y78" s="493"/>
      <c r="Z78" s="404"/>
      <c r="AA78" s="398"/>
      <c r="AB78" s="483">
        <f t="shared" ref="AB78:AG78" si="46">SUM(AB54:AB77)</f>
        <v>0</v>
      </c>
      <c r="AC78" s="486">
        <f t="shared" si="46"/>
        <v>2.4000000000000004</v>
      </c>
      <c r="AD78" s="486">
        <f t="shared" si="46"/>
        <v>9.6899999999999977</v>
      </c>
      <c r="AE78" s="486">
        <f t="shared" si="46"/>
        <v>1.2</v>
      </c>
      <c r="AF78" s="486">
        <f t="shared" si="46"/>
        <v>1</v>
      </c>
      <c r="AG78" s="486">
        <f t="shared" si="46"/>
        <v>4.9000000000000004</v>
      </c>
      <c r="AH78" s="155"/>
    </row>
    <row r="79" spans="1:34" x14ac:dyDescent="0.25">
      <c r="A79" s="494" t="s">
        <v>108</v>
      </c>
      <c r="B79" s="495"/>
      <c r="C79" s="495"/>
      <c r="D79" s="495"/>
      <c r="E79" s="495"/>
      <c r="F79" s="495"/>
      <c r="G79" s="495"/>
      <c r="H79" s="495"/>
      <c r="I79" s="495"/>
      <c r="J79" s="495"/>
      <c r="K79" s="495"/>
      <c r="L79" s="495"/>
      <c r="M79" s="495"/>
      <c r="N79" s="495"/>
      <c r="O79" s="495"/>
      <c r="P79" s="495"/>
      <c r="Q79" s="495"/>
      <c r="R79" s="495"/>
      <c r="S79" s="495"/>
      <c r="T79" s="495"/>
      <c r="U79" s="495"/>
      <c r="V79" s="495"/>
      <c r="W79" s="364"/>
      <c r="X79" s="496" t="s">
        <v>109</v>
      </c>
      <c r="Y79" s="496"/>
      <c r="Z79" s="496"/>
      <c r="AA79" s="398"/>
      <c r="AB79" s="484"/>
      <c r="AC79" s="487"/>
      <c r="AD79" s="487"/>
      <c r="AE79" s="487"/>
      <c r="AF79" s="487"/>
      <c r="AG79" s="487"/>
      <c r="AH79" s="155"/>
    </row>
    <row r="80" spans="1:34" ht="15.75" thickBot="1" x14ac:dyDescent="0.3">
      <c r="A80" s="546" t="s">
        <v>110</v>
      </c>
      <c r="B80" s="516"/>
      <c r="C80" s="516"/>
      <c r="D80" s="516"/>
      <c r="E80" s="516"/>
      <c r="F80" s="516"/>
      <c r="G80" s="516"/>
      <c r="H80" s="516"/>
      <c r="I80" s="516"/>
      <c r="J80" s="516"/>
      <c r="K80" s="516"/>
      <c r="L80" s="516"/>
      <c r="M80" s="516"/>
      <c r="N80" s="516"/>
      <c r="O80" s="516"/>
      <c r="P80" s="516"/>
      <c r="Q80" s="516"/>
      <c r="R80" s="516"/>
      <c r="S80" s="516"/>
      <c r="T80" s="516"/>
      <c r="U80" s="516"/>
      <c r="V80" s="516"/>
      <c r="W80" s="365"/>
      <c r="X80" s="547"/>
      <c r="Y80" s="547"/>
      <c r="Z80" s="365"/>
      <c r="AA80" s="58"/>
      <c r="AB80" s="485"/>
      <c r="AC80" s="488"/>
      <c r="AD80" s="488"/>
      <c r="AE80" s="488"/>
      <c r="AF80" s="488"/>
      <c r="AG80" s="488"/>
      <c r="AH80" s="155"/>
    </row>
    <row r="81" spans="1:34" x14ac:dyDescent="0.25">
      <c r="A81" s="165"/>
      <c r="B81" s="368"/>
      <c r="C81" s="166"/>
      <c r="D81" s="479"/>
      <c r="E81" s="479"/>
      <c r="F81" s="367"/>
      <c r="G81" s="367"/>
      <c r="H81" s="367"/>
      <c r="I81" s="167"/>
      <c r="J81" s="478"/>
      <c r="K81" s="478"/>
      <c r="L81" s="478"/>
      <c r="M81" s="478"/>
      <c r="N81" s="478"/>
      <c r="O81" s="478"/>
      <c r="P81" s="168"/>
      <c r="Q81" s="168"/>
      <c r="R81" s="168"/>
      <c r="S81" s="168"/>
      <c r="T81" s="168"/>
      <c r="U81" s="168"/>
      <c r="V81" s="168"/>
      <c r="W81" s="367"/>
      <c r="X81" s="478"/>
      <c r="Y81" s="478"/>
      <c r="Z81" s="367"/>
      <c r="AA81" s="169"/>
      <c r="AB81" s="473"/>
      <c r="AC81" s="473"/>
      <c r="AD81" s="473"/>
      <c r="AE81" s="473"/>
      <c r="AF81" s="473"/>
      <c r="AG81" s="473"/>
      <c r="AH81" s="473"/>
    </row>
    <row r="82" spans="1:34" ht="21" x14ac:dyDescent="0.25">
      <c r="A82" s="480" t="str">
        <f>A42</f>
        <v>CEASERS PALACE VILLA</v>
      </c>
      <c r="B82" s="481"/>
      <c r="C82" s="481"/>
      <c r="D82" s="481"/>
      <c r="E82" s="481"/>
      <c r="F82" s="481"/>
      <c r="G82" s="481"/>
      <c r="H82" s="481"/>
      <c r="I82" s="481"/>
      <c r="J82" s="481"/>
      <c r="K82" s="481"/>
      <c r="L82" s="481"/>
      <c r="M82" s="481"/>
      <c r="N82" s="481"/>
      <c r="O82" s="481"/>
      <c r="P82" s="481"/>
      <c r="Q82" s="481"/>
      <c r="R82" s="481"/>
      <c r="S82" s="481"/>
      <c r="T82" s="481"/>
      <c r="U82" s="481"/>
      <c r="V82" s="481"/>
      <c r="W82" s="481"/>
      <c r="X82" s="481"/>
      <c r="Y82" s="481"/>
      <c r="Z82" s="481"/>
      <c r="AA82" s="482"/>
      <c r="AB82" s="473"/>
      <c r="AC82" s="473"/>
      <c r="AD82" s="473"/>
      <c r="AE82" s="473"/>
      <c r="AF82" s="473"/>
      <c r="AG82" s="473"/>
      <c r="AH82" s="473"/>
    </row>
    <row r="83" spans="1:34" ht="15.75" x14ac:dyDescent="0.25">
      <c r="A83" s="544"/>
      <c r="B83" s="545"/>
      <c r="C83" s="545"/>
      <c r="D83" s="545"/>
      <c r="E83" s="545"/>
      <c r="F83" s="363"/>
      <c r="G83" s="363"/>
      <c r="H83" s="281"/>
      <c r="I83" s="396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535"/>
      <c r="W83" s="535"/>
      <c r="X83" s="536"/>
      <c r="Y83" s="536"/>
      <c r="Z83" s="344"/>
      <c r="AA83" s="178"/>
      <c r="AB83" s="473"/>
      <c r="AC83" s="473"/>
      <c r="AD83" s="473"/>
      <c r="AE83" s="473"/>
      <c r="AF83" s="473"/>
      <c r="AG83" s="473"/>
      <c r="AH83" s="473"/>
    </row>
    <row r="84" spans="1:34" x14ac:dyDescent="0.25">
      <c r="A84" s="537" t="s">
        <v>1</v>
      </c>
      <c r="B84" s="538"/>
      <c r="C84" s="538"/>
      <c r="D84" s="538"/>
      <c r="E84" s="538"/>
      <c r="F84" s="538"/>
      <c r="G84" s="538"/>
      <c r="H84" s="538"/>
      <c r="I84" s="538"/>
      <c r="J84" s="538"/>
      <c r="K84" s="538"/>
      <c r="L84" s="538"/>
      <c r="M84" s="538"/>
      <c r="N84" s="538"/>
      <c r="O84" s="538"/>
      <c r="P84" s="538"/>
      <c r="Q84" s="538"/>
      <c r="R84" s="538"/>
      <c r="S84" s="538"/>
      <c r="T84" s="538"/>
      <c r="U84" s="538"/>
      <c r="V84" s="538"/>
      <c r="W84" s="538"/>
      <c r="X84" s="538"/>
      <c r="Y84" s="538"/>
      <c r="Z84" s="538"/>
      <c r="AA84" s="539"/>
      <c r="AB84" s="540" t="s">
        <v>2</v>
      </c>
      <c r="AC84" s="509" t="s">
        <v>3</v>
      </c>
      <c r="AD84" s="509" t="s">
        <v>4</v>
      </c>
      <c r="AE84" s="509" t="s">
        <v>5</v>
      </c>
      <c r="AF84" s="509" t="s">
        <v>6</v>
      </c>
      <c r="AG84" s="509" t="s">
        <v>7</v>
      </c>
      <c r="AH84" s="473"/>
    </row>
    <row r="85" spans="1:34" x14ac:dyDescent="0.25">
      <c r="A85" s="512" t="str">
        <f>A45</f>
        <v>Document Number:   MAJLIS AREA</v>
      </c>
      <c r="B85" s="513"/>
      <c r="C85" s="513"/>
      <c r="D85" s="513"/>
      <c r="E85" s="513"/>
      <c r="F85" s="513"/>
      <c r="G85" s="513"/>
      <c r="H85" s="513"/>
      <c r="I85" s="513"/>
      <c r="J85" s="513"/>
      <c r="K85" s="513"/>
      <c r="L85" s="513"/>
      <c r="M85" s="513"/>
      <c r="N85" s="513"/>
      <c r="O85" s="513"/>
      <c r="P85" s="513"/>
      <c r="Q85" s="513"/>
      <c r="R85" s="513"/>
      <c r="S85" s="513"/>
      <c r="T85" s="513"/>
      <c r="U85" s="513"/>
      <c r="V85" s="513"/>
      <c r="W85" s="513"/>
      <c r="X85" s="513"/>
      <c r="Y85" s="513"/>
      <c r="Z85" s="513"/>
      <c r="AA85" s="514"/>
      <c r="AB85" s="541"/>
      <c r="AC85" s="510"/>
      <c r="AD85" s="510"/>
      <c r="AE85" s="510"/>
      <c r="AF85" s="510"/>
      <c r="AG85" s="510"/>
      <c r="AH85" s="473"/>
    </row>
    <row r="86" spans="1:34" x14ac:dyDescent="0.25">
      <c r="A86" s="179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1"/>
      <c r="AB86" s="541"/>
      <c r="AC86" s="510"/>
      <c r="AD86" s="510"/>
      <c r="AE86" s="510"/>
      <c r="AF86" s="510"/>
      <c r="AG86" s="510"/>
      <c r="AH86" s="473"/>
    </row>
    <row r="87" spans="1:34" x14ac:dyDescent="0.25">
      <c r="A87" s="391" t="s">
        <v>9</v>
      </c>
      <c r="B87" s="495" t="str">
        <f>B47</f>
        <v>CEASERS PALACE VILLA</v>
      </c>
      <c r="C87" s="495"/>
      <c r="D87" s="495"/>
      <c r="E87" s="495"/>
      <c r="F87" s="392"/>
      <c r="G87" s="362"/>
      <c r="H87" s="364"/>
      <c r="I87" s="404"/>
      <c r="J87" s="515"/>
      <c r="K87" s="515"/>
      <c r="L87" s="515"/>
      <c r="M87" s="515"/>
      <c r="N87" s="515"/>
      <c r="O87" s="515"/>
      <c r="P87" s="515"/>
      <c r="Q87" s="515"/>
      <c r="R87" s="515"/>
      <c r="S87" s="515"/>
      <c r="T87" s="515"/>
      <c r="U87" s="515"/>
      <c r="V87" s="364"/>
      <c r="W87" s="495" t="str">
        <f>W47</f>
        <v xml:space="preserve">LOCATION : ELECTRICAL ROOM </v>
      </c>
      <c r="X87" s="495"/>
      <c r="Y87" s="495"/>
      <c r="Z87" s="495"/>
      <c r="AA87" s="543"/>
      <c r="AB87" s="541"/>
      <c r="AC87" s="510"/>
      <c r="AD87" s="510"/>
      <c r="AE87" s="510"/>
      <c r="AF87" s="510"/>
      <c r="AG87" s="510"/>
      <c r="AH87" s="155"/>
    </row>
    <row r="88" spans="1:34" x14ac:dyDescent="0.25">
      <c r="A88" s="391" t="s">
        <v>11</v>
      </c>
      <c r="B88" s="495" t="str">
        <f>B48</f>
        <v xml:space="preserve"> DB-CPV-MAJ</v>
      </c>
      <c r="C88" s="495"/>
      <c r="D88" s="495"/>
      <c r="E88" s="495"/>
      <c r="F88" s="392"/>
      <c r="G88" s="362"/>
      <c r="H88" s="364"/>
      <c r="I88" s="393"/>
      <c r="J88" s="173"/>
      <c r="K88" s="495"/>
      <c r="L88" s="495"/>
      <c r="M88" s="492"/>
      <c r="N88" s="492"/>
      <c r="O88" s="515"/>
      <c r="P88" s="515"/>
      <c r="Q88" s="515"/>
      <c r="R88" s="515"/>
      <c r="S88" s="515"/>
      <c r="T88" s="515"/>
      <c r="U88" s="515"/>
      <c r="V88" s="515"/>
      <c r="W88" s="362"/>
      <c r="X88" s="515"/>
      <c r="Y88" s="515"/>
      <c r="Z88" s="362"/>
      <c r="AA88" s="174"/>
      <c r="AB88" s="541"/>
      <c r="AC88" s="510"/>
      <c r="AD88" s="510"/>
      <c r="AE88" s="510"/>
      <c r="AF88" s="510"/>
      <c r="AG88" s="510"/>
      <c r="AH88" s="155"/>
    </row>
    <row r="89" spans="1:34" ht="15.75" thickBot="1" x14ac:dyDescent="0.3">
      <c r="A89" s="391" t="s">
        <v>13</v>
      </c>
      <c r="B89" s="516" t="str">
        <f>B49</f>
        <v>LH-B1-SR1-SMDB-001</v>
      </c>
      <c r="C89" s="516"/>
      <c r="D89" s="516"/>
      <c r="E89" s="516"/>
      <c r="F89" s="182"/>
      <c r="G89" s="182"/>
      <c r="H89" s="182"/>
      <c r="I89" s="393"/>
      <c r="J89" s="517"/>
      <c r="K89" s="517"/>
      <c r="L89" s="517"/>
      <c r="M89" s="517"/>
      <c r="N89" s="517"/>
      <c r="O89" s="517"/>
      <c r="P89" s="517"/>
      <c r="Q89" s="517"/>
      <c r="R89" s="517"/>
      <c r="S89" s="517"/>
      <c r="T89" s="517"/>
      <c r="U89" s="517"/>
      <c r="V89" s="517"/>
      <c r="W89" s="517"/>
      <c r="X89" s="182"/>
      <c r="Y89" s="517" t="s">
        <v>148</v>
      </c>
      <c r="Z89" s="517"/>
      <c r="AA89" s="518"/>
      <c r="AB89" s="541"/>
      <c r="AC89" s="510"/>
      <c r="AD89" s="510"/>
      <c r="AE89" s="510"/>
      <c r="AF89" s="510"/>
      <c r="AG89" s="510"/>
      <c r="AH89" s="155"/>
    </row>
    <row r="90" spans="1:34" x14ac:dyDescent="0.25">
      <c r="A90" s="2" t="s">
        <v>15</v>
      </c>
      <c r="B90" s="3" t="s">
        <v>15</v>
      </c>
      <c r="C90" s="4" t="s">
        <v>16</v>
      </c>
      <c r="D90" s="4" t="s">
        <v>17</v>
      </c>
      <c r="E90" s="4" t="s">
        <v>18</v>
      </c>
      <c r="F90" s="4" t="s">
        <v>17</v>
      </c>
      <c r="G90" s="4" t="s">
        <v>19</v>
      </c>
      <c r="H90" s="519" t="s">
        <v>20</v>
      </c>
      <c r="I90" s="523" t="s">
        <v>21</v>
      </c>
      <c r="J90" s="524"/>
      <c r="K90" s="524"/>
      <c r="L90" s="524"/>
      <c r="M90" s="524"/>
      <c r="N90" s="524"/>
      <c r="O90" s="524"/>
      <c r="P90" s="524"/>
      <c r="Q90" s="524"/>
      <c r="R90" s="524"/>
      <c r="S90" s="524"/>
      <c r="T90" s="524"/>
      <c r="U90" s="524"/>
      <c r="V90" s="525"/>
      <c r="W90" s="5" t="s">
        <v>22</v>
      </c>
      <c r="X90" s="529" t="s">
        <v>23</v>
      </c>
      <c r="Y90" s="530"/>
      <c r="Z90" s="531"/>
      <c r="AA90" s="6" t="s">
        <v>24</v>
      </c>
      <c r="AB90" s="542"/>
      <c r="AC90" s="511"/>
      <c r="AD90" s="511"/>
      <c r="AE90" s="511"/>
      <c r="AF90" s="511"/>
      <c r="AG90" s="511"/>
      <c r="AH90" s="155"/>
    </row>
    <row r="91" spans="1:34" ht="15.75" thickBot="1" x14ac:dyDescent="0.3">
      <c r="A91" s="7" t="s">
        <v>25</v>
      </c>
      <c r="B91" s="8" t="s">
        <v>25</v>
      </c>
      <c r="C91" s="9" t="s">
        <v>26</v>
      </c>
      <c r="D91" s="9" t="s">
        <v>26</v>
      </c>
      <c r="E91" s="9" t="s">
        <v>27</v>
      </c>
      <c r="F91" s="9" t="s">
        <v>28</v>
      </c>
      <c r="G91" s="9" t="s">
        <v>28</v>
      </c>
      <c r="H91" s="520"/>
      <c r="I91" s="526"/>
      <c r="J91" s="527"/>
      <c r="K91" s="527"/>
      <c r="L91" s="527"/>
      <c r="M91" s="527"/>
      <c r="N91" s="527"/>
      <c r="O91" s="527"/>
      <c r="P91" s="527"/>
      <c r="Q91" s="527"/>
      <c r="R91" s="527"/>
      <c r="S91" s="527"/>
      <c r="T91" s="527"/>
      <c r="U91" s="527"/>
      <c r="V91" s="528"/>
      <c r="W91" s="10" t="s">
        <v>29</v>
      </c>
      <c r="X91" s="580" t="s">
        <v>30</v>
      </c>
      <c r="Y91" s="567"/>
      <c r="Z91" s="581"/>
      <c r="AA91" s="11"/>
      <c r="AB91" s="500"/>
      <c r="AC91" s="503"/>
      <c r="AD91" s="394"/>
      <c r="AE91" s="503"/>
      <c r="AF91" s="503"/>
      <c r="AG91" s="503"/>
      <c r="AH91" s="155"/>
    </row>
    <row r="92" spans="1:34" x14ac:dyDescent="0.25">
      <c r="A92" s="7" t="s">
        <v>31</v>
      </c>
      <c r="B92" s="8" t="s">
        <v>32</v>
      </c>
      <c r="C92" s="9"/>
      <c r="D92" s="9"/>
      <c r="E92" s="9"/>
      <c r="F92" s="9" t="s">
        <v>33</v>
      </c>
      <c r="G92" s="11" t="s">
        <v>33</v>
      </c>
      <c r="H92" s="521"/>
      <c r="I92" s="406" t="s">
        <v>34</v>
      </c>
      <c r="J92" s="9" t="s">
        <v>35</v>
      </c>
      <c r="K92" s="9" t="s">
        <v>36</v>
      </c>
      <c r="L92" s="9" t="s">
        <v>37</v>
      </c>
      <c r="M92" s="9" t="s">
        <v>38</v>
      </c>
      <c r="N92" s="9" t="s">
        <v>39</v>
      </c>
      <c r="O92" s="9" t="s">
        <v>40</v>
      </c>
      <c r="P92" s="9" t="s">
        <v>41</v>
      </c>
      <c r="Q92" s="9" t="s">
        <v>42</v>
      </c>
      <c r="R92" s="9" t="s">
        <v>201</v>
      </c>
      <c r="S92" s="9" t="s">
        <v>44</v>
      </c>
      <c r="T92" s="9" t="s">
        <v>169</v>
      </c>
      <c r="U92" s="9" t="s">
        <v>6</v>
      </c>
      <c r="V92" s="9" t="s">
        <v>46</v>
      </c>
      <c r="W92" s="364"/>
      <c r="X92" s="573" t="s">
        <v>47</v>
      </c>
      <c r="Y92" s="554" t="s">
        <v>48</v>
      </c>
      <c r="Z92" s="519" t="s">
        <v>49</v>
      </c>
      <c r="AA92" s="214"/>
      <c r="AB92" s="501"/>
      <c r="AC92" s="504"/>
      <c r="AD92" s="395"/>
      <c r="AE92" s="504"/>
      <c r="AF92" s="504"/>
      <c r="AG92" s="504"/>
      <c r="AH92" s="155"/>
    </row>
    <row r="93" spans="1:34" ht="15.75" thickBot="1" x14ac:dyDescent="0.3">
      <c r="A93" s="12"/>
      <c r="B93" s="13"/>
      <c r="C93" s="14"/>
      <c r="D93" s="14"/>
      <c r="E93" s="14" t="s">
        <v>50</v>
      </c>
      <c r="F93" s="14" t="s">
        <v>51</v>
      </c>
      <c r="G93" s="14" t="s">
        <v>51</v>
      </c>
      <c r="H93" s="522"/>
      <c r="I93" s="88"/>
      <c r="J93" s="14" t="s">
        <v>52</v>
      </c>
      <c r="K93" s="14" t="s">
        <v>53</v>
      </c>
      <c r="L93" s="14" t="s">
        <v>54</v>
      </c>
      <c r="M93" s="14" t="s">
        <v>54</v>
      </c>
      <c r="N93" s="14" t="s">
        <v>54</v>
      </c>
      <c r="O93" s="14"/>
      <c r="P93" s="14"/>
      <c r="Q93" s="14"/>
      <c r="R93" s="14" t="s">
        <v>54</v>
      </c>
      <c r="S93" s="14" t="s">
        <v>55</v>
      </c>
      <c r="T93" s="14" t="s">
        <v>55</v>
      </c>
      <c r="U93" s="14"/>
      <c r="V93" s="14"/>
      <c r="W93" s="213"/>
      <c r="X93" s="574"/>
      <c r="Y93" s="508"/>
      <c r="Z93" s="522"/>
      <c r="AA93" s="215"/>
      <c r="AB93" s="502"/>
      <c r="AC93" s="504"/>
      <c r="AD93" s="395"/>
      <c r="AE93" s="504"/>
      <c r="AF93" s="504"/>
      <c r="AG93" s="504"/>
      <c r="AH93" s="155"/>
    </row>
    <row r="94" spans="1:34" x14ac:dyDescent="0.25">
      <c r="A94" s="577" t="str">
        <f>A54</f>
        <v>100A TP ISOLATOR</v>
      </c>
      <c r="B94" s="66"/>
      <c r="C94" s="237">
        <v>49</v>
      </c>
      <c r="D94" s="249" t="s">
        <v>202</v>
      </c>
      <c r="E94" s="237">
        <v>20</v>
      </c>
      <c r="F94" s="139">
        <v>4</v>
      </c>
      <c r="G94" s="139">
        <v>4</v>
      </c>
      <c r="H94" s="140" t="s">
        <v>199</v>
      </c>
      <c r="I94" s="276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>
        <v>1</v>
      </c>
      <c r="V94" s="277"/>
      <c r="W94" s="277">
        <v>300</v>
      </c>
      <c r="X94" s="278">
        <f t="shared" ref="X94" si="47">SUM(I94:V94)*W94/1000</f>
        <v>0.3</v>
      </c>
      <c r="Y94" s="278"/>
      <c r="Z94" s="278"/>
      <c r="AA94" s="279" t="s">
        <v>55</v>
      </c>
      <c r="AB94" s="49"/>
      <c r="AC94" s="26"/>
      <c r="AD94" s="26"/>
      <c r="AE94" s="26"/>
      <c r="AF94" s="26">
        <f>X94</f>
        <v>0.3</v>
      </c>
      <c r="AG94" s="26"/>
      <c r="AH94" s="155"/>
    </row>
    <row r="95" spans="1:34" x14ac:dyDescent="0.25">
      <c r="A95" s="578"/>
      <c r="B95" s="403" t="s">
        <v>62</v>
      </c>
      <c r="C95" s="121">
        <v>50</v>
      </c>
      <c r="D95" s="245" t="s">
        <v>151</v>
      </c>
      <c r="E95" s="139">
        <v>20</v>
      </c>
      <c r="F95" s="139"/>
      <c r="G95" s="139"/>
      <c r="H95" s="299" t="s">
        <v>101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>
        <v>1</v>
      </c>
      <c r="W95" s="302">
        <v>900</v>
      </c>
      <c r="X95" s="21"/>
      <c r="Y95" s="21">
        <f>SUM(I95:V95)*W95/1000</f>
        <v>0.9</v>
      </c>
      <c r="Z95" s="21"/>
      <c r="AA95" s="195"/>
      <c r="AB95" s="49"/>
      <c r="AC95" s="25"/>
      <c r="AD95" s="25"/>
      <c r="AE95" s="25"/>
      <c r="AF95" s="25"/>
      <c r="AG95" s="25">
        <f>Y95</f>
        <v>0.9</v>
      </c>
      <c r="AH95" s="155"/>
    </row>
    <row r="96" spans="1:34" x14ac:dyDescent="0.25">
      <c r="A96" s="578"/>
      <c r="B96" s="403" t="s">
        <v>65</v>
      </c>
      <c r="C96" s="121">
        <v>51</v>
      </c>
      <c r="D96" s="245" t="s">
        <v>152</v>
      </c>
      <c r="E96" s="295">
        <v>20</v>
      </c>
      <c r="F96" s="295">
        <v>4</v>
      </c>
      <c r="G96" s="295">
        <v>4</v>
      </c>
      <c r="H96" s="318" t="s">
        <v>183</v>
      </c>
      <c r="I96" s="319"/>
      <c r="J96" s="320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>
        <v>1</v>
      </c>
      <c r="V96" s="306"/>
      <c r="W96" s="306">
        <v>300</v>
      </c>
      <c r="X96" s="306"/>
      <c r="Y96" s="306"/>
      <c r="Z96" s="321">
        <f t="shared" ref="Z96" si="48">SUM(I96:V96)*W96/1000</f>
        <v>0.3</v>
      </c>
      <c r="AA96" s="255" t="s">
        <v>55</v>
      </c>
      <c r="AB96" s="49"/>
      <c r="AC96" s="25"/>
      <c r="AD96" s="25"/>
      <c r="AE96" s="25"/>
      <c r="AF96" s="25">
        <f>Z96</f>
        <v>0.3</v>
      </c>
      <c r="AG96" s="25"/>
      <c r="AH96" s="155"/>
    </row>
    <row r="97" spans="1:34" x14ac:dyDescent="0.25">
      <c r="A97" s="578"/>
      <c r="B97" s="51" t="s">
        <v>69</v>
      </c>
      <c r="C97" s="139">
        <v>52</v>
      </c>
      <c r="D97" s="246" t="s">
        <v>153</v>
      </c>
      <c r="E97" s="291">
        <v>20</v>
      </c>
      <c r="F97" s="291">
        <v>4</v>
      </c>
      <c r="G97" s="291">
        <v>4</v>
      </c>
      <c r="H97" s="292" t="s">
        <v>189</v>
      </c>
      <c r="I97" s="293"/>
      <c r="J97" s="256"/>
      <c r="K97" s="256"/>
      <c r="L97" s="256"/>
      <c r="M97" s="256"/>
      <c r="N97" s="256"/>
      <c r="O97" s="256"/>
      <c r="P97" s="256"/>
      <c r="Q97" s="256"/>
      <c r="R97" s="256"/>
      <c r="S97" s="256"/>
      <c r="T97" s="256"/>
      <c r="U97" s="256">
        <v>1</v>
      </c>
      <c r="V97" s="256"/>
      <c r="W97" s="256">
        <v>300</v>
      </c>
      <c r="X97" s="256">
        <f t="shared" ref="X97" si="49">SUM(I97:V97)*W97/1000</f>
        <v>0.3</v>
      </c>
      <c r="Y97" s="256"/>
      <c r="Z97" s="256"/>
      <c r="AA97" s="305" t="s">
        <v>55</v>
      </c>
      <c r="AB97" s="49"/>
      <c r="AC97" s="25"/>
      <c r="AD97" s="25"/>
      <c r="AE97" s="25"/>
      <c r="AF97" s="25">
        <f>X97</f>
        <v>0.3</v>
      </c>
      <c r="AG97" s="25"/>
      <c r="AH97" s="155"/>
    </row>
    <row r="98" spans="1:34" x14ac:dyDescent="0.25">
      <c r="A98" s="578"/>
      <c r="B98" s="51"/>
      <c r="C98" s="121">
        <v>53</v>
      </c>
      <c r="D98" s="245" t="s">
        <v>154</v>
      </c>
      <c r="E98" s="323">
        <v>10</v>
      </c>
      <c r="F98" s="121"/>
      <c r="G98" s="144"/>
      <c r="H98" s="229" t="s">
        <v>101</v>
      </c>
      <c r="I98" s="32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>
        <v>1</v>
      </c>
      <c r="W98" s="61">
        <v>800</v>
      </c>
      <c r="X98" s="21"/>
      <c r="Y98" s="21">
        <f>SUM(I98:V98)*W98/1000</f>
        <v>0.8</v>
      </c>
      <c r="Z98" s="31"/>
      <c r="AA98" s="195"/>
      <c r="AB98" s="49"/>
      <c r="AC98" s="25"/>
      <c r="AD98" s="25"/>
      <c r="AE98" s="25"/>
      <c r="AF98" s="25"/>
      <c r="AG98" s="25">
        <f>Y98</f>
        <v>0.8</v>
      </c>
      <c r="AH98" s="155"/>
    </row>
    <row r="99" spans="1:34" ht="15.75" thickBot="1" x14ac:dyDescent="0.3">
      <c r="A99" s="578"/>
      <c r="B99" s="35"/>
      <c r="C99" s="133">
        <v>54</v>
      </c>
      <c r="D99" s="248" t="s">
        <v>155</v>
      </c>
      <c r="E99" s="308">
        <v>20</v>
      </c>
      <c r="F99" s="308">
        <v>4</v>
      </c>
      <c r="G99" s="308">
        <v>4</v>
      </c>
      <c r="H99" s="315" t="s">
        <v>183</v>
      </c>
      <c r="I99" s="316"/>
      <c r="J99" s="312"/>
      <c r="K99" s="312"/>
      <c r="L99" s="312"/>
      <c r="M99" s="312"/>
      <c r="N99" s="312"/>
      <c r="O99" s="312"/>
      <c r="P99" s="312"/>
      <c r="Q99" s="312"/>
      <c r="R99" s="312"/>
      <c r="S99" s="312"/>
      <c r="T99" s="312"/>
      <c r="U99" s="312">
        <v>1</v>
      </c>
      <c r="V99" s="312"/>
      <c r="W99" s="312">
        <v>300</v>
      </c>
      <c r="X99" s="312"/>
      <c r="Y99" s="312"/>
      <c r="Z99" s="312">
        <f t="shared" ref="Z99" si="50">SUM(I99:V99)*W99/1000</f>
        <v>0.3</v>
      </c>
      <c r="AA99" s="317" t="s">
        <v>55</v>
      </c>
      <c r="AB99" s="49"/>
      <c r="AC99" s="25"/>
      <c r="AD99" s="25"/>
      <c r="AE99" s="25"/>
      <c r="AF99" s="25">
        <f>Z99</f>
        <v>0.3</v>
      </c>
      <c r="AG99" s="25"/>
      <c r="AH99" s="155"/>
    </row>
    <row r="100" spans="1:34" x14ac:dyDescent="0.25">
      <c r="A100" s="578"/>
      <c r="B100" s="66"/>
      <c r="C100" s="238"/>
      <c r="D100" s="249"/>
      <c r="E100" s="139"/>
      <c r="F100" s="139"/>
      <c r="G100" s="139"/>
      <c r="H100" s="140"/>
      <c r="I100" s="94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4"/>
      <c r="Y100" s="34"/>
      <c r="Z100" s="34"/>
      <c r="AA100" s="93"/>
      <c r="AB100" s="24"/>
      <c r="AC100" s="25"/>
      <c r="AD100" s="25"/>
      <c r="AE100" s="25"/>
      <c r="AF100" s="25"/>
      <c r="AG100" s="25"/>
      <c r="AH100" s="155"/>
    </row>
    <row r="101" spans="1:34" x14ac:dyDescent="0.25">
      <c r="A101" s="578"/>
      <c r="B101" s="403"/>
      <c r="C101" s="121"/>
      <c r="D101" s="245"/>
      <c r="E101" s="121"/>
      <c r="F101" s="121"/>
      <c r="G101" s="121"/>
      <c r="H101" s="229"/>
      <c r="I101" s="27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21"/>
      <c r="Y101" s="21"/>
      <c r="Z101" s="21"/>
      <c r="AA101" s="69"/>
      <c r="AB101" s="24"/>
      <c r="AC101" s="25"/>
      <c r="AD101" s="25"/>
      <c r="AE101" s="25"/>
      <c r="AF101" s="25"/>
      <c r="AG101" s="25"/>
      <c r="AH101" s="155"/>
    </row>
    <row r="102" spans="1:34" x14ac:dyDescent="0.25">
      <c r="A102" s="578"/>
      <c r="B102" s="403"/>
      <c r="C102" s="121"/>
      <c r="D102" s="245"/>
      <c r="E102" s="121"/>
      <c r="F102" s="121"/>
      <c r="G102" s="121"/>
      <c r="H102" s="229"/>
      <c r="I102" s="27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69"/>
      <c r="AB102" s="24"/>
      <c r="AC102" s="25"/>
      <c r="AD102" s="25"/>
      <c r="AE102" s="25"/>
      <c r="AF102" s="25"/>
      <c r="AG102" s="25"/>
      <c r="AH102" s="155"/>
    </row>
    <row r="103" spans="1:34" x14ac:dyDescent="0.25">
      <c r="A103" s="578"/>
      <c r="B103" s="51"/>
      <c r="C103" s="139"/>
      <c r="D103" s="246"/>
      <c r="E103" s="139"/>
      <c r="F103" s="139"/>
      <c r="G103" s="139"/>
      <c r="H103" s="140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32"/>
      <c r="AA103" s="199"/>
      <c r="AB103" s="24"/>
      <c r="AC103" s="25"/>
      <c r="AD103" s="25"/>
      <c r="AE103" s="25"/>
      <c r="AF103" s="25"/>
      <c r="AG103" s="25"/>
      <c r="AH103" s="155"/>
    </row>
    <row r="104" spans="1:34" x14ac:dyDescent="0.25">
      <c r="A104" s="578"/>
      <c r="B104" s="51"/>
      <c r="C104" s="121"/>
      <c r="D104" s="245"/>
      <c r="E104" s="139"/>
      <c r="F104" s="139"/>
      <c r="G104" s="139"/>
      <c r="H104" s="22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3"/>
      <c r="Z104" s="21"/>
      <c r="AA104" s="200"/>
      <c r="AB104" s="24"/>
      <c r="AC104" s="25"/>
      <c r="AD104" s="25"/>
      <c r="AE104" s="25"/>
      <c r="AF104" s="25"/>
      <c r="AG104" s="25"/>
      <c r="AH104" s="155"/>
    </row>
    <row r="105" spans="1:34" ht="15.75" thickBot="1" x14ac:dyDescent="0.3">
      <c r="A105" s="578"/>
      <c r="B105" s="35"/>
      <c r="C105" s="133"/>
      <c r="D105" s="248"/>
      <c r="E105" s="133"/>
      <c r="F105" s="133"/>
      <c r="G105" s="133"/>
      <c r="H105" s="236"/>
      <c r="I105" s="46"/>
      <c r="J105" s="4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9"/>
      <c r="AA105" s="201"/>
      <c r="AB105" s="24"/>
      <c r="AC105" s="25"/>
      <c r="AD105" s="25"/>
      <c r="AE105" s="25"/>
      <c r="AF105" s="25"/>
      <c r="AG105" s="25"/>
      <c r="AH105" s="155"/>
    </row>
    <row r="106" spans="1:34" ht="17.45" customHeight="1" x14ac:dyDescent="0.25">
      <c r="A106" s="578"/>
      <c r="B106" s="66"/>
      <c r="C106" s="143"/>
      <c r="D106" s="246"/>
      <c r="E106" s="139"/>
      <c r="F106" s="139"/>
      <c r="G106" s="139"/>
      <c r="H106" s="229"/>
      <c r="I106" s="388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90"/>
      <c r="Y106" s="90"/>
      <c r="Z106" s="91"/>
      <c r="AA106" s="202"/>
      <c r="AB106" s="49"/>
      <c r="AC106" s="25"/>
      <c r="AD106" s="25"/>
      <c r="AE106" s="25"/>
      <c r="AF106" s="25"/>
      <c r="AG106" s="25"/>
      <c r="AH106" s="155"/>
    </row>
    <row r="107" spans="1:34" ht="16.149999999999999" customHeight="1" x14ac:dyDescent="0.25">
      <c r="A107" s="578"/>
      <c r="B107" s="403"/>
      <c r="C107" s="121"/>
      <c r="D107" s="245"/>
      <c r="E107" s="139"/>
      <c r="F107" s="139"/>
      <c r="G107" s="139"/>
      <c r="H107" s="229"/>
      <c r="I107" s="111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33"/>
      <c r="X107" s="33"/>
      <c r="Y107" s="33"/>
      <c r="Z107" s="33"/>
      <c r="AA107" s="226"/>
      <c r="AB107" s="49"/>
      <c r="AC107" s="25"/>
      <c r="AD107" s="25"/>
      <c r="AE107" s="25"/>
      <c r="AF107" s="25"/>
      <c r="AG107" s="25"/>
      <c r="AH107" s="155"/>
    </row>
    <row r="108" spans="1:34" x14ac:dyDescent="0.25">
      <c r="A108" s="578"/>
      <c r="B108" s="403"/>
      <c r="C108" s="121"/>
      <c r="D108" s="245"/>
      <c r="E108" s="139"/>
      <c r="F108" s="139"/>
      <c r="G108" s="139"/>
      <c r="H108" s="229"/>
      <c r="I108" s="27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43"/>
      <c r="X108" s="43"/>
      <c r="Y108" s="43"/>
      <c r="Z108" s="43"/>
      <c r="AA108" s="225"/>
      <c r="AB108" s="49"/>
      <c r="AC108" s="25"/>
      <c r="AD108" s="25"/>
      <c r="AE108" s="25"/>
      <c r="AF108" s="25"/>
      <c r="AG108" s="25"/>
      <c r="AH108" s="155"/>
    </row>
    <row r="109" spans="1:34" x14ac:dyDescent="0.25">
      <c r="A109" s="578"/>
      <c r="B109" s="51"/>
      <c r="C109" s="139"/>
      <c r="D109" s="250"/>
      <c r="E109" s="139"/>
      <c r="F109" s="139"/>
      <c r="G109" s="139"/>
      <c r="H109" s="229"/>
      <c r="I109" s="17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34"/>
      <c r="Y109" s="23"/>
      <c r="Z109" s="32"/>
      <c r="AA109" s="93"/>
      <c r="AB109" s="49"/>
      <c r="AC109" s="25"/>
      <c r="AD109" s="25"/>
      <c r="AE109" s="25"/>
      <c r="AF109" s="25"/>
      <c r="AG109" s="25"/>
      <c r="AH109" s="155"/>
    </row>
    <row r="110" spans="1:34" x14ac:dyDescent="0.25">
      <c r="A110" s="578"/>
      <c r="B110" s="51"/>
      <c r="C110" s="121"/>
      <c r="D110" s="245"/>
      <c r="E110" s="121"/>
      <c r="F110" s="121"/>
      <c r="G110" s="121"/>
      <c r="H110" s="229"/>
      <c r="I110" s="27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34"/>
      <c r="Y110" s="21"/>
      <c r="Z110" s="41"/>
      <c r="AA110" s="69"/>
      <c r="AB110" s="49"/>
      <c r="AC110" s="25"/>
      <c r="AD110" s="25"/>
      <c r="AE110" s="25"/>
      <c r="AF110" s="25"/>
      <c r="AG110" s="25"/>
      <c r="AH110" s="155"/>
    </row>
    <row r="111" spans="1:34" ht="15.75" thickBot="1" x14ac:dyDescent="0.3">
      <c r="A111" s="578"/>
      <c r="B111" s="35"/>
      <c r="C111" s="133"/>
      <c r="D111" s="248"/>
      <c r="E111" s="252"/>
      <c r="F111" s="252"/>
      <c r="G111" s="252"/>
      <c r="H111" s="233"/>
      <c r="I111" s="36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8"/>
      <c r="Y111" s="37"/>
      <c r="Z111" s="39"/>
      <c r="AA111" s="73"/>
      <c r="AB111" s="49"/>
      <c r="AC111" s="25"/>
      <c r="AD111" s="25"/>
      <c r="AE111" s="25"/>
      <c r="AF111" s="25"/>
      <c r="AG111" s="25"/>
      <c r="AH111" s="155"/>
    </row>
    <row r="112" spans="1:34" x14ac:dyDescent="0.25">
      <c r="A112" s="578"/>
      <c r="B112" s="66"/>
      <c r="C112" s="120"/>
      <c r="D112" s="246"/>
      <c r="E112" s="139"/>
      <c r="F112" s="139"/>
      <c r="G112" s="139"/>
      <c r="H112" s="140"/>
      <c r="I112" s="4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34"/>
      <c r="Y112" s="34"/>
      <c r="Z112" s="34"/>
      <c r="AA112" s="69"/>
      <c r="AB112" s="49"/>
      <c r="AC112" s="25"/>
      <c r="AD112" s="25"/>
      <c r="AE112" s="25"/>
      <c r="AF112" s="25"/>
      <c r="AG112" s="25"/>
      <c r="AH112" s="155"/>
    </row>
    <row r="113" spans="1:35" x14ac:dyDescent="0.25">
      <c r="A113" s="578"/>
      <c r="B113" s="51"/>
      <c r="C113" s="126"/>
      <c r="D113" s="245"/>
      <c r="E113" s="139"/>
      <c r="F113" s="139"/>
      <c r="G113" s="139"/>
      <c r="H113" s="229"/>
      <c r="I113" s="7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21"/>
      <c r="X113" s="21"/>
      <c r="Y113" s="21"/>
      <c r="Z113" s="21"/>
      <c r="AA113" s="69"/>
      <c r="AB113" s="49"/>
      <c r="AC113" s="25"/>
      <c r="AD113" s="25"/>
      <c r="AE113" s="25"/>
      <c r="AF113" s="25"/>
      <c r="AG113" s="25"/>
      <c r="AH113" s="155"/>
    </row>
    <row r="114" spans="1:35" x14ac:dyDescent="0.25">
      <c r="A114" s="578"/>
      <c r="B114" s="51"/>
      <c r="C114" s="126"/>
      <c r="D114" s="245"/>
      <c r="E114" s="139"/>
      <c r="F114" s="139"/>
      <c r="G114" s="139"/>
      <c r="H114" s="229"/>
      <c r="I114" s="27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21"/>
      <c r="X114" s="43"/>
      <c r="Y114" s="43"/>
      <c r="Z114" s="43"/>
      <c r="AA114" s="69"/>
      <c r="AB114" s="49"/>
      <c r="AC114" s="25"/>
      <c r="AD114" s="25"/>
      <c r="AE114" s="25"/>
      <c r="AF114" s="25"/>
      <c r="AG114" s="25"/>
      <c r="AH114" s="155"/>
    </row>
    <row r="115" spans="1:35" x14ac:dyDescent="0.25">
      <c r="A115" s="578"/>
      <c r="B115" s="51"/>
      <c r="C115" s="126"/>
      <c r="D115" s="245"/>
      <c r="E115" s="139"/>
      <c r="F115" s="139"/>
      <c r="G115" s="139"/>
      <c r="H115" s="229"/>
      <c r="I115" s="27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3"/>
      <c r="Y115" s="23"/>
      <c r="Z115" s="32"/>
      <c r="AA115" s="69"/>
      <c r="AB115" s="49"/>
      <c r="AC115" s="25"/>
      <c r="AD115" s="25"/>
      <c r="AE115" s="25"/>
      <c r="AF115" s="25"/>
      <c r="AG115" s="25"/>
      <c r="AH115" s="155"/>
    </row>
    <row r="116" spans="1:35" x14ac:dyDescent="0.25">
      <c r="A116" s="578"/>
      <c r="B116" s="51"/>
      <c r="C116" s="126"/>
      <c r="D116" s="245"/>
      <c r="E116" s="121"/>
      <c r="F116" s="121"/>
      <c r="G116" s="121"/>
      <c r="H116" s="229"/>
      <c r="I116" s="27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21"/>
      <c r="Y116" s="23"/>
      <c r="Z116" s="21"/>
      <c r="AA116" s="69"/>
      <c r="AB116" s="49"/>
      <c r="AC116" s="25"/>
      <c r="AD116" s="25"/>
      <c r="AE116" s="25"/>
      <c r="AF116" s="25"/>
      <c r="AG116" s="25"/>
      <c r="AH116" s="155"/>
    </row>
    <row r="117" spans="1:35" ht="15.75" thickBot="1" x14ac:dyDescent="0.3">
      <c r="A117" s="579"/>
      <c r="B117" s="35"/>
      <c r="C117" s="253"/>
      <c r="D117" s="248"/>
      <c r="E117" s="252"/>
      <c r="F117" s="252"/>
      <c r="G117" s="252"/>
      <c r="H117" s="229"/>
      <c r="I117" s="36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9"/>
      <c r="AA117" s="73"/>
      <c r="AB117" s="49"/>
      <c r="AC117" s="25"/>
      <c r="AD117" s="25"/>
      <c r="AE117" s="25"/>
      <c r="AF117" s="25"/>
      <c r="AG117" s="25"/>
      <c r="AH117" s="155"/>
    </row>
    <row r="118" spans="1:35" x14ac:dyDescent="0.25">
      <c r="A118" s="566" t="s">
        <v>203</v>
      </c>
      <c r="B118" s="567"/>
      <c r="C118" s="567"/>
      <c r="D118" s="567"/>
      <c r="E118" s="567"/>
      <c r="F118" s="567"/>
      <c r="G118" s="567"/>
      <c r="H118" s="567"/>
      <c r="I118" s="567"/>
      <c r="J118" s="567"/>
      <c r="K118" s="567"/>
      <c r="L118" s="567"/>
      <c r="M118" s="567"/>
      <c r="N118" s="567"/>
      <c r="O118" s="568" t="s">
        <v>157</v>
      </c>
      <c r="P118" s="568"/>
      <c r="Q118" s="568"/>
      <c r="R118" s="568"/>
      <c r="S118" s="568"/>
      <c r="T118" s="568"/>
      <c r="U118" s="568"/>
      <c r="V118" s="568"/>
      <c r="W118" s="569"/>
      <c r="X118" s="9">
        <f>SUM(X54:X77)+SUM(X94:X117)+SUM(X14:X37)</f>
        <v>13.3</v>
      </c>
      <c r="Y118" s="9">
        <f>SUM(Y54:Y77)+SUM(Y94:Y117)+SUM(Y14:Y37)</f>
        <v>15.484999999999999</v>
      </c>
      <c r="Z118" s="9">
        <f>SUM(Z54:Z77)+SUM(Z94:Z117)+SUM(Z14:Z37)</f>
        <v>14.59</v>
      </c>
      <c r="AA118" s="76"/>
      <c r="AB118" s="570">
        <f>SUM(AB94:AB117)</f>
        <v>0</v>
      </c>
      <c r="AC118" s="570">
        <f t="shared" ref="AC118:AG118" si="51">SUM(AC94:AC117)</f>
        <v>0</v>
      </c>
      <c r="AD118" s="570">
        <f t="shared" si="51"/>
        <v>0</v>
      </c>
      <c r="AE118" s="570">
        <f t="shared" si="51"/>
        <v>0</v>
      </c>
      <c r="AF118" s="570">
        <f t="shared" si="51"/>
        <v>1.2</v>
      </c>
      <c r="AG118" s="570">
        <f t="shared" si="51"/>
        <v>1.7000000000000002</v>
      </c>
      <c r="AH118" s="561">
        <f>SUM(AB122:AG122)</f>
        <v>43.375000000000007</v>
      </c>
      <c r="AI118" s="561">
        <f>SUM(AB124:AG124)</f>
        <v>31.422000000000004</v>
      </c>
    </row>
    <row r="119" spans="1:35" x14ac:dyDescent="0.25">
      <c r="A119" s="77"/>
      <c r="B119" s="366"/>
      <c r="C119" s="78"/>
      <c r="D119" s="562"/>
      <c r="E119" s="562"/>
      <c r="F119" s="366"/>
      <c r="G119" s="366"/>
      <c r="H119" s="366"/>
      <c r="I119" s="78"/>
      <c r="J119" s="562"/>
      <c r="K119" s="562"/>
      <c r="L119" s="562"/>
      <c r="M119" s="562"/>
      <c r="N119" s="562"/>
      <c r="O119" s="562"/>
      <c r="P119" s="79"/>
      <c r="Q119" s="79"/>
      <c r="R119" s="79"/>
      <c r="S119" s="79"/>
      <c r="T119" s="79"/>
      <c r="U119" s="79"/>
      <c r="V119" s="79"/>
      <c r="W119" s="80"/>
      <c r="X119" s="81"/>
      <c r="Y119" s="81"/>
      <c r="Z119" s="81"/>
      <c r="AA119" s="82"/>
      <c r="AB119" s="571"/>
      <c r="AC119" s="571"/>
      <c r="AD119" s="571"/>
      <c r="AE119" s="571"/>
      <c r="AF119" s="571"/>
      <c r="AG119" s="571"/>
      <c r="AH119" s="487"/>
      <c r="AI119" s="487"/>
    </row>
    <row r="120" spans="1:35" ht="24.6" customHeight="1" x14ac:dyDescent="0.25">
      <c r="A120" s="563" t="s">
        <v>158</v>
      </c>
      <c r="B120" s="564"/>
      <c r="C120" s="564"/>
      <c r="D120" s="564"/>
      <c r="E120" s="564"/>
      <c r="F120" s="564"/>
      <c r="G120" s="564"/>
      <c r="H120" s="564"/>
      <c r="I120" s="564"/>
      <c r="J120" s="564"/>
      <c r="K120" s="564"/>
      <c r="L120" s="564"/>
      <c r="M120" s="564"/>
      <c r="N120" s="564"/>
      <c r="O120" s="564"/>
      <c r="P120" s="564"/>
      <c r="Q120" s="564"/>
      <c r="R120" s="564"/>
      <c r="S120" s="564"/>
      <c r="T120" s="564"/>
      <c r="U120" s="564"/>
      <c r="V120" s="564"/>
      <c r="W120" s="575" t="s">
        <v>159</v>
      </c>
      <c r="X120" s="575"/>
      <c r="Y120" s="575"/>
      <c r="Z120" s="286">
        <f>X118+Y118+Z118</f>
        <v>43.375</v>
      </c>
      <c r="AA120" s="287" t="s">
        <v>160</v>
      </c>
      <c r="AB120" s="572"/>
      <c r="AC120" s="572"/>
      <c r="AD120" s="572"/>
      <c r="AE120" s="572"/>
      <c r="AF120" s="572"/>
      <c r="AG120" s="572"/>
      <c r="AH120" s="488"/>
      <c r="AI120" s="488"/>
    </row>
    <row r="121" spans="1:35" ht="25.15" customHeight="1" thickBot="1" x14ac:dyDescent="0.3">
      <c r="A121" s="565" t="s">
        <v>161</v>
      </c>
      <c r="B121" s="517"/>
      <c r="C121" s="517"/>
      <c r="D121" s="517"/>
      <c r="E121" s="517"/>
      <c r="F121" s="517"/>
      <c r="G121" s="517"/>
      <c r="H121" s="517"/>
      <c r="I121" s="517"/>
      <c r="J121" s="517"/>
      <c r="K121" s="517"/>
      <c r="L121" s="517"/>
      <c r="M121" s="517"/>
      <c r="N121" s="517"/>
      <c r="O121" s="517"/>
      <c r="P121" s="517"/>
      <c r="Q121" s="517"/>
      <c r="R121" s="517"/>
      <c r="S121" s="517"/>
      <c r="T121" s="517"/>
      <c r="U121" s="517"/>
      <c r="V121" s="517"/>
      <c r="W121" s="576" t="s">
        <v>162</v>
      </c>
      <c r="X121" s="576"/>
      <c r="Y121" s="576"/>
      <c r="Z121" s="288">
        <f>AH124</f>
        <v>31.422000000000004</v>
      </c>
      <c r="AA121" s="289" t="s">
        <v>160</v>
      </c>
      <c r="AI121"/>
    </row>
    <row r="122" spans="1:35" x14ac:dyDescent="0.25">
      <c r="AB122" s="284">
        <f>SUM(AB14:AB37)+SUM(AB54:AB77)+SUM(AB94:AB117)</f>
        <v>3.6850000000000005</v>
      </c>
      <c r="AC122" s="284">
        <f t="shared" ref="AC122:AG122" si="52">SUM(AC14:AC37)+SUM(AC54:AC77)+SUM(AC94:AC117)</f>
        <v>12.299999999999999</v>
      </c>
      <c r="AD122" s="284">
        <f t="shared" si="52"/>
        <v>16.389999999999997</v>
      </c>
      <c r="AE122" s="284">
        <f t="shared" si="52"/>
        <v>1.2</v>
      </c>
      <c r="AF122" s="284">
        <f t="shared" si="52"/>
        <v>2.2000000000000002</v>
      </c>
      <c r="AG122" s="284">
        <f t="shared" si="52"/>
        <v>7.6000000000000005</v>
      </c>
      <c r="AH122" s="284">
        <f>SUM(AB122:AG122)</f>
        <v>43.375000000000007</v>
      </c>
      <c r="AI122" s="285" t="s">
        <v>163</v>
      </c>
    </row>
    <row r="123" spans="1:35" x14ac:dyDescent="0.25">
      <c r="AB123" s="285">
        <v>0.8</v>
      </c>
      <c r="AC123" s="285">
        <v>0.8</v>
      </c>
      <c r="AD123" s="285">
        <v>0.6</v>
      </c>
      <c r="AE123" s="285">
        <v>0.8</v>
      </c>
      <c r="AF123" s="285">
        <v>0.8</v>
      </c>
      <c r="AG123" s="285">
        <v>0.8</v>
      </c>
      <c r="AH123" s="284">
        <f>AH124/AH122</f>
        <v>0.72442651296829974</v>
      </c>
      <c r="AI123" s="285" t="s">
        <v>164</v>
      </c>
    </row>
    <row r="124" spans="1:35" x14ac:dyDescent="0.25">
      <c r="AB124" s="284">
        <f>AB122*AB123</f>
        <v>2.9480000000000004</v>
      </c>
      <c r="AC124" s="284">
        <f t="shared" ref="AC124:AG124" si="53">AC122*AC123</f>
        <v>9.84</v>
      </c>
      <c r="AD124" s="284">
        <f t="shared" si="53"/>
        <v>9.8339999999999979</v>
      </c>
      <c r="AE124" s="284">
        <f t="shared" si="53"/>
        <v>0.96</v>
      </c>
      <c r="AF124" s="284">
        <f t="shared" si="53"/>
        <v>1.7600000000000002</v>
      </c>
      <c r="AG124" s="284">
        <f t="shared" si="53"/>
        <v>6.080000000000001</v>
      </c>
      <c r="AH124" s="284">
        <f>SUM(AB124:AG124)</f>
        <v>31.422000000000004</v>
      </c>
      <c r="AI124" s="285" t="s">
        <v>165</v>
      </c>
    </row>
    <row r="125" spans="1:35" x14ac:dyDescent="0.25">
      <c r="AI125"/>
    </row>
    <row r="126" spans="1:35" x14ac:dyDescent="0.25">
      <c r="AI126"/>
    </row>
  </sheetData>
  <mergeCells count="212">
    <mergeCell ref="AD38:AD40"/>
    <mergeCell ref="AI118:AI120"/>
    <mergeCell ref="A80:V80"/>
    <mergeCell ref="A54:A77"/>
    <mergeCell ref="AB78:AB80"/>
    <mergeCell ref="D78:E78"/>
    <mergeCell ref="J78:K78"/>
    <mergeCell ref="L78:M78"/>
    <mergeCell ref="N78:O78"/>
    <mergeCell ref="A79:V79"/>
    <mergeCell ref="V83:W83"/>
    <mergeCell ref="X83:Y83"/>
    <mergeCell ref="D81:E81"/>
    <mergeCell ref="J81:K81"/>
    <mergeCell ref="L81:M81"/>
    <mergeCell ref="N81:O81"/>
    <mergeCell ref="X81:Y81"/>
    <mergeCell ref="A82:AA82"/>
    <mergeCell ref="A83:E83"/>
    <mergeCell ref="AE78:AE80"/>
    <mergeCell ref="X91:Z91"/>
    <mergeCell ref="AB91:AB93"/>
    <mergeCell ref="X52:X53"/>
    <mergeCell ref="Y52:Y53"/>
    <mergeCell ref="Z52:Z53"/>
    <mergeCell ref="AF78:AF80"/>
    <mergeCell ref="AB51:AB53"/>
    <mergeCell ref="AC51:AC53"/>
    <mergeCell ref="AE51:AE53"/>
    <mergeCell ref="AF51:AF53"/>
    <mergeCell ref="AE91:AE93"/>
    <mergeCell ref="AD44:AD50"/>
    <mergeCell ref="AD78:AD80"/>
    <mergeCell ref="AG78:AG80"/>
    <mergeCell ref="AC78:AC80"/>
    <mergeCell ref="X78:Y78"/>
    <mergeCell ref="X79:Z79"/>
    <mergeCell ref="X80:Y80"/>
    <mergeCell ref="AG44:AG50"/>
    <mergeCell ref="A45:AA45"/>
    <mergeCell ref="B47:E47"/>
    <mergeCell ref="J47:K47"/>
    <mergeCell ref="L47:M47"/>
    <mergeCell ref="N47:O47"/>
    <mergeCell ref="P47:Q47"/>
    <mergeCell ref="R47:S47"/>
    <mergeCell ref="B49:E49"/>
    <mergeCell ref="J49:K49"/>
    <mergeCell ref="T49:U49"/>
    <mergeCell ref="V49:W49"/>
    <mergeCell ref="Y49:AA49"/>
    <mergeCell ref="H50:H53"/>
    <mergeCell ref="I50:V51"/>
    <mergeCell ref="X50:Z50"/>
    <mergeCell ref="X51:Z51"/>
    <mergeCell ref="AE44:AE50"/>
    <mergeCell ref="AF44:AF50"/>
    <mergeCell ref="AG51:AG53"/>
    <mergeCell ref="A42:AA42"/>
    <mergeCell ref="AB38:AB40"/>
    <mergeCell ref="AC38:AC40"/>
    <mergeCell ref="AE38:AE40"/>
    <mergeCell ref="V43:W43"/>
    <mergeCell ref="X43:Y43"/>
    <mergeCell ref="A44:AA44"/>
    <mergeCell ref="AB44:AB50"/>
    <mergeCell ref="AC44:AC50"/>
    <mergeCell ref="T47:U47"/>
    <mergeCell ref="W47:AA47"/>
    <mergeCell ref="B48:E48"/>
    <mergeCell ref="K48:L48"/>
    <mergeCell ref="U48:V48"/>
    <mergeCell ref="X48:Y48"/>
    <mergeCell ref="L49:M49"/>
    <mergeCell ref="N49:O49"/>
    <mergeCell ref="P49:Q49"/>
    <mergeCell ref="R49:S49"/>
    <mergeCell ref="M48:N48"/>
    <mergeCell ref="O48:P48"/>
    <mergeCell ref="Q48:R48"/>
    <mergeCell ref="S48:T48"/>
    <mergeCell ref="A43:E43"/>
    <mergeCell ref="AF11:AF13"/>
    <mergeCell ref="AG11:AG13"/>
    <mergeCell ref="AB4:AB10"/>
    <mergeCell ref="D41:E41"/>
    <mergeCell ref="J41:K41"/>
    <mergeCell ref="L41:M41"/>
    <mergeCell ref="N41:O41"/>
    <mergeCell ref="X41:Y41"/>
    <mergeCell ref="AF38:AF40"/>
    <mergeCell ref="AG38:AG40"/>
    <mergeCell ref="A39:V39"/>
    <mergeCell ref="X39:Z39"/>
    <mergeCell ref="A40:V40"/>
    <mergeCell ref="X40:Y40"/>
    <mergeCell ref="A14:A37"/>
    <mergeCell ref="D38:E38"/>
    <mergeCell ref="J38:K38"/>
    <mergeCell ref="L38:M38"/>
    <mergeCell ref="N38:O38"/>
    <mergeCell ref="X38:Y38"/>
    <mergeCell ref="AC4:AC10"/>
    <mergeCell ref="AE4:AE10"/>
    <mergeCell ref="AF4:AF10"/>
    <mergeCell ref="AG4:AG10"/>
    <mergeCell ref="A5:AA5"/>
    <mergeCell ref="B7:E7"/>
    <mergeCell ref="J7:K7"/>
    <mergeCell ref="H10:H13"/>
    <mergeCell ref="I10:V11"/>
    <mergeCell ref="X10:Z10"/>
    <mergeCell ref="X11:Z11"/>
    <mergeCell ref="O8:P8"/>
    <mergeCell ref="Q8:R8"/>
    <mergeCell ref="S8:T8"/>
    <mergeCell ref="U8:V8"/>
    <mergeCell ref="X8:Y8"/>
    <mergeCell ref="X12:X13"/>
    <mergeCell ref="Y12:Y13"/>
    <mergeCell ref="Z12:Z13"/>
    <mergeCell ref="R9:S9"/>
    <mergeCell ref="T9:U9"/>
    <mergeCell ref="V9:W9"/>
    <mergeCell ref="Y9:AA9"/>
    <mergeCell ref="T7:U7"/>
    <mergeCell ref="W7:AA7"/>
    <mergeCell ref="AB11:AB13"/>
    <mergeCell ref="AC11:AC13"/>
    <mergeCell ref="AE11:AE13"/>
    <mergeCell ref="X1:Y1"/>
    <mergeCell ref="A2:AA2"/>
    <mergeCell ref="V3:W3"/>
    <mergeCell ref="Y3:Z3"/>
    <mergeCell ref="A4:AA4"/>
    <mergeCell ref="B8:E8"/>
    <mergeCell ref="K8:L8"/>
    <mergeCell ref="M8:N8"/>
    <mergeCell ref="B9:E9"/>
    <mergeCell ref="J9:K9"/>
    <mergeCell ref="L9:M9"/>
    <mergeCell ref="N9:O9"/>
    <mergeCell ref="P9:Q9"/>
    <mergeCell ref="D1:E1"/>
    <mergeCell ref="J1:K1"/>
    <mergeCell ref="L1:M1"/>
    <mergeCell ref="N1:O1"/>
    <mergeCell ref="L7:M7"/>
    <mergeCell ref="N7:O7"/>
    <mergeCell ref="P7:Q7"/>
    <mergeCell ref="R7:S7"/>
    <mergeCell ref="AG91:AG93"/>
    <mergeCell ref="AD4:AD10"/>
    <mergeCell ref="A94:A117"/>
    <mergeCell ref="A118:N118"/>
    <mergeCell ref="O118:W118"/>
    <mergeCell ref="AB118:AB120"/>
    <mergeCell ref="AC118:AC120"/>
    <mergeCell ref="AE118:AE120"/>
    <mergeCell ref="AF118:AF120"/>
    <mergeCell ref="AG118:AG120"/>
    <mergeCell ref="H90:H93"/>
    <mergeCell ref="AF91:AF93"/>
    <mergeCell ref="AC84:AC90"/>
    <mergeCell ref="AC91:AC93"/>
    <mergeCell ref="AE84:AE90"/>
    <mergeCell ref="AD84:AD90"/>
    <mergeCell ref="A84:AA84"/>
    <mergeCell ref="AB84:AB90"/>
    <mergeCell ref="S88:T88"/>
    <mergeCell ref="U88:V88"/>
    <mergeCell ref="X88:Y88"/>
    <mergeCell ref="B89:E89"/>
    <mergeCell ref="J89:K89"/>
    <mergeCell ref="L89:M89"/>
    <mergeCell ref="AG84:AG90"/>
    <mergeCell ref="A85:AA85"/>
    <mergeCell ref="B87:E87"/>
    <mergeCell ref="W87:AA87"/>
    <mergeCell ref="B88:E88"/>
    <mergeCell ref="K88:L88"/>
    <mergeCell ref="M88:N88"/>
    <mergeCell ref="O88:P88"/>
    <mergeCell ref="Q88:R88"/>
    <mergeCell ref="Y89:AA89"/>
    <mergeCell ref="N89:O89"/>
    <mergeCell ref="AF84:AF90"/>
    <mergeCell ref="V89:W89"/>
    <mergeCell ref="AH118:AH120"/>
    <mergeCell ref="D119:E119"/>
    <mergeCell ref="J119:K119"/>
    <mergeCell ref="L119:M119"/>
    <mergeCell ref="N119:O119"/>
    <mergeCell ref="A120:V120"/>
    <mergeCell ref="W120:Y120"/>
    <mergeCell ref="A121:V121"/>
    <mergeCell ref="W121:Y121"/>
    <mergeCell ref="AD118:AD120"/>
    <mergeCell ref="X92:X93"/>
    <mergeCell ref="Y92:Y93"/>
    <mergeCell ref="Z92:Z93"/>
    <mergeCell ref="J87:K87"/>
    <mergeCell ref="L87:M87"/>
    <mergeCell ref="N87:O87"/>
    <mergeCell ref="P87:Q87"/>
    <mergeCell ref="R87:S87"/>
    <mergeCell ref="T87:U87"/>
    <mergeCell ref="R89:S89"/>
    <mergeCell ref="T89:U89"/>
    <mergeCell ref="P89:Q89"/>
    <mergeCell ref="I90:V91"/>
    <mergeCell ref="X90:Z90"/>
  </mergeCells>
  <pageMargins left="0.7" right="0.7" top="0.75" bottom="0.75" header="0.3" footer="0.3"/>
  <pageSetup paperSize="9" scale="47" orientation="landscape" verticalDpi="1200" r:id="rId1"/>
  <rowBreaks count="2" manualBreakCount="2">
    <brk id="40" max="26" man="1"/>
    <brk id="80" max="2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C800-1D6E-4338-A502-B6A1780B7A13}">
  <dimension ref="A1:AI121"/>
  <sheetViews>
    <sheetView view="pageBreakPreview" topLeftCell="M77" zoomScale="85" zoomScaleNormal="70" zoomScaleSheetLayoutView="85" workbookViewId="0">
      <selection activeCell="Z79" sqref="Z79"/>
    </sheetView>
  </sheetViews>
  <sheetFormatPr defaultRowHeight="15" x14ac:dyDescent="0.25"/>
  <cols>
    <col min="8" max="8" width="29.42578125" customWidth="1"/>
    <col min="27" max="27" width="32" customWidth="1"/>
  </cols>
  <sheetData>
    <row r="1" spans="1:34" x14ac:dyDescent="0.25">
      <c r="A1" s="165"/>
      <c r="B1" s="368"/>
      <c r="C1" s="166"/>
      <c r="D1" s="479"/>
      <c r="E1" s="479"/>
      <c r="F1" s="367"/>
      <c r="G1" s="367"/>
      <c r="H1" s="367"/>
      <c r="I1" s="167"/>
      <c r="J1" s="478"/>
      <c r="K1" s="478"/>
      <c r="L1" s="478"/>
      <c r="M1" s="478"/>
      <c r="N1" s="478"/>
      <c r="O1" s="478"/>
      <c r="P1" s="168"/>
      <c r="Q1" s="168"/>
      <c r="R1" s="168"/>
      <c r="S1" s="168"/>
      <c r="T1" s="168"/>
      <c r="U1" s="168"/>
      <c r="V1" s="168"/>
      <c r="W1" s="367"/>
      <c r="X1" s="478"/>
      <c r="Y1" s="478"/>
      <c r="Z1" s="367"/>
      <c r="AA1" s="169"/>
      <c r="AB1" s="473"/>
      <c r="AC1" s="473"/>
      <c r="AD1" s="473"/>
      <c r="AE1" s="473"/>
      <c r="AF1" s="473"/>
      <c r="AG1" s="473"/>
      <c r="AH1" s="473"/>
    </row>
    <row r="2" spans="1:34" ht="21" x14ac:dyDescent="0.25">
      <c r="A2" s="480" t="s">
        <v>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2"/>
      <c r="AB2" s="473"/>
      <c r="AC2" s="473"/>
      <c r="AD2" s="473"/>
      <c r="AE2" s="473"/>
      <c r="AF2" s="473"/>
      <c r="AG2" s="473"/>
      <c r="AH2" s="473"/>
    </row>
    <row r="3" spans="1:34" ht="18.75" x14ac:dyDescent="0.25">
      <c r="A3" s="401"/>
      <c r="B3" s="402"/>
      <c r="C3" s="402"/>
      <c r="D3" s="402"/>
      <c r="E3" s="402"/>
      <c r="F3" s="402"/>
      <c r="G3" s="363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535"/>
      <c r="W3" s="535"/>
      <c r="X3" s="396"/>
      <c r="Y3" s="535"/>
      <c r="Z3" s="535"/>
      <c r="AA3" s="178"/>
      <c r="AB3" s="473"/>
      <c r="AC3" s="473"/>
      <c r="AD3" s="473"/>
      <c r="AE3" s="473"/>
      <c r="AF3" s="473"/>
      <c r="AG3" s="473"/>
      <c r="AH3" s="473"/>
    </row>
    <row r="4" spans="1:34" ht="18" customHeight="1" x14ac:dyDescent="0.25">
      <c r="A4" s="558" t="s">
        <v>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  <c r="Y4" s="559"/>
      <c r="Z4" s="559"/>
      <c r="AA4" s="560"/>
      <c r="AB4" s="540" t="s">
        <v>2</v>
      </c>
      <c r="AC4" s="509" t="s">
        <v>3</v>
      </c>
      <c r="AD4" s="509" t="s">
        <v>4</v>
      </c>
      <c r="AE4" s="509" t="s">
        <v>5</v>
      </c>
      <c r="AF4" s="509" t="s">
        <v>6</v>
      </c>
      <c r="AG4" s="509" t="s">
        <v>7</v>
      </c>
      <c r="AH4" s="473"/>
    </row>
    <row r="5" spans="1:34" ht="15.6" customHeight="1" x14ac:dyDescent="0.25">
      <c r="A5" s="551" t="s">
        <v>8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  <c r="W5" s="552"/>
      <c r="X5" s="552"/>
      <c r="Y5" s="552"/>
      <c r="Z5" s="552"/>
      <c r="AA5" s="553"/>
      <c r="AB5" s="541"/>
      <c r="AC5" s="510"/>
      <c r="AD5" s="510"/>
      <c r="AE5" s="510"/>
      <c r="AF5" s="510"/>
      <c r="AG5" s="510"/>
      <c r="AH5" s="473"/>
    </row>
    <row r="6" spans="1:34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  <c r="AB6" s="541"/>
      <c r="AC6" s="510"/>
      <c r="AD6" s="510"/>
      <c r="AE6" s="510"/>
      <c r="AF6" s="510"/>
      <c r="AG6" s="510"/>
      <c r="AH6" s="155"/>
    </row>
    <row r="7" spans="1:34" x14ac:dyDescent="0.25">
      <c r="A7" s="391" t="s">
        <v>9</v>
      </c>
      <c r="B7" s="495" t="s">
        <v>0</v>
      </c>
      <c r="C7" s="495"/>
      <c r="D7" s="495"/>
      <c r="E7" s="495"/>
      <c r="F7" s="392"/>
      <c r="G7" s="362"/>
      <c r="H7" s="364"/>
      <c r="I7" s="404"/>
      <c r="J7" s="515"/>
      <c r="K7" s="515"/>
      <c r="L7" s="515"/>
      <c r="M7" s="515"/>
      <c r="N7" s="515"/>
      <c r="O7" s="515"/>
      <c r="P7" s="515"/>
      <c r="Q7" s="515"/>
      <c r="R7" s="515"/>
      <c r="S7" s="515"/>
      <c r="T7" s="515"/>
      <c r="U7" s="515"/>
      <c r="V7" s="364"/>
      <c r="W7" s="495" t="s">
        <v>10</v>
      </c>
      <c r="X7" s="495"/>
      <c r="Y7" s="495"/>
      <c r="Z7" s="495"/>
      <c r="AA7" s="543"/>
      <c r="AB7" s="541"/>
      <c r="AC7" s="510"/>
      <c r="AD7" s="510"/>
      <c r="AE7" s="510"/>
      <c r="AF7" s="510"/>
      <c r="AG7" s="510"/>
      <c r="AH7" s="155"/>
    </row>
    <row r="8" spans="1:34" x14ac:dyDescent="0.25">
      <c r="A8" s="391" t="s">
        <v>11</v>
      </c>
      <c r="B8" s="495" t="s">
        <v>204</v>
      </c>
      <c r="C8" s="495"/>
      <c r="D8" s="495"/>
      <c r="E8" s="495"/>
      <c r="F8" s="392"/>
      <c r="G8" s="362"/>
      <c r="H8" s="364"/>
      <c r="I8" s="393"/>
      <c r="J8" s="173"/>
      <c r="K8" s="495"/>
      <c r="L8" s="495"/>
      <c r="M8" s="492"/>
      <c r="N8" s="492"/>
      <c r="O8" s="515"/>
      <c r="P8" s="515"/>
      <c r="Q8" s="515"/>
      <c r="R8" s="515"/>
      <c r="S8" s="515"/>
      <c r="T8" s="515"/>
      <c r="U8" s="515"/>
      <c r="V8" s="515"/>
      <c r="W8" s="362"/>
      <c r="X8" s="515"/>
      <c r="Y8" s="515"/>
      <c r="Z8" s="362"/>
      <c r="AA8" s="174"/>
      <c r="AB8" s="541"/>
      <c r="AC8" s="510"/>
      <c r="AD8" s="510"/>
      <c r="AE8" s="510"/>
      <c r="AF8" s="510"/>
      <c r="AG8" s="510"/>
      <c r="AH8" s="155"/>
    </row>
    <row r="9" spans="1:34" ht="15.75" thickBot="1" x14ac:dyDescent="0.3">
      <c r="A9" s="399" t="s">
        <v>13</v>
      </c>
      <c r="B9" s="516" t="s">
        <v>205</v>
      </c>
      <c r="C9" s="516"/>
      <c r="D9" s="516"/>
      <c r="E9" s="516"/>
      <c r="F9" s="397"/>
      <c r="G9" s="397"/>
      <c r="H9" s="397"/>
      <c r="I9" s="1"/>
      <c r="J9" s="517"/>
      <c r="K9" s="517"/>
      <c r="L9" s="517"/>
      <c r="M9" s="517"/>
      <c r="N9" s="517"/>
      <c r="O9" s="517"/>
      <c r="P9" s="517"/>
      <c r="Q9" s="517"/>
      <c r="R9" s="517"/>
      <c r="S9" s="517"/>
      <c r="T9" s="517"/>
      <c r="U9" s="517"/>
      <c r="V9" s="517"/>
      <c r="W9" s="517"/>
      <c r="X9" s="365"/>
      <c r="Y9" s="517" t="s">
        <v>14</v>
      </c>
      <c r="Z9" s="517"/>
      <c r="AA9" s="518"/>
      <c r="AB9" s="541"/>
      <c r="AC9" s="510"/>
      <c r="AD9" s="510"/>
      <c r="AE9" s="510"/>
      <c r="AF9" s="510"/>
      <c r="AG9" s="510"/>
      <c r="AH9" s="155"/>
    </row>
    <row r="10" spans="1:34" x14ac:dyDescent="0.25">
      <c r="A10" s="2" t="s">
        <v>15</v>
      </c>
      <c r="B10" s="3" t="s">
        <v>15</v>
      </c>
      <c r="C10" s="4" t="s">
        <v>16</v>
      </c>
      <c r="D10" s="4" t="s">
        <v>17</v>
      </c>
      <c r="E10" s="4" t="s">
        <v>18</v>
      </c>
      <c r="F10" s="4" t="s">
        <v>17</v>
      </c>
      <c r="G10" s="4" t="s">
        <v>19</v>
      </c>
      <c r="H10" s="554" t="s">
        <v>20</v>
      </c>
      <c r="I10" s="556" t="s">
        <v>21</v>
      </c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5"/>
      <c r="W10" s="5" t="s">
        <v>22</v>
      </c>
      <c r="X10" s="529" t="s">
        <v>23</v>
      </c>
      <c r="Y10" s="530"/>
      <c r="Z10" s="531"/>
      <c r="AA10" s="6" t="s">
        <v>24</v>
      </c>
      <c r="AB10" s="542"/>
      <c r="AC10" s="511"/>
      <c r="AD10" s="511"/>
      <c r="AE10" s="511"/>
      <c r="AF10" s="511"/>
      <c r="AG10" s="511"/>
      <c r="AH10" s="155"/>
    </row>
    <row r="11" spans="1:34" ht="15.75" thickBot="1" x14ac:dyDescent="0.3">
      <c r="A11" s="7" t="s">
        <v>25</v>
      </c>
      <c r="B11" s="8" t="s">
        <v>25</v>
      </c>
      <c r="C11" s="9" t="s">
        <v>26</v>
      </c>
      <c r="D11" s="9" t="s">
        <v>26</v>
      </c>
      <c r="E11" s="9" t="s">
        <v>27</v>
      </c>
      <c r="F11" s="9" t="s">
        <v>28</v>
      </c>
      <c r="G11" s="9" t="s">
        <v>28</v>
      </c>
      <c r="H11" s="555"/>
      <c r="I11" s="55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8"/>
      <c r="W11" s="10" t="s">
        <v>29</v>
      </c>
      <c r="X11" s="532" t="s">
        <v>30</v>
      </c>
      <c r="Y11" s="533"/>
      <c r="Z11" s="534"/>
      <c r="AA11" s="11"/>
      <c r="AB11" s="500"/>
      <c r="AC11" s="503"/>
      <c r="AD11" s="394"/>
      <c r="AE11" s="503"/>
      <c r="AF11" s="503"/>
      <c r="AG11" s="503"/>
      <c r="AH11" s="155"/>
    </row>
    <row r="12" spans="1:34" x14ac:dyDescent="0.25">
      <c r="A12" s="7" t="s">
        <v>31</v>
      </c>
      <c r="B12" s="8" t="s">
        <v>32</v>
      </c>
      <c r="C12" s="9"/>
      <c r="D12" s="9"/>
      <c r="E12" s="9"/>
      <c r="F12" s="9" t="s">
        <v>33</v>
      </c>
      <c r="G12" s="9" t="s">
        <v>33</v>
      </c>
      <c r="H12" s="555"/>
      <c r="I12" s="9" t="s">
        <v>34</v>
      </c>
      <c r="J12" s="9" t="s">
        <v>35</v>
      </c>
      <c r="K12" s="9" t="s">
        <v>36</v>
      </c>
      <c r="L12" s="9" t="s">
        <v>37</v>
      </c>
      <c r="M12" s="9" t="s">
        <v>38</v>
      </c>
      <c r="N12" s="9" t="s">
        <v>39</v>
      </c>
      <c r="O12" s="9" t="s">
        <v>40</v>
      </c>
      <c r="P12" s="9" t="s">
        <v>41</v>
      </c>
      <c r="Q12" s="9" t="s">
        <v>42</v>
      </c>
      <c r="R12" s="9" t="s">
        <v>201</v>
      </c>
      <c r="S12" s="9" t="s">
        <v>44</v>
      </c>
      <c r="T12" s="9" t="s">
        <v>169</v>
      </c>
      <c r="U12" s="9" t="s">
        <v>6</v>
      </c>
      <c r="V12" s="9" t="s">
        <v>46</v>
      </c>
      <c r="W12" s="103"/>
      <c r="X12" s="505" t="s">
        <v>47</v>
      </c>
      <c r="Y12" s="507" t="s">
        <v>48</v>
      </c>
      <c r="Z12" s="507" t="s">
        <v>49</v>
      </c>
      <c r="AA12" s="11"/>
      <c r="AB12" s="501"/>
      <c r="AC12" s="504"/>
      <c r="AD12" s="395"/>
      <c r="AE12" s="504"/>
      <c r="AF12" s="504"/>
      <c r="AG12" s="504"/>
      <c r="AH12" s="155"/>
    </row>
    <row r="13" spans="1:34" ht="15.75" thickBot="1" x14ac:dyDescent="0.3">
      <c r="A13" s="12"/>
      <c r="B13" s="13"/>
      <c r="C13" s="14"/>
      <c r="D13" s="14"/>
      <c r="E13" s="14" t="s">
        <v>50</v>
      </c>
      <c r="F13" s="14" t="s">
        <v>51</v>
      </c>
      <c r="G13" s="14" t="s">
        <v>51</v>
      </c>
      <c r="H13" s="508"/>
      <c r="I13" s="14"/>
      <c r="J13" s="14" t="s">
        <v>52</v>
      </c>
      <c r="K13" s="14" t="s">
        <v>53</v>
      </c>
      <c r="L13" s="14" t="s">
        <v>54</v>
      </c>
      <c r="M13" s="14" t="s">
        <v>54</v>
      </c>
      <c r="N13" s="14" t="s">
        <v>54</v>
      </c>
      <c r="O13" s="14"/>
      <c r="P13" s="14"/>
      <c r="Q13" s="14"/>
      <c r="R13" s="14" t="s">
        <v>54</v>
      </c>
      <c r="S13" s="14" t="s">
        <v>55</v>
      </c>
      <c r="T13" s="14" t="s">
        <v>55</v>
      </c>
      <c r="U13" s="14"/>
      <c r="V13" s="14"/>
      <c r="W13" s="104"/>
      <c r="X13" s="506"/>
      <c r="Y13" s="508"/>
      <c r="Z13" s="508"/>
      <c r="AA13" s="16"/>
      <c r="AB13" s="501"/>
      <c r="AC13" s="548"/>
      <c r="AD13" s="395"/>
      <c r="AE13" s="504"/>
      <c r="AF13" s="504"/>
      <c r="AG13" s="504"/>
      <c r="AH13" s="155"/>
    </row>
    <row r="14" spans="1:34" ht="21" customHeight="1" x14ac:dyDescent="0.25">
      <c r="A14" s="577" t="s">
        <v>206</v>
      </c>
      <c r="B14" s="8"/>
      <c r="C14" s="444">
        <v>1</v>
      </c>
      <c r="D14" s="445" t="s">
        <v>58</v>
      </c>
      <c r="E14" s="446">
        <v>20</v>
      </c>
      <c r="F14" s="446">
        <v>4</v>
      </c>
      <c r="G14" s="446">
        <v>4</v>
      </c>
      <c r="H14" s="447" t="s">
        <v>135</v>
      </c>
      <c r="I14" s="446"/>
      <c r="J14" s="448"/>
      <c r="K14" s="448"/>
      <c r="L14" s="448"/>
      <c r="M14" s="448">
        <v>2</v>
      </c>
      <c r="N14" s="448"/>
      <c r="O14" s="448"/>
      <c r="P14" s="448"/>
      <c r="Q14" s="448"/>
      <c r="R14" s="448"/>
      <c r="S14" s="448"/>
      <c r="T14" s="448"/>
      <c r="U14" s="448"/>
      <c r="V14" s="448"/>
      <c r="W14" s="448">
        <v>200</v>
      </c>
      <c r="X14" s="448">
        <f t="shared" ref="X14" si="0">SUM(I14:V14)*W14/1000</f>
        <v>0.4</v>
      </c>
      <c r="Y14" s="448"/>
      <c r="Z14" s="449"/>
      <c r="AA14" s="450" t="s">
        <v>207</v>
      </c>
      <c r="AB14" s="24"/>
      <c r="AC14" s="25"/>
      <c r="AD14" s="26">
        <f>X14</f>
        <v>0.4</v>
      </c>
      <c r="AE14" s="26"/>
      <c r="AF14" s="26"/>
      <c r="AG14" s="26"/>
      <c r="AH14" s="155"/>
    </row>
    <row r="15" spans="1:34" x14ac:dyDescent="0.25">
      <c r="A15" s="578"/>
      <c r="B15" s="8" t="s">
        <v>62</v>
      </c>
      <c r="C15" s="451">
        <v>2</v>
      </c>
      <c r="D15" s="452" t="s">
        <v>63</v>
      </c>
      <c r="E15" s="414">
        <v>20</v>
      </c>
      <c r="F15" s="414">
        <v>4</v>
      </c>
      <c r="G15" s="414">
        <v>4</v>
      </c>
      <c r="H15" s="420" t="s">
        <v>135</v>
      </c>
      <c r="I15" s="453"/>
      <c r="J15" s="454"/>
      <c r="K15" s="454"/>
      <c r="L15" s="454"/>
      <c r="M15" s="454"/>
      <c r="N15" s="454"/>
      <c r="O15" s="454"/>
      <c r="P15" s="454"/>
      <c r="Q15" s="454"/>
      <c r="R15" s="454"/>
      <c r="S15" s="454"/>
      <c r="T15" s="454"/>
      <c r="U15" s="454"/>
      <c r="V15" s="454">
        <v>1</v>
      </c>
      <c r="W15" s="455">
        <v>1000</v>
      </c>
      <c r="X15" s="455"/>
      <c r="Y15" s="455">
        <f t="shared" ref="Y15" si="1">SUM(I15:V15)*W15/1000</f>
        <v>1</v>
      </c>
      <c r="Z15" s="455"/>
      <c r="AA15" s="456" t="s">
        <v>208</v>
      </c>
      <c r="AB15" s="24"/>
      <c r="AC15" s="25"/>
      <c r="AD15" s="25">
        <f>Y15</f>
        <v>1</v>
      </c>
      <c r="AE15" s="25"/>
      <c r="AF15" s="25"/>
      <c r="AG15" s="25"/>
      <c r="AH15" s="155"/>
    </row>
    <row r="16" spans="1:34" x14ac:dyDescent="0.25">
      <c r="A16" s="578"/>
      <c r="B16" s="8" t="s">
        <v>65</v>
      </c>
      <c r="C16" s="451">
        <v>3</v>
      </c>
      <c r="D16" s="452" t="s">
        <v>66</v>
      </c>
      <c r="E16" s="407">
        <v>20</v>
      </c>
      <c r="F16" s="408">
        <v>4</v>
      </c>
      <c r="G16" s="408">
        <v>4</v>
      </c>
      <c r="H16" s="413" t="s">
        <v>135</v>
      </c>
      <c r="I16" s="451"/>
      <c r="J16" s="457"/>
      <c r="K16" s="457"/>
      <c r="L16" s="457"/>
      <c r="M16" s="457">
        <v>2</v>
      </c>
      <c r="N16" s="457"/>
      <c r="O16" s="457"/>
      <c r="P16" s="457"/>
      <c r="Q16" s="457"/>
      <c r="R16" s="457"/>
      <c r="S16" s="457"/>
      <c r="T16" s="457"/>
      <c r="U16" s="457"/>
      <c r="V16" s="457"/>
      <c r="W16" s="458">
        <v>200</v>
      </c>
      <c r="X16" s="458"/>
      <c r="Y16" s="458"/>
      <c r="Z16" s="458">
        <f t="shared" ref="Z16" si="2">SUM(I16:V16)*W16/1000</f>
        <v>0.4</v>
      </c>
      <c r="AA16" s="456" t="s">
        <v>98</v>
      </c>
      <c r="AB16" s="24"/>
      <c r="AC16" s="25"/>
      <c r="AD16" s="25">
        <f>Z16</f>
        <v>0.4</v>
      </c>
      <c r="AE16" s="25"/>
      <c r="AF16" s="25"/>
      <c r="AG16" s="25"/>
      <c r="AH16" s="155"/>
    </row>
    <row r="17" spans="1:34" ht="14.45" customHeight="1" x14ac:dyDescent="0.25">
      <c r="A17" s="578"/>
      <c r="B17" s="8" t="s">
        <v>104</v>
      </c>
      <c r="C17" s="451">
        <v>4</v>
      </c>
      <c r="D17" s="452" t="s">
        <v>70</v>
      </c>
      <c r="E17" s="414">
        <v>20</v>
      </c>
      <c r="F17" s="414">
        <v>4</v>
      </c>
      <c r="G17" s="414">
        <v>4</v>
      </c>
      <c r="H17" s="420" t="s">
        <v>135</v>
      </c>
      <c r="I17" s="444"/>
      <c r="J17" s="455"/>
      <c r="K17" s="455"/>
      <c r="L17" s="455"/>
      <c r="M17" s="455">
        <v>1</v>
      </c>
      <c r="N17" s="455"/>
      <c r="O17" s="455"/>
      <c r="P17" s="455"/>
      <c r="Q17" s="455"/>
      <c r="R17" s="455"/>
      <c r="S17" s="455"/>
      <c r="T17" s="455"/>
      <c r="U17" s="455"/>
      <c r="V17" s="455"/>
      <c r="W17" s="455">
        <v>200</v>
      </c>
      <c r="X17" s="455">
        <f t="shared" ref="X17" si="3">SUM(I17:V17)*W17/1000</f>
        <v>0.2</v>
      </c>
      <c r="Y17" s="455"/>
      <c r="Z17" s="454"/>
      <c r="AA17" s="459" t="s">
        <v>207</v>
      </c>
      <c r="AB17" s="24"/>
      <c r="AC17" s="25"/>
      <c r="AD17" s="25">
        <f>X17</f>
        <v>0.2</v>
      </c>
      <c r="AE17" s="25"/>
      <c r="AF17" s="25"/>
      <c r="AG17" s="25"/>
      <c r="AH17" s="155"/>
    </row>
    <row r="18" spans="1:34" x14ac:dyDescent="0.25">
      <c r="A18" s="578"/>
      <c r="B18" s="8"/>
      <c r="C18" s="451">
        <v>5</v>
      </c>
      <c r="D18" s="452" t="s">
        <v>72</v>
      </c>
      <c r="E18" s="408">
        <v>20</v>
      </c>
      <c r="F18" s="408">
        <v>4</v>
      </c>
      <c r="G18" s="408">
        <v>4</v>
      </c>
      <c r="H18" s="413" t="s">
        <v>135</v>
      </c>
      <c r="I18" s="451"/>
      <c r="J18" s="457"/>
      <c r="K18" s="457"/>
      <c r="L18" s="457"/>
      <c r="M18" s="457"/>
      <c r="N18" s="457"/>
      <c r="O18" s="457"/>
      <c r="P18" s="457"/>
      <c r="Q18" s="457"/>
      <c r="R18" s="457">
        <v>1</v>
      </c>
      <c r="S18" s="457"/>
      <c r="T18" s="457"/>
      <c r="U18" s="457"/>
      <c r="V18" s="457"/>
      <c r="W18" s="457">
        <v>1500</v>
      </c>
      <c r="X18" s="455"/>
      <c r="Y18" s="460">
        <f t="shared" ref="Y18" si="4">SUM(I18:V18)*W18/1000</f>
        <v>1.5</v>
      </c>
      <c r="Z18" s="408"/>
      <c r="AA18" s="461" t="s">
        <v>209</v>
      </c>
      <c r="AB18" s="24"/>
      <c r="AC18" s="25"/>
      <c r="AD18" s="25">
        <f>Y18</f>
        <v>1.5</v>
      </c>
      <c r="AE18" s="25"/>
      <c r="AF18" s="25"/>
      <c r="AG18" s="25"/>
      <c r="AH18" s="155"/>
    </row>
    <row r="19" spans="1:34" x14ac:dyDescent="0.25">
      <c r="A19" s="578"/>
      <c r="B19" s="35"/>
      <c r="C19" s="462">
        <v>6</v>
      </c>
      <c r="D19" s="463" t="s">
        <v>74</v>
      </c>
      <c r="E19" s="464">
        <v>20</v>
      </c>
      <c r="F19" s="464">
        <v>4</v>
      </c>
      <c r="G19" s="464">
        <v>4</v>
      </c>
      <c r="H19" s="465" t="s">
        <v>135</v>
      </c>
      <c r="I19" s="462"/>
      <c r="J19" s="466"/>
      <c r="K19" s="466"/>
      <c r="L19" s="466"/>
      <c r="M19" s="466">
        <v>1</v>
      </c>
      <c r="N19" s="466"/>
      <c r="O19" s="466"/>
      <c r="P19" s="466"/>
      <c r="Q19" s="466"/>
      <c r="R19" s="466"/>
      <c r="S19" s="466"/>
      <c r="T19" s="466"/>
      <c r="U19" s="466"/>
      <c r="V19" s="466"/>
      <c r="W19" s="466">
        <v>200</v>
      </c>
      <c r="X19" s="466"/>
      <c r="Y19" s="466"/>
      <c r="Z19" s="467">
        <f t="shared" ref="Z19" si="5">SUM(I19:V19)*W19/1000</f>
        <v>0.2</v>
      </c>
      <c r="AA19" s="468" t="s">
        <v>210</v>
      </c>
      <c r="AB19" s="24"/>
      <c r="AC19" s="25"/>
      <c r="AD19" s="25">
        <f>Z19</f>
        <v>0.2</v>
      </c>
      <c r="AE19" s="25"/>
      <c r="AF19" s="25"/>
      <c r="AG19" s="25"/>
      <c r="AH19" s="155"/>
    </row>
    <row r="20" spans="1:34" ht="14.45" customHeight="1" x14ac:dyDescent="0.25">
      <c r="A20" s="578"/>
      <c r="B20" s="8"/>
      <c r="C20" s="120">
        <v>7</v>
      </c>
      <c r="D20" s="227" t="s">
        <v>76</v>
      </c>
      <c r="E20" s="121">
        <v>20</v>
      </c>
      <c r="F20" s="121">
        <v>4</v>
      </c>
      <c r="G20" s="121">
        <v>4</v>
      </c>
      <c r="H20" s="229" t="s">
        <v>135</v>
      </c>
      <c r="I20" s="121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>
        <v>1</v>
      </c>
      <c r="W20" s="122">
        <v>1000</v>
      </c>
      <c r="X20" s="123">
        <f t="shared" ref="X20" si="6">SUM(I20:V20)*W20/1000</f>
        <v>1</v>
      </c>
      <c r="Y20" s="123"/>
      <c r="Z20" s="123"/>
      <c r="AA20" s="124" t="s">
        <v>211</v>
      </c>
      <c r="AB20" s="24"/>
      <c r="AC20" s="25"/>
      <c r="AD20" s="25">
        <f>X20</f>
        <v>1</v>
      </c>
      <c r="AE20" s="25"/>
      <c r="AF20" s="25"/>
      <c r="AG20" s="25"/>
      <c r="AH20" s="155"/>
    </row>
    <row r="21" spans="1:34" x14ac:dyDescent="0.25">
      <c r="A21" s="578"/>
      <c r="B21" s="8" t="s">
        <v>62</v>
      </c>
      <c r="C21" s="121">
        <v>8</v>
      </c>
      <c r="D21" s="228" t="s">
        <v>78</v>
      </c>
      <c r="E21" s="121">
        <v>20</v>
      </c>
      <c r="F21" s="295">
        <v>6</v>
      </c>
      <c r="G21" s="295">
        <v>6</v>
      </c>
      <c r="H21" s="229" t="s">
        <v>135</v>
      </c>
      <c r="I21" s="127"/>
      <c r="J21" s="128"/>
      <c r="K21" s="128"/>
      <c r="L21" s="128"/>
      <c r="M21" s="128"/>
      <c r="N21" s="128"/>
      <c r="O21" s="128"/>
      <c r="P21" s="128"/>
      <c r="Q21" s="128"/>
      <c r="R21" s="128">
        <v>1</v>
      </c>
      <c r="S21" s="128"/>
      <c r="T21" s="128"/>
      <c r="U21" s="128"/>
      <c r="V21" s="128"/>
      <c r="W21" s="122">
        <v>2900</v>
      </c>
      <c r="X21" s="122"/>
      <c r="Y21" s="122">
        <f t="shared" ref="Y21" si="7">SUM(I21:V21)*W21/1000</f>
        <v>2.9</v>
      </c>
      <c r="Z21" s="122"/>
      <c r="AA21" s="124" t="s">
        <v>212</v>
      </c>
      <c r="AB21" s="24"/>
      <c r="AC21" s="25"/>
      <c r="AD21" s="25">
        <f>Y21</f>
        <v>2.9</v>
      </c>
      <c r="AE21" s="25"/>
      <c r="AF21" s="25"/>
      <c r="AG21" s="25"/>
      <c r="AH21" s="155"/>
    </row>
    <row r="22" spans="1:34" x14ac:dyDescent="0.25">
      <c r="A22" s="578"/>
      <c r="B22" s="8" t="s">
        <v>65</v>
      </c>
      <c r="C22" s="121">
        <v>9</v>
      </c>
      <c r="D22" s="234" t="s">
        <v>80</v>
      </c>
      <c r="E22" s="121">
        <v>20</v>
      </c>
      <c r="F22" s="121">
        <v>4</v>
      </c>
      <c r="G22" s="121">
        <v>4</v>
      </c>
      <c r="H22" s="229" t="s">
        <v>213</v>
      </c>
      <c r="I22" s="126"/>
      <c r="J22" s="129"/>
      <c r="K22" s="129"/>
      <c r="L22" s="129"/>
      <c r="M22" s="328">
        <v>2</v>
      </c>
      <c r="N22" s="129"/>
      <c r="O22" s="129"/>
      <c r="P22" s="129"/>
      <c r="Q22" s="129"/>
      <c r="R22" s="129"/>
      <c r="S22" s="129"/>
      <c r="T22" s="129"/>
      <c r="U22" s="129"/>
      <c r="V22" s="129"/>
      <c r="W22" s="331">
        <v>400</v>
      </c>
      <c r="X22" s="130"/>
      <c r="Y22" s="130"/>
      <c r="Z22" s="130">
        <f t="shared" ref="Z22" si="8">SUM(I22:V22)*W22/1000</f>
        <v>0.8</v>
      </c>
      <c r="AA22" s="124" t="s">
        <v>210</v>
      </c>
      <c r="AB22" s="24"/>
      <c r="AC22" s="25"/>
      <c r="AD22" s="25">
        <f>Z22</f>
        <v>0.8</v>
      </c>
      <c r="AE22" s="25"/>
      <c r="AF22" s="25"/>
      <c r="AG22" s="25"/>
      <c r="AH22" s="155"/>
    </row>
    <row r="23" spans="1:34" ht="14.45" customHeight="1" x14ac:dyDescent="0.25">
      <c r="A23" s="578"/>
      <c r="B23" s="8" t="s">
        <v>104</v>
      </c>
      <c r="C23" s="120">
        <v>10</v>
      </c>
      <c r="D23" s="227" t="s">
        <v>82</v>
      </c>
      <c r="E23" s="121">
        <v>20</v>
      </c>
      <c r="F23" s="121">
        <v>4</v>
      </c>
      <c r="G23" s="121">
        <v>4</v>
      </c>
      <c r="H23" s="229" t="s">
        <v>135</v>
      </c>
      <c r="I23" s="126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>
        <v>1</v>
      </c>
      <c r="W23" s="122">
        <v>1000</v>
      </c>
      <c r="X23" s="123">
        <f t="shared" ref="X23" si="9">SUM(I23:V23)*W23/1000</f>
        <v>1</v>
      </c>
      <c r="Y23" s="123"/>
      <c r="Z23" s="131"/>
      <c r="AA23" s="124" t="s">
        <v>214</v>
      </c>
      <c r="AB23" s="24"/>
      <c r="AC23" s="25"/>
      <c r="AD23" s="25">
        <f>X23</f>
        <v>1</v>
      </c>
      <c r="AE23" s="25"/>
      <c r="AF23" s="25"/>
      <c r="AG23" s="25"/>
      <c r="AH23" s="155"/>
    </row>
    <row r="24" spans="1:34" x14ac:dyDescent="0.25">
      <c r="A24" s="578"/>
      <c r="B24" s="8"/>
      <c r="C24" s="126">
        <v>11</v>
      </c>
      <c r="D24" s="228" t="s">
        <v>84</v>
      </c>
      <c r="E24" s="121">
        <v>20</v>
      </c>
      <c r="F24" s="121"/>
      <c r="G24" s="121"/>
      <c r="H24" s="229" t="s">
        <v>101</v>
      </c>
      <c r="I24" s="126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>
        <v>1</v>
      </c>
      <c r="W24" s="129">
        <v>400</v>
      </c>
      <c r="X24" s="122"/>
      <c r="Y24" s="123">
        <f t="shared" ref="Y24" si="10">SUM(I24:V24)*W24/1000</f>
        <v>0.4</v>
      </c>
      <c r="Z24" s="122"/>
      <c r="AA24" s="124" t="s">
        <v>101</v>
      </c>
      <c r="AB24" s="24"/>
      <c r="AC24" s="25"/>
      <c r="AD24" s="25"/>
      <c r="AE24" s="25"/>
      <c r="AF24" s="25"/>
      <c r="AG24" s="25">
        <f>Y24</f>
        <v>0.4</v>
      </c>
      <c r="AH24" s="155"/>
    </row>
    <row r="25" spans="1:34" x14ac:dyDescent="0.25">
      <c r="A25" s="578"/>
      <c r="B25" s="35"/>
      <c r="C25" s="134">
        <v>12</v>
      </c>
      <c r="D25" s="230" t="s">
        <v>86</v>
      </c>
      <c r="E25" s="133">
        <v>20</v>
      </c>
      <c r="F25" s="464">
        <v>6</v>
      </c>
      <c r="G25" s="464">
        <v>6</v>
      </c>
      <c r="H25" s="233" t="s">
        <v>135</v>
      </c>
      <c r="I25" s="134"/>
      <c r="J25" s="135"/>
      <c r="K25" s="135"/>
      <c r="L25" s="135"/>
      <c r="M25" s="135"/>
      <c r="N25" s="135"/>
      <c r="O25" s="135"/>
      <c r="P25" s="135"/>
      <c r="Q25" s="135"/>
      <c r="R25" s="135">
        <v>1</v>
      </c>
      <c r="S25" s="135"/>
      <c r="T25" s="135"/>
      <c r="U25" s="135"/>
      <c r="V25" s="135"/>
      <c r="W25" s="135">
        <v>2400</v>
      </c>
      <c r="X25" s="135"/>
      <c r="Y25" s="135"/>
      <c r="Z25" s="136">
        <f t="shared" ref="Z25" si="11">SUM(I25:V25)*W25/1000</f>
        <v>2.4</v>
      </c>
      <c r="AA25" s="137" t="s">
        <v>215</v>
      </c>
      <c r="AB25" s="24"/>
      <c r="AC25" s="25"/>
      <c r="AD25" s="25">
        <f>Z25</f>
        <v>2.4</v>
      </c>
      <c r="AE25" s="25"/>
      <c r="AF25" s="25"/>
      <c r="AG25" s="25"/>
      <c r="AH25" s="155"/>
    </row>
    <row r="26" spans="1:34" ht="14.45" customHeight="1" x14ac:dyDescent="0.25">
      <c r="A26" s="578"/>
      <c r="B26" s="8"/>
      <c r="C26" s="120">
        <v>13</v>
      </c>
      <c r="D26" s="227" t="s">
        <v>88</v>
      </c>
      <c r="E26" s="121">
        <v>32</v>
      </c>
      <c r="F26" s="414">
        <v>6</v>
      </c>
      <c r="G26" s="414">
        <v>6</v>
      </c>
      <c r="H26" s="413" t="s">
        <v>135</v>
      </c>
      <c r="I26" s="469"/>
      <c r="J26" s="470"/>
      <c r="K26" s="470"/>
      <c r="L26" s="470"/>
      <c r="M26" s="470"/>
      <c r="N26" s="470"/>
      <c r="O26" s="470"/>
      <c r="P26" s="470"/>
      <c r="Q26" s="470">
        <v>1</v>
      </c>
      <c r="R26" s="142"/>
      <c r="S26" s="142"/>
      <c r="T26" s="142"/>
      <c r="U26" s="142"/>
      <c r="V26" s="142"/>
      <c r="W26" s="142">
        <v>2400</v>
      </c>
      <c r="X26" s="123">
        <f t="shared" ref="X26" si="12">SUM(I26:V26)*W26/1000</f>
        <v>2.4</v>
      </c>
      <c r="Y26" s="123"/>
      <c r="Z26" s="123"/>
      <c r="AA26" s="124" t="s">
        <v>216</v>
      </c>
      <c r="AB26" s="24"/>
      <c r="AC26" s="25"/>
      <c r="AD26" s="25">
        <f>X26</f>
        <v>2.4</v>
      </c>
      <c r="AE26" s="25"/>
      <c r="AF26" s="25"/>
      <c r="AG26" s="25"/>
      <c r="AH26" s="155"/>
    </row>
    <row r="27" spans="1:34" x14ac:dyDescent="0.25">
      <c r="A27" s="578"/>
      <c r="B27" s="8" t="s">
        <v>62</v>
      </c>
      <c r="C27" s="126">
        <v>14</v>
      </c>
      <c r="D27" s="228" t="s">
        <v>89</v>
      </c>
      <c r="E27" s="139">
        <v>20</v>
      </c>
      <c r="F27" s="414">
        <v>4</v>
      </c>
      <c r="G27" s="414">
        <v>4</v>
      </c>
      <c r="H27" s="413" t="s">
        <v>183</v>
      </c>
      <c r="I27" s="460"/>
      <c r="J27" s="460"/>
      <c r="K27" s="460"/>
      <c r="L27" s="460"/>
      <c r="M27" s="460"/>
      <c r="N27" s="460"/>
      <c r="O27" s="460"/>
      <c r="P27" s="460"/>
      <c r="Q27" s="460"/>
      <c r="R27" s="122"/>
      <c r="S27" s="122"/>
      <c r="T27" s="122"/>
      <c r="U27" s="122"/>
      <c r="V27" s="122">
        <v>1</v>
      </c>
      <c r="W27" s="122">
        <v>1000</v>
      </c>
      <c r="X27" s="122"/>
      <c r="Y27" s="122">
        <f t="shared" ref="Y27" si="13">SUM(I27:V27)*W27/1000</f>
        <v>1</v>
      </c>
      <c r="Z27" s="122"/>
      <c r="AA27" s="204" t="s">
        <v>217</v>
      </c>
      <c r="AB27" s="24"/>
      <c r="AC27" s="25"/>
      <c r="AD27" s="25">
        <f>Y27</f>
        <v>1</v>
      </c>
      <c r="AE27" s="25"/>
      <c r="AF27" s="25"/>
      <c r="AG27" s="25"/>
      <c r="AH27" s="155"/>
    </row>
    <row r="28" spans="1:34" x14ac:dyDescent="0.25">
      <c r="A28" s="578"/>
      <c r="B28" s="8" t="s">
        <v>65</v>
      </c>
      <c r="C28" s="126">
        <v>15</v>
      </c>
      <c r="D28" s="239" t="s">
        <v>91</v>
      </c>
      <c r="E28" s="121">
        <v>32</v>
      </c>
      <c r="F28" s="408">
        <v>6</v>
      </c>
      <c r="G28" s="408">
        <v>6</v>
      </c>
      <c r="H28" s="413" t="s">
        <v>135</v>
      </c>
      <c r="I28" s="451"/>
      <c r="J28" s="458"/>
      <c r="K28" s="458"/>
      <c r="L28" s="458"/>
      <c r="M28" s="458"/>
      <c r="N28" s="458"/>
      <c r="O28" s="458"/>
      <c r="P28" s="458"/>
      <c r="Q28" s="457">
        <v>1</v>
      </c>
      <c r="R28" s="130"/>
      <c r="S28" s="130"/>
      <c r="T28" s="130"/>
      <c r="U28" s="130"/>
      <c r="V28" s="130"/>
      <c r="W28" s="129">
        <v>3300</v>
      </c>
      <c r="X28" s="130"/>
      <c r="Y28" s="130"/>
      <c r="Z28" s="130">
        <f t="shared" ref="Z28" si="14">SUM(I28:V28)*W28/1000</f>
        <v>3.3</v>
      </c>
      <c r="AA28" s="124" t="s">
        <v>218</v>
      </c>
      <c r="AB28" s="24"/>
      <c r="AC28" s="25"/>
      <c r="AD28" s="25">
        <f>Z28</f>
        <v>3.3</v>
      </c>
      <c r="AE28" s="25"/>
      <c r="AF28" s="25"/>
      <c r="AG28" s="25"/>
      <c r="AH28" s="155"/>
    </row>
    <row r="29" spans="1:34" ht="14.45" customHeight="1" x14ac:dyDescent="0.25">
      <c r="A29" s="578"/>
      <c r="B29" s="8" t="s">
        <v>104</v>
      </c>
      <c r="C29" s="121">
        <v>16</v>
      </c>
      <c r="D29" s="227" t="s">
        <v>92</v>
      </c>
      <c r="E29" s="139">
        <v>32</v>
      </c>
      <c r="F29" s="414">
        <v>4</v>
      </c>
      <c r="G29" s="414">
        <v>4</v>
      </c>
      <c r="H29" s="413" t="s">
        <v>135</v>
      </c>
      <c r="I29" s="455"/>
      <c r="J29" s="455"/>
      <c r="K29" s="455"/>
      <c r="L29" s="455"/>
      <c r="M29" s="455">
        <v>7</v>
      </c>
      <c r="N29" s="455"/>
      <c r="O29" s="455"/>
      <c r="P29" s="455"/>
      <c r="Q29" s="455"/>
      <c r="R29" s="123"/>
      <c r="S29" s="123"/>
      <c r="T29" s="123"/>
      <c r="U29" s="123"/>
      <c r="V29" s="123"/>
      <c r="W29" s="123">
        <v>200</v>
      </c>
      <c r="X29" s="123">
        <f>SUM(I29:V29)*W29/1000</f>
        <v>1.4</v>
      </c>
      <c r="Y29" s="123"/>
      <c r="Z29" s="129"/>
      <c r="AA29" s="204" t="s">
        <v>219</v>
      </c>
      <c r="AB29" s="24"/>
      <c r="AC29" s="25"/>
      <c r="AD29" s="25">
        <f>X29</f>
        <v>1.4</v>
      </c>
      <c r="AE29" s="25"/>
      <c r="AF29" s="25"/>
      <c r="AG29" s="25"/>
      <c r="AH29" s="155"/>
    </row>
    <row r="30" spans="1:34" x14ac:dyDescent="0.25">
      <c r="A30" s="578"/>
      <c r="B30" s="8"/>
      <c r="C30" s="121">
        <v>17</v>
      </c>
      <c r="D30" s="228" t="s">
        <v>93</v>
      </c>
      <c r="E30" s="143">
        <v>32</v>
      </c>
      <c r="F30" s="408">
        <v>4</v>
      </c>
      <c r="G30" s="409">
        <v>4</v>
      </c>
      <c r="H30" s="471" t="s">
        <v>135</v>
      </c>
      <c r="I30" s="454"/>
      <c r="J30" s="472"/>
      <c r="K30" s="472"/>
      <c r="L30" s="472"/>
      <c r="M30" s="472">
        <v>7</v>
      </c>
      <c r="N30" s="472"/>
      <c r="O30" s="472"/>
      <c r="P30" s="472"/>
      <c r="Q30" s="472"/>
      <c r="R30" s="145"/>
      <c r="S30" s="145"/>
      <c r="T30" s="145"/>
      <c r="U30" s="145"/>
      <c r="V30" s="145"/>
      <c r="W30" s="145">
        <v>200</v>
      </c>
      <c r="X30" s="122"/>
      <c r="Y30" s="122">
        <f t="shared" ref="Y30" si="15">SUM(I30:V30)*W30/1000</f>
        <v>1.4</v>
      </c>
      <c r="Z30" s="129"/>
      <c r="AA30" s="203" t="s">
        <v>220</v>
      </c>
      <c r="AB30" s="24"/>
      <c r="AC30" s="25"/>
      <c r="AD30" s="25">
        <f>Y30</f>
        <v>1.4</v>
      </c>
      <c r="AE30" s="25"/>
      <c r="AF30" s="25"/>
      <c r="AG30" s="25"/>
      <c r="AH30" s="155"/>
    </row>
    <row r="31" spans="1:34" ht="15.75" thickBot="1" x14ac:dyDescent="0.3">
      <c r="A31" s="578"/>
      <c r="B31" s="35"/>
      <c r="C31" s="133">
        <v>18</v>
      </c>
      <c r="D31" s="230" t="s">
        <v>94</v>
      </c>
      <c r="E31" s="133">
        <v>20</v>
      </c>
      <c r="F31" s="133"/>
      <c r="G31" s="133"/>
      <c r="H31" s="236" t="s">
        <v>101</v>
      </c>
      <c r="I31" s="133"/>
      <c r="J31" s="146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>
        <v>1</v>
      </c>
      <c r="W31" s="135">
        <v>200</v>
      </c>
      <c r="X31" s="135"/>
      <c r="Y31" s="135"/>
      <c r="Z31" s="136">
        <f t="shared" ref="Z31" si="16">SUM(I31:V31)*W31/1000</f>
        <v>0.2</v>
      </c>
      <c r="AA31" s="205" t="s">
        <v>101</v>
      </c>
      <c r="AB31" s="24"/>
      <c r="AC31" s="25"/>
      <c r="AD31" s="25"/>
      <c r="AE31" s="25"/>
      <c r="AF31" s="25"/>
      <c r="AG31" s="25">
        <f>Z31</f>
        <v>0.2</v>
      </c>
      <c r="AH31" s="155"/>
    </row>
    <row r="32" spans="1:34" ht="14.45" customHeight="1" x14ac:dyDescent="0.25">
      <c r="A32" s="578"/>
      <c r="B32" s="8"/>
      <c r="C32" s="139">
        <v>19</v>
      </c>
      <c r="D32" s="227" t="s">
        <v>96</v>
      </c>
      <c r="E32" s="143">
        <v>20</v>
      </c>
      <c r="F32" s="237"/>
      <c r="G32" s="238"/>
      <c r="H32" s="140" t="s">
        <v>101</v>
      </c>
      <c r="I32" s="122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>
        <v>1</v>
      </c>
      <c r="W32" s="123">
        <v>200</v>
      </c>
      <c r="X32" s="123">
        <f>SUM(I32:V32)*W32/1000</f>
        <v>0.2</v>
      </c>
      <c r="Y32" s="123"/>
      <c r="Z32" s="123"/>
      <c r="AA32" s="204" t="s">
        <v>101</v>
      </c>
      <c r="AB32" s="206"/>
      <c r="AC32" s="25"/>
      <c r="AD32" s="25"/>
      <c r="AE32" s="25"/>
      <c r="AF32" s="25"/>
      <c r="AG32" s="25">
        <f>X32</f>
        <v>0.2</v>
      </c>
      <c r="AH32" s="155"/>
    </row>
    <row r="33" spans="1:34" ht="15.75" thickBot="1" x14ac:dyDescent="0.3">
      <c r="A33" s="578"/>
      <c r="B33" s="8" t="s">
        <v>62</v>
      </c>
      <c r="C33" s="121">
        <v>20</v>
      </c>
      <c r="D33" s="228" t="s">
        <v>100</v>
      </c>
      <c r="E33" s="143">
        <v>20</v>
      </c>
      <c r="F33" s="139">
        <v>4</v>
      </c>
      <c r="G33" s="143">
        <v>4</v>
      </c>
      <c r="H33" s="140" t="s">
        <v>135</v>
      </c>
      <c r="I33" s="122"/>
      <c r="J33" s="122"/>
      <c r="K33" s="122"/>
      <c r="L33" s="122"/>
      <c r="M33" s="331">
        <v>2</v>
      </c>
      <c r="N33" s="122"/>
      <c r="O33" s="122"/>
      <c r="P33" s="122"/>
      <c r="Q33" s="122"/>
      <c r="R33" s="122"/>
      <c r="S33" s="122"/>
      <c r="T33" s="122"/>
      <c r="U33" s="122"/>
      <c r="V33" s="122"/>
      <c r="W33" s="331">
        <v>200</v>
      </c>
      <c r="X33" s="122"/>
      <c r="Y33" s="122">
        <f t="shared" ref="Y33" si="17">SUM(I33:V33)*W33/1000</f>
        <v>0.4</v>
      </c>
      <c r="Z33" s="122"/>
      <c r="AA33" s="282" t="s">
        <v>210</v>
      </c>
      <c r="AB33" s="405"/>
      <c r="AC33" s="25"/>
      <c r="AD33" s="25">
        <f>Y33</f>
        <v>0.4</v>
      </c>
      <c r="AE33" s="25"/>
      <c r="AF33" s="25"/>
      <c r="AG33" s="25"/>
      <c r="AH33" s="155"/>
    </row>
    <row r="34" spans="1:34" ht="15.75" thickTop="1" x14ac:dyDescent="0.25">
      <c r="A34" s="578"/>
      <c r="B34" s="8" t="s">
        <v>65</v>
      </c>
      <c r="C34" s="121">
        <v>21</v>
      </c>
      <c r="D34" s="239" t="s">
        <v>103</v>
      </c>
      <c r="E34" s="240">
        <v>20</v>
      </c>
      <c r="F34" s="121">
        <v>4</v>
      </c>
      <c r="G34" s="144">
        <v>4</v>
      </c>
      <c r="H34" s="254" t="s">
        <v>135</v>
      </c>
      <c r="I34" s="147"/>
      <c r="J34" s="148"/>
      <c r="K34" s="130"/>
      <c r="L34" s="130"/>
      <c r="M34" s="334"/>
      <c r="N34" s="334"/>
      <c r="O34" s="334"/>
      <c r="P34" s="337"/>
      <c r="Q34" s="334"/>
      <c r="R34" s="334"/>
      <c r="S34" s="334"/>
      <c r="T34" s="334"/>
      <c r="U34" s="334"/>
      <c r="V34" s="337">
        <v>1</v>
      </c>
      <c r="W34" s="336">
        <v>950</v>
      </c>
      <c r="X34" s="334"/>
      <c r="Y34" s="334"/>
      <c r="Z34" s="338">
        <f>((V34*950)/1000)</f>
        <v>0.95</v>
      </c>
      <c r="AA34" s="339" t="s">
        <v>221</v>
      </c>
      <c r="AB34" s="207"/>
      <c r="AC34" s="49"/>
      <c r="AD34" s="49">
        <f>Z34</f>
        <v>0.95</v>
      </c>
      <c r="AE34" s="25"/>
      <c r="AF34" s="25"/>
      <c r="AG34" s="25"/>
      <c r="AH34" s="155"/>
    </row>
    <row r="35" spans="1:34" ht="14.45" customHeight="1" x14ac:dyDescent="0.25">
      <c r="A35" s="578"/>
      <c r="B35" s="8" t="s">
        <v>104</v>
      </c>
      <c r="C35" s="139">
        <v>22</v>
      </c>
      <c r="D35" s="227" t="s">
        <v>105</v>
      </c>
      <c r="E35" s="241">
        <v>20</v>
      </c>
      <c r="F35" s="139"/>
      <c r="G35" s="121"/>
      <c r="H35" s="140" t="s">
        <v>101</v>
      </c>
      <c r="I35" s="151"/>
      <c r="J35" s="131"/>
      <c r="K35" s="131"/>
      <c r="L35" s="145"/>
      <c r="M35" s="145"/>
      <c r="N35" s="123"/>
      <c r="O35" s="152"/>
      <c r="P35" s="144"/>
      <c r="Q35" s="145"/>
      <c r="R35" s="145"/>
      <c r="S35" s="145"/>
      <c r="T35" s="145"/>
      <c r="U35" s="131"/>
      <c r="V35" s="129">
        <v>1</v>
      </c>
      <c r="W35" s="123">
        <v>600</v>
      </c>
      <c r="X35" s="123">
        <f>SUM(I35:V35)*W35/1000</f>
        <v>0.6</v>
      </c>
      <c r="Y35" s="123"/>
      <c r="Z35" s="145"/>
      <c r="AA35" s="124" t="s">
        <v>101</v>
      </c>
      <c r="AB35" s="208"/>
      <c r="AC35" s="49"/>
      <c r="AD35" s="49"/>
      <c r="AE35" s="25"/>
      <c r="AF35" s="25"/>
      <c r="AG35" s="25">
        <f>X35</f>
        <v>0.6</v>
      </c>
      <c r="AH35" s="155"/>
    </row>
    <row r="36" spans="1:34" x14ac:dyDescent="0.25">
      <c r="A36" s="578"/>
      <c r="B36" s="8"/>
      <c r="C36" s="143">
        <v>23</v>
      </c>
      <c r="D36" s="228" t="s">
        <v>106</v>
      </c>
      <c r="E36" s="241">
        <v>20</v>
      </c>
      <c r="F36" s="139"/>
      <c r="G36" s="143"/>
      <c r="H36" s="140" t="s">
        <v>101</v>
      </c>
      <c r="I36" s="126"/>
      <c r="J36" s="129"/>
      <c r="K36" s="129"/>
      <c r="L36" s="129"/>
      <c r="M36" s="129"/>
      <c r="N36" s="122"/>
      <c r="O36" s="129"/>
      <c r="P36" s="129"/>
      <c r="Q36" s="129"/>
      <c r="R36" s="129"/>
      <c r="S36" s="129"/>
      <c r="T36" s="129"/>
      <c r="U36" s="129"/>
      <c r="V36" s="129">
        <v>1</v>
      </c>
      <c r="W36" s="122">
        <v>600</v>
      </c>
      <c r="X36" s="122"/>
      <c r="Y36" s="122">
        <f t="shared" ref="Y36" si="18">SUM(I36:V36)*W36/1000</f>
        <v>0.6</v>
      </c>
      <c r="Z36" s="129"/>
      <c r="AA36" s="211" t="s">
        <v>101</v>
      </c>
      <c r="AB36" s="209"/>
      <c r="AC36" s="49"/>
      <c r="AD36" s="49"/>
      <c r="AE36" s="25"/>
      <c r="AF36" s="25"/>
      <c r="AG36" s="25">
        <f>Y36</f>
        <v>0.6</v>
      </c>
      <c r="AH36" s="155"/>
    </row>
    <row r="37" spans="1:34" ht="15.75" thickBot="1" x14ac:dyDescent="0.3">
      <c r="A37" s="579"/>
      <c r="B37" s="35"/>
      <c r="C37" s="134">
        <v>24</v>
      </c>
      <c r="D37" s="230" t="s">
        <v>107</v>
      </c>
      <c r="E37" s="242">
        <v>20</v>
      </c>
      <c r="F37" s="133"/>
      <c r="G37" s="133"/>
      <c r="H37" s="233" t="s">
        <v>101</v>
      </c>
      <c r="I37" s="134"/>
      <c r="J37" s="135"/>
      <c r="K37" s="135"/>
      <c r="L37" s="135"/>
      <c r="M37" s="135"/>
      <c r="N37" s="135"/>
      <c r="O37" s="153"/>
      <c r="P37" s="153"/>
      <c r="Q37" s="153"/>
      <c r="R37" s="153"/>
      <c r="S37" s="153"/>
      <c r="T37" s="153"/>
      <c r="U37" s="153"/>
      <c r="V37" s="153">
        <v>1</v>
      </c>
      <c r="W37" s="154">
        <v>550</v>
      </c>
      <c r="X37" s="135"/>
      <c r="Y37" s="135"/>
      <c r="Z37" s="136">
        <f t="shared" ref="Z37" si="19">SUM(I37:V37)*W37/1000</f>
        <v>0.55000000000000004</v>
      </c>
      <c r="AA37" s="212" t="s">
        <v>101</v>
      </c>
      <c r="AB37" s="210"/>
      <c r="AC37" s="49"/>
      <c r="AD37" s="49"/>
      <c r="AE37" s="25"/>
      <c r="AF37" s="25"/>
      <c r="AG37" s="25">
        <f>Z37</f>
        <v>0.55000000000000004</v>
      </c>
      <c r="AH37" s="155"/>
    </row>
    <row r="38" spans="1:34" x14ac:dyDescent="0.25">
      <c r="A38" s="57"/>
      <c r="B38" s="362"/>
      <c r="C38" s="393"/>
      <c r="D38" s="492"/>
      <c r="E38" s="492"/>
      <c r="F38" s="362"/>
      <c r="G38" s="362"/>
      <c r="H38" s="362"/>
      <c r="I38" s="393"/>
      <c r="J38" s="492"/>
      <c r="K38" s="492"/>
      <c r="L38" s="492"/>
      <c r="M38" s="492"/>
      <c r="N38" s="492"/>
      <c r="O38" s="492"/>
      <c r="P38" s="177"/>
      <c r="Q38" s="177"/>
      <c r="R38" s="177"/>
      <c r="S38" s="177"/>
      <c r="T38" s="177"/>
      <c r="U38" s="177"/>
      <c r="V38" s="177"/>
      <c r="W38" s="364"/>
      <c r="X38" s="493"/>
      <c r="Y38" s="493"/>
      <c r="Z38" s="404"/>
      <c r="AA38" s="398"/>
      <c r="AB38" s="483">
        <f t="shared" ref="AB38:AG38" si="20">SUM(AB14:AB37)</f>
        <v>0</v>
      </c>
      <c r="AC38" s="486">
        <f t="shared" si="20"/>
        <v>0</v>
      </c>
      <c r="AD38" s="486">
        <f t="shared" si="20"/>
        <v>22.649999999999995</v>
      </c>
      <c r="AE38" s="486">
        <f t="shared" si="20"/>
        <v>0</v>
      </c>
      <c r="AF38" s="486">
        <f t="shared" si="20"/>
        <v>0</v>
      </c>
      <c r="AG38" s="486">
        <f t="shared" si="20"/>
        <v>2.5499999999999998</v>
      </c>
      <c r="AH38" s="155"/>
    </row>
    <row r="39" spans="1:34" x14ac:dyDescent="0.25">
      <c r="A39" s="494" t="s">
        <v>108</v>
      </c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364"/>
      <c r="X39" s="496" t="s">
        <v>109</v>
      </c>
      <c r="Y39" s="496"/>
      <c r="Z39" s="496"/>
      <c r="AA39" s="398"/>
      <c r="AB39" s="484"/>
      <c r="AC39" s="487"/>
      <c r="AD39" s="487"/>
      <c r="AE39" s="487"/>
      <c r="AF39" s="487"/>
      <c r="AG39" s="487"/>
      <c r="AH39" s="155"/>
    </row>
    <row r="40" spans="1:34" ht="15.75" thickBot="1" x14ac:dyDescent="0.3">
      <c r="A40" s="546" t="s">
        <v>110</v>
      </c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365"/>
      <c r="X40" s="547"/>
      <c r="Y40" s="547"/>
      <c r="Z40" s="365"/>
      <c r="AA40" s="58"/>
      <c r="AB40" s="485"/>
      <c r="AC40" s="488"/>
      <c r="AD40" s="488"/>
      <c r="AE40" s="488"/>
      <c r="AF40" s="488"/>
      <c r="AG40" s="488"/>
      <c r="AH40" s="155"/>
    </row>
    <row r="41" spans="1:34" x14ac:dyDescent="0.25">
      <c r="A41" s="165"/>
      <c r="B41" s="368"/>
      <c r="C41" s="166"/>
      <c r="D41" s="479"/>
      <c r="E41" s="479"/>
      <c r="F41" s="367"/>
      <c r="G41" s="367"/>
      <c r="H41" s="367"/>
      <c r="I41" s="167"/>
      <c r="J41" s="478"/>
      <c r="K41" s="478"/>
      <c r="L41" s="478"/>
      <c r="M41" s="478"/>
      <c r="N41" s="478"/>
      <c r="O41" s="478"/>
      <c r="P41" s="168"/>
      <c r="Q41" s="168"/>
      <c r="R41" s="168"/>
      <c r="S41" s="168"/>
      <c r="T41" s="168"/>
      <c r="U41" s="168"/>
      <c r="V41" s="168"/>
      <c r="W41" s="367"/>
      <c r="X41" s="478"/>
      <c r="Y41" s="478"/>
      <c r="Z41" s="367"/>
      <c r="AA41" s="169"/>
      <c r="AB41" s="473"/>
      <c r="AC41" s="473"/>
      <c r="AD41" s="473"/>
      <c r="AE41" s="473"/>
      <c r="AF41" s="473"/>
      <c r="AG41" s="473"/>
      <c r="AH41" s="473"/>
    </row>
    <row r="42" spans="1:34" ht="21" x14ac:dyDescent="0.25">
      <c r="A42" s="480" t="str">
        <f>A2</f>
        <v>CEASERS PALACE VILLA</v>
      </c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2"/>
      <c r="AB42" s="473"/>
      <c r="AC42" s="473"/>
      <c r="AD42" s="473"/>
      <c r="AE42" s="473"/>
      <c r="AF42" s="473"/>
      <c r="AG42" s="473"/>
      <c r="AH42" s="473"/>
    </row>
    <row r="43" spans="1:34" ht="15.75" x14ac:dyDescent="0.25">
      <c r="A43" s="544"/>
      <c r="B43" s="545"/>
      <c r="C43" s="545"/>
      <c r="D43" s="545"/>
      <c r="E43" s="545"/>
      <c r="F43" s="363"/>
      <c r="G43" s="363"/>
      <c r="H43" s="281"/>
      <c r="I43" s="396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535"/>
      <c r="W43" s="535"/>
      <c r="X43" s="536"/>
      <c r="Y43" s="536"/>
      <c r="Z43" s="344"/>
      <c r="AA43" s="178"/>
      <c r="AB43" s="473"/>
      <c r="AC43" s="473"/>
      <c r="AD43" s="473"/>
      <c r="AE43" s="473"/>
      <c r="AF43" s="473"/>
      <c r="AG43" s="473"/>
      <c r="AH43" s="473"/>
    </row>
    <row r="44" spans="1:34" x14ac:dyDescent="0.25">
      <c r="A44" s="537" t="s">
        <v>1</v>
      </c>
      <c r="B44" s="538"/>
      <c r="C44" s="538"/>
      <c r="D44" s="538"/>
      <c r="E44" s="538"/>
      <c r="F44" s="538"/>
      <c r="G44" s="538"/>
      <c r="H44" s="538"/>
      <c r="I44" s="538"/>
      <c r="J44" s="538"/>
      <c r="K44" s="538"/>
      <c r="L44" s="538"/>
      <c r="M44" s="538"/>
      <c r="N44" s="538"/>
      <c r="O44" s="538"/>
      <c r="P44" s="538"/>
      <c r="Q44" s="538"/>
      <c r="R44" s="538"/>
      <c r="S44" s="538"/>
      <c r="T44" s="538"/>
      <c r="U44" s="538"/>
      <c r="V44" s="538"/>
      <c r="W44" s="538"/>
      <c r="X44" s="538"/>
      <c r="Y44" s="538"/>
      <c r="Z44" s="538"/>
      <c r="AA44" s="539"/>
      <c r="AB44" s="540" t="s">
        <v>2</v>
      </c>
      <c r="AC44" s="509" t="s">
        <v>3</v>
      </c>
      <c r="AD44" s="509" t="s">
        <v>4</v>
      </c>
      <c r="AE44" s="509" t="s">
        <v>5</v>
      </c>
      <c r="AF44" s="509" t="s">
        <v>6</v>
      </c>
      <c r="AG44" s="509" t="s">
        <v>7</v>
      </c>
      <c r="AH44" s="473"/>
    </row>
    <row r="45" spans="1:34" x14ac:dyDescent="0.25">
      <c r="A45" s="512" t="str">
        <f>A5</f>
        <v>Document Number:   VILLA BASEMENT 1</v>
      </c>
      <c r="B45" s="513"/>
      <c r="C45" s="513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13"/>
      <c r="R45" s="513"/>
      <c r="S45" s="513"/>
      <c r="T45" s="513"/>
      <c r="U45" s="513"/>
      <c r="V45" s="513"/>
      <c r="W45" s="513"/>
      <c r="X45" s="513"/>
      <c r="Y45" s="513"/>
      <c r="Z45" s="513"/>
      <c r="AA45" s="514"/>
      <c r="AB45" s="541"/>
      <c r="AC45" s="510"/>
      <c r="AD45" s="510"/>
      <c r="AE45" s="510"/>
      <c r="AF45" s="510"/>
      <c r="AG45" s="510"/>
      <c r="AH45" s="473"/>
    </row>
    <row r="46" spans="1:34" x14ac:dyDescent="0.25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1"/>
      <c r="AB46" s="541"/>
      <c r="AC46" s="510"/>
      <c r="AD46" s="510"/>
      <c r="AE46" s="510"/>
      <c r="AF46" s="510"/>
      <c r="AG46" s="510"/>
      <c r="AH46" s="473"/>
    </row>
    <row r="47" spans="1:34" x14ac:dyDescent="0.25">
      <c r="A47" s="391" t="s">
        <v>9</v>
      </c>
      <c r="B47" s="495" t="str">
        <f>B7</f>
        <v>CEASERS PALACE VILLA</v>
      </c>
      <c r="C47" s="495"/>
      <c r="D47" s="495"/>
      <c r="E47" s="495"/>
      <c r="F47" s="392"/>
      <c r="G47" s="362"/>
      <c r="H47" s="364"/>
      <c r="I47" s="404"/>
      <c r="J47" s="515"/>
      <c r="K47" s="515"/>
      <c r="L47" s="515"/>
      <c r="M47" s="515"/>
      <c r="N47" s="515"/>
      <c r="O47" s="515"/>
      <c r="P47" s="515"/>
      <c r="Q47" s="515"/>
      <c r="R47" s="515"/>
      <c r="S47" s="515"/>
      <c r="T47" s="515"/>
      <c r="U47" s="515"/>
      <c r="V47" s="364"/>
      <c r="W47" s="495" t="s">
        <v>10</v>
      </c>
      <c r="X47" s="495"/>
      <c r="Y47" s="495"/>
      <c r="Z47" s="495"/>
      <c r="AA47" s="543"/>
      <c r="AB47" s="541"/>
      <c r="AC47" s="510"/>
      <c r="AD47" s="510"/>
      <c r="AE47" s="510"/>
      <c r="AF47" s="510"/>
      <c r="AG47" s="510"/>
      <c r="AH47" s="155"/>
    </row>
    <row r="48" spans="1:34" x14ac:dyDescent="0.25">
      <c r="A48" s="391" t="s">
        <v>11</v>
      </c>
      <c r="B48" s="495" t="str">
        <f>B8</f>
        <v xml:space="preserve"> DB-CPV-KIT</v>
      </c>
      <c r="C48" s="495"/>
      <c r="D48" s="495"/>
      <c r="E48" s="495"/>
      <c r="F48" s="392"/>
      <c r="G48" s="362"/>
      <c r="H48" s="364"/>
      <c r="I48" s="393"/>
      <c r="J48" s="173"/>
      <c r="K48" s="495"/>
      <c r="L48" s="495"/>
      <c r="M48" s="492"/>
      <c r="N48" s="492"/>
      <c r="O48" s="515"/>
      <c r="P48" s="515"/>
      <c r="Q48" s="515"/>
      <c r="R48" s="515"/>
      <c r="S48" s="515"/>
      <c r="T48" s="515"/>
      <c r="U48" s="515"/>
      <c r="V48" s="515"/>
      <c r="W48" s="362"/>
      <c r="X48" s="515"/>
      <c r="Y48" s="515"/>
      <c r="Z48" s="362"/>
      <c r="AA48" s="174"/>
      <c r="AB48" s="541"/>
      <c r="AC48" s="510"/>
      <c r="AD48" s="510"/>
      <c r="AE48" s="510"/>
      <c r="AF48" s="510"/>
      <c r="AG48" s="510"/>
      <c r="AH48" s="155"/>
    </row>
    <row r="49" spans="1:34" ht="15.75" thickBot="1" x14ac:dyDescent="0.3">
      <c r="A49" s="391" t="s">
        <v>13</v>
      </c>
      <c r="B49" s="516" t="str">
        <f>B9</f>
        <v>LH-B1-SR1-SMDB-001</v>
      </c>
      <c r="C49" s="516"/>
      <c r="D49" s="516"/>
      <c r="E49" s="516"/>
      <c r="F49" s="182"/>
      <c r="G49" s="182"/>
      <c r="H49" s="182"/>
      <c r="I49" s="393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182"/>
      <c r="Y49" s="517" t="s">
        <v>111</v>
      </c>
      <c r="Z49" s="517"/>
      <c r="AA49" s="518"/>
      <c r="AB49" s="541"/>
      <c r="AC49" s="510"/>
      <c r="AD49" s="510"/>
      <c r="AE49" s="510"/>
      <c r="AF49" s="510"/>
      <c r="AG49" s="510"/>
      <c r="AH49" s="155"/>
    </row>
    <row r="50" spans="1:34" x14ac:dyDescent="0.25">
      <c r="A50" s="2" t="s">
        <v>15</v>
      </c>
      <c r="B50" s="3" t="s">
        <v>15</v>
      </c>
      <c r="C50" s="4" t="s">
        <v>16</v>
      </c>
      <c r="D50" s="4" t="s">
        <v>17</v>
      </c>
      <c r="E50" s="4" t="s">
        <v>18</v>
      </c>
      <c r="F50" s="4" t="s">
        <v>17</v>
      </c>
      <c r="G50" s="4" t="s">
        <v>19</v>
      </c>
      <c r="H50" s="519" t="s">
        <v>20</v>
      </c>
      <c r="I50" s="523" t="s">
        <v>21</v>
      </c>
      <c r="J50" s="524"/>
      <c r="K50" s="524"/>
      <c r="L50" s="524"/>
      <c r="M50" s="524"/>
      <c r="N50" s="524"/>
      <c r="O50" s="524"/>
      <c r="P50" s="524"/>
      <c r="Q50" s="524"/>
      <c r="R50" s="524"/>
      <c r="S50" s="524"/>
      <c r="T50" s="524"/>
      <c r="U50" s="524"/>
      <c r="V50" s="525"/>
      <c r="W50" s="5" t="s">
        <v>22</v>
      </c>
      <c r="X50" s="529" t="s">
        <v>23</v>
      </c>
      <c r="Y50" s="530"/>
      <c r="Z50" s="531"/>
      <c r="AA50" s="6" t="s">
        <v>24</v>
      </c>
      <c r="AB50" s="542"/>
      <c r="AC50" s="511"/>
      <c r="AD50" s="511"/>
      <c r="AE50" s="511"/>
      <c r="AF50" s="511"/>
      <c r="AG50" s="511"/>
      <c r="AH50" s="155"/>
    </row>
    <row r="51" spans="1:34" ht="15.75" thickBot="1" x14ac:dyDescent="0.3">
      <c r="A51" s="7" t="s">
        <v>25</v>
      </c>
      <c r="B51" s="8" t="s">
        <v>25</v>
      </c>
      <c r="C51" s="9" t="s">
        <v>26</v>
      </c>
      <c r="D51" s="9" t="s">
        <v>26</v>
      </c>
      <c r="E51" s="9" t="s">
        <v>27</v>
      </c>
      <c r="F51" s="9" t="s">
        <v>28</v>
      </c>
      <c r="G51" s="9" t="s">
        <v>28</v>
      </c>
      <c r="H51" s="520"/>
      <c r="I51" s="526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8"/>
      <c r="W51" s="10" t="s">
        <v>29</v>
      </c>
      <c r="X51" s="532" t="s">
        <v>30</v>
      </c>
      <c r="Y51" s="533"/>
      <c r="Z51" s="534"/>
      <c r="AA51" s="11"/>
      <c r="AB51" s="500"/>
      <c r="AC51" s="503"/>
      <c r="AD51" s="394"/>
      <c r="AE51" s="503"/>
      <c r="AF51" s="503"/>
      <c r="AG51" s="503"/>
      <c r="AH51" s="155"/>
    </row>
    <row r="52" spans="1:34" x14ac:dyDescent="0.25">
      <c r="A52" s="7" t="s">
        <v>31</v>
      </c>
      <c r="B52" s="8" t="s">
        <v>32</v>
      </c>
      <c r="C52" s="9"/>
      <c r="D52" s="9"/>
      <c r="E52" s="9"/>
      <c r="F52" s="9" t="s">
        <v>33</v>
      </c>
      <c r="G52" s="11" t="s">
        <v>33</v>
      </c>
      <c r="H52" s="521"/>
      <c r="I52" s="406" t="s">
        <v>34</v>
      </c>
      <c r="J52" s="9" t="s">
        <v>35</v>
      </c>
      <c r="K52" s="9" t="s">
        <v>36</v>
      </c>
      <c r="L52" s="9" t="s">
        <v>37</v>
      </c>
      <c r="M52" s="9" t="s">
        <v>38</v>
      </c>
      <c r="N52" s="9" t="s">
        <v>39</v>
      </c>
      <c r="O52" s="9" t="s">
        <v>40</v>
      </c>
      <c r="P52" s="9" t="s">
        <v>41</v>
      </c>
      <c r="Q52" s="9" t="s">
        <v>42</v>
      </c>
      <c r="R52" s="9" t="s">
        <v>201</v>
      </c>
      <c r="S52" s="9" t="s">
        <v>44</v>
      </c>
      <c r="T52" s="9" t="s">
        <v>169</v>
      </c>
      <c r="U52" s="9" t="s">
        <v>6</v>
      </c>
      <c r="V52" s="9" t="s">
        <v>46</v>
      </c>
      <c r="W52" s="364"/>
      <c r="X52" s="549" t="s">
        <v>47</v>
      </c>
      <c r="Y52" s="507" t="s">
        <v>48</v>
      </c>
      <c r="Z52" s="507" t="s">
        <v>49</v>
      </c>
      <c r="AA52" s="11"/>
      <c r="AB52" s="501"/>
      <c r="AC52" s="504"/>
      <c r="AD52" s="395"/>
      <c r="AE52" s="504"/>
      <c r="AF52" s="504"/>
      <c r="AG52" s="504"/>
      <c r="AH52" s="155"/>
    </row>
    <row r="53" spans="1:34" ht="15.75" thickBot="1" x14ac:dyDescent="0.3">
      <c r="A53" s="12"/>
      <c r="B53" s="13"/>
      <c r="C53" s="14"/>
      <c r="D53" s="14"/>
      <c r="E53" s="14" t="s">
        <v>50</v>
      </c>
      <c r="F53" s="14" t="s">
        <v>51</v>
      </c>
      <c r="G53" s="14" t="s">
        <v>51</v>
      </c>
      <c r="H53" s="522"/>
      <c r="I53" s="88"/>
      <c r="J53" s="14" t="s">
        <v>52</v>
      </c>
      <c r="K53" s="14" t="s">
        <v>53</v>
      </c>
      <c r="L53" s="14" t="s">
        <v>54</v>
      </c>
      <c r="M53" s="14" t="s">
        <v>54</v>
      </c>
      <c r="N53" s="14" t="s">
        <v>54</v>
      </c>
      <c r="O53" s="14"/>
      <c r="P53" s="14"/>
      <c r="Q53" s="14"/>
      <c r="R53" s="14" t="s">
        <v>54</v>
      </c>
      <c r="S53" s="14" t="s">
        <v>55</v>
      </c>
      <c r="T53" s="14" t="s">
        <v>55</v>
      </c>
      <c r="U53" s="14"/>
      <c r="V53" s="14"/>
      <c r="W53" s="213"/>
      <c r="X53" s="550"/>
      <c r="Y53" s="508"/>
      <c r="Z53" s="508"/>
      <c r="AA53" s="16"/>
      <c r="AB53" s="502"/>
      <c r="AC53" s="504"/>
      <c r="AD53" s="395"/>
      <c r="AE53" s="504"/>
      <c r="AF53" s="504"/>
      <c r="AG53" s="504"/>
      <c r="AH53" s="155"/>
    </row>
    <row r="54" spans="1:34" x14ac:dyDescent="0.25">
      <c r="A54" s="577" t="s">
        <v>206</v>
      </c>
      <c r="B54" s="351"/>
      <c r="C54" s="319">
        <v>25</v>
      </c>
      <c r="D54" s="352" t="s">
        <v>112</v>
      </c>
      <c r="E54" s="291">
        <v>20</v>
      </c>
      <c r="F54" s="291"/>
      <c r="G54" s="291"/>
      <c r="H54" s="292" t="s">
        <v>101</v>
      </c>
      <c r="I54" s="293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>
        <v>1</v>
      </c>
      <c r="W54" s="256">
        <v>1000</v>
      </c>
      <c r="X54" s="330">
        <f>SUM(I54:V54)*W54/1000</f>
        <v>1</v>
      </c>
      <c r="Y54" s="330"/>
      <c r="Z54" s="330"/>
      <c r="AA54" s="305" t="s">
        <v>101</v>
      </c>
      <c r="AB54" s="49"/>
      <c r="AC54" s="26"/>
      <c r="AD54" s="26"/>
      <c r="AE54" s="26"/>
      <c r="AF54" s="26"/>
      <c r="AG54" s="26">
        <f>X54</f>
        <v>1</v>
      </c>
      <c r="AH54" s="155"/>
    </row>
    <row r="55" spans="1:34" x14ac:dyDescent="0.25">
      <c r="A55" s="578"/>
      <c r="B55" s="351" t="s">
        <v>62</v>
      </c>
      <c r="C55" s="319">
        <v>26</v>
      </c>
      <c r="D55" s="290" t="s">
        <v>114</v>
      </c>
      <c r="E55" s="295">
        <v>20</v>
      </c>
      <c r="F55" s="295"/>
      <c r="G55" s="295"/>
      <c r="H55" s="292" t="s">
        <v>101</v>
      </c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>
        <v>1</v>
      </c>
      <c r="W55" s="302">
        <v>1000</v>
      </c>
      <c r="X55" s="331"/>
      <c r="Y55" s="331">
        <f t="shared" ref="Y55" si="21">SUM(I55:V55)*W55/1000</f>
        <v>1</v>
      </c>
      <c r="Z55" s="331"/>
      <c r="AA55" s="322" t="s">
        <v>101</v>
      </c>
      <c r="AB55" s="49"/>
      <c r="AC55" s="25"/>
      <c r="AD55" s="25"/>
      <c r="AE55" s="25"/>
      <c r="AF55" s="25"/>
      <c r="AG55" s="25">
        <f>Y55</f>
        <v>1</v>
      </c>
      <c r="AH55" s="155"/>
    </row>
    <row r="56" spans="1:34" x14ac:dyDescent="0.25">
      <c r="A56" s="578"/>
      <c r="B56" s="351" t="s">
        <v>65</v>
      </c>
      <c r="C56" s="319">
        <v>27</v>
      </c>
      <c r="D56" s="290" t="s">
        <v>115</v>
      </c>
      <c r="E56" s="295">
        <v>20</v>
      </c>
      <c r="F56" s="295"/>
      <c r="G56" s="295"/>
      <c r="H56" s="292" t="s">
        <v>101</v>
      </c>
      <c r="I56" s="321"/>
      <c r="J56" s="321"/>
      <c r="K56" s="321"/>
      <c r="L56" s="321"/>
      <c r="M56" s="321"/>
      <c r="N56" s="321"/>
      <c r="O56" s="321"/>
      <c r="P56" s="321"/>
      <c r="Q56" s="321"/>
      <c r="R56" s="321"/>
      <c r="S56" s="321"/>
      <c r="T56" s="321"/>
      <c r="U56" s="321"/>
      <c r="V56" s="321">
        <v>1</v>
      </c>
      <c r="W56" s="321">
        <v>1000</v>
      </c>
      <c r="X56" s="334"/>
      <c r="Y56" s="334"/>
      <c r="Z56" s="338">
        <f t="shared" ref="Z56" si="22">SUM(I56:V56)*W56/1000</f>
        <v>1</v>
      </c>
      <c r="AA56" s="322" t="s">
        <v>101</v>
      </c>
      <c r="AB56" s="49"/>
      <c r="AC56" s="25"/>
      <c r="AD56" s="25"/>
      <c r="AE56" s="25"/>
      <c r="AF56" s="25"/>
      <c r="AG56" s="25">
        <f>Z56</f>
        <v>1</v>
      </c>
      <c r="AH56" s="155"/>
    </row>
    <row r="57" spans="1:34" x14ac:dyDescent="0.25">
      <c r="A57" s="578"/>
      <c r="B57" s="351" t="s">
        <v>104</v>
      </c>
      <c r="C57" s="319">
        <v>28</v>
      </c>
      <c r="D57" s="294" t="s">
        <v>116</v>
      </c>
      <c r="E57" s="291"/>
      <c r="F57" s="291"/>
      <c r="G57" s="291"/>
      <c r="H57" s="292" t="s">
        <v>124</v>
      </c>
      <c r="I57" s="297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322" t="s">
        <v>101</v>
      </c>
      <c r="AB57" s="49"/>
      <c r="AC57" s="25"/>
      <c r="AD57" s="25"/>
      <c r="AE57" s="25"/>
      <c r="AF57" s="25"/>
      <c r="AG57" s="25"/>
      <c r="AH57" s="155"/>
    </row>
    <row r="58" spans="1:34" x14ac:dyDescent="0.25">
      <c r="A58" s="578"/>
      <c r="B58" s="351"/>
      <c r="C58" s="319">
        <v>29</v>
      </c>
      <c r="D58" s="290" t="s">
        <v>118</v>
      </c>
      <c r="E58" s="291"/>
      <c r="F58" s="291"/>
      <c r="G58" s="291"/>
      <c r="H58" s="292" t="s">
        <v>124</v>
      </c>
      <c r="I58" s="325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2"/>
      <c r="Y58" s="302"/>
      <c r="Z58" s="326"/>
      <c r="AA58" s="322" t="s">
        <v>101</v>
      </c>
      <c r="AB58" s="49"/>
      <c r="AC58" s="25"/>
      <c r="AD58" s="25"/>
      <c r="AE58" s="25"/>
      <c r="AF58" s="25"/>
      <c r="AG58" s="25"/>
      <c r="AH58" s="155"/>
    </row>
    <row r="59" spans="1:34" ht="15.75" thickBot="1" x14ac:dyDescent="0.3">
      <c r="A59" s="578"/>
      <c r="B59" s="348"/>
      <c r="C59" s="310">
        <v>30</v>
      </c>
      <c r="D59" s="353" t="s">
        <v>120</v>
      </c>
      <c r="E59" s="308"/>
      <c r="F59" s="308"/>
      <c r="G59" s="308"/>
      <c r="H59" s="354" t="s">
        <v>124</v>
      </c>
      <c r="I59" s="355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56"/>
      <c r="AA59" s="357" t="s">
        <v>101</v>
      </c>
      <c r="AB59" s="49"/>
      <c r="AC59" s="25"/>
      <c r="AD59" s="25"/>
      <c r="AE59" s="25"/>
      <c r="AF59" s="25"/>
      <c r="AG59" s="25"/>
      <c r="AH59" s="155"/>
    </row>
    <row r="60" spans="1:34" x14ac:dyDescent="0.25">
      <c r="A60" s="578"/>
      <c r="B60" s="346"/>
      <c r="C60" s="358">
        <v>31</v>
      </c>
      <c r="D60" s="359" t="s">
        <v>121</v>
      </c>
      <c r="E60" s="291">
        <v>10</v>
      </c>
      <c r="F60" s="291"/>
      <c r="G60" s="291"/>
      <c r="H60" s="292" t="s">
        <v>101</v>
      </c>
      <c r="I60" s="360"/>
      <c r="J60" s="361"/>
      <c r="K60" s="361"/>
      <c r="L60" s="361"/>
      <c r="M60" s="361"/>
      <c r="N60" s="361"/>
      <c r="O60" s="361"/>
      <c r="P60" s="361"/>
      <c r="Q60" s="361"/>
      <c r="R60" s="361"/>
      <c r="S60" s="361"/>
      <c r="T60" s="361"/>
      <c r="U60" s="361"/>
      <c r="V60" s="256">
        <v>1</v>
      </c>
      <c r="W60" s="256">
        <v>600</v>
      </c>
      <c r="X60" s="330">
        <f>SUM(I60:V60)*W60/1000</f>
        <v>0.6</v>
      </c>
      <c r="Y60" s="330"/>
      <c r="Z60" s="330"/>
      <c r="AA60" s="303" t="s">
        <v>101</v>
      </c>
      <c r="AB60" s="24"/>
      <c r="AC60" s="25"/>
      <c r="AD60" s="25"/>
      <c r="AE60" s="25"/>
      <c r="AF60" s="25"/>
      <c r="AG60" s="25">
        <f>X60</f>
        <v>0.6</v>
      </c>
      <c r="AH60" s="155"/>
    </row>
    <row r="61" spans="1:34" x14ac:dyDescent="0.25">
      <c r="A61" s="578"/>
      <c r="B61" s="347" t="s">
        <v>62</v>
      </c>
      <c r="C61" s="319">
        <v>32</v>
      </c>
      <c r="D61" s="290" t="s">
        <v>123</v>
      </c>
      <c r="E61" s="295">
        <v>10</v>
      </c>
      <c r="F61" s="295"/>
      <c r="G61" s="295"/>
      <c r="H61" s="292" t="s">
        <v>101</v>
      </c>
      <c r="I61" s="300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2">
        <v>1</v>
      </c>
      <c r="W61" s="302">
        <v>600</v>
      </c>
      <c r="X61" s="331"/>
      <c r="Y61" s="331">
        <f t="shared" ref="Y61" si="23">SUM(I61:V61)*W61/1000</f>
        <v>0.6</v>
      </c>
      <c r="Z61" s="331"/>
      <c r="AA61" s="303" t="s">
        <v>101</v>
      </c>
      <c r="AB61" s="24"/>
      <c r="AC61" s="25"/>
      <c r="AD61" s="25"/>
      <c r="AE61" s="25"/>
      <c r="AF61" s="25"/>
      <c r="AG61" s="25">
        <f>Y61</f>
        <v>0.6</v>
      </c>
      <c r="AH61" s="155"/>
    </row>
    <row r="62" spans="1:34" x14ac:dyDescent="0.25">
      <c r="A62" s="578"/>
      <c r="B62" s="347" t="s">
        <v>65</v>
      </c>
      <c r="C62" s="319">
        <v>33</v>
      </c>
      <c r="D62" s="290" t="s">
        <v>125</v>
      </c>
      <c r="E62" s="295">
        <v>10</v>
      </c>
      <c r="F62" s="295"/>
      <c r="G62" s="295"/>
      <c r="H62" s="292" t="s">
        <v>101</v>
      </c>
      <c r="I62" s="300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21">
        <v>1</v>
      </c>
      <c r="W62" s="321">
        <v>600</v>
      </c>
      <c r="X62" s="334"/>
      <c r="Y62" s="334"/>
      <c r="Z62" s="338">
        <f t="shared" ref="Z62" si="24">SUM(I62:V62)*W62/1000</f>
        <v>0.6</v>
      </c>
      <c r="AA62" s="303" t="s">
        <v>101</v>
      </c>
      <c r="AB62" s="24"/>
      <c r="AC62" s="25"/>
      <c r="AD62" s="25"/>
      <c r="AE62" s="25"/>
      <c r="AF62" s="25"/>
      <c r="AG62" s="25">
        <f>Z62</f>
        <v>0.6</v>
      </c>
      <c r="AH62" s="155"/>
    </row>
    <row r="63" spans="1:34" x14ac:dyDescent="0.25">
      <c r="A63" s="578"/>
      <c r="B63" s="347" t="s">
        <v>69</v>
      </c>
      <c r="C63" s="297">
        <v>34</v>
      </c>
      <c r="D63" s="294" t="s">
        <v>127</v>
      </c>
      <c r="E63" s="291"/>
      <c r="F63" s="291"/>
      <c r="G63" s="291"/>
      <c r="H63" s="292" t="s">
        <v>124</v>
      </c>
      <c r="I63" s="293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325"/>
      <c r="AA63" s="303" t="s">
        <v>101</v>
      </c>
      <c r="AB63" s="24"/>
      <c r="AC63" s="25"/>
      <c r="AD63" s="25"/>
      <c r="AE63" s="25"/>
      <c r="AF63" s="25"/>
      <c r="AG63" s="25"/>
      <c r="AH63" s="155"/>
    </row>
    <row r="64" spans="1:34" x14ac:dyDescent="0.25">
      <c r="A64" s="578"/>
      <c r="B64" s="347"/>
      <c r="C64" s="319">
        <v>35</v>
      </c>
      <c r="D64" s="290" t="s">
        <v>129</v>
      </c>
      <c r="E64" s="291"/>
      <c r="F64" s="291"/>
      <c r="G64" s="291"/>
      <c r="H64" s="292" t="s">
        <v>124</v>
      </c>
      <c r="I64" s="302"/>
      <c r="J64" s="302"/>
      <c r="K64" s="302"/>
      <c r="L64" s="302"/>
      <c r="M64" s="302"/>
      <c r="N64" s="302"/>
      <c r="O64" s="302"/>
      <c r="P64" s="302"/>
      <c r="Q64" s="302"/>
      <c r="R64" s="302"/>
      <c r="S64" s="302"/>
      <c r="T64" s="302"/>
      <c r="U64" s="302"/>
      <c r="V64" s="302"/>
      <c r="W64" s="302"/>
      <c r="X64" s="302"/>
      <c r="Y64" s="293"/>
      <c r="Z64" s="302"/>
      <c r="AA64" s="303" t="s">
        <v>101</v>
      </c>
      <c r="AB64" s="24"/>
      <c r="AC64" s="25"/>
      <c r="AD64" s="25"/>
      <c r="AE64" s="25"/>
      <c r="AF64" s="25"/>
      <c r="AG64" s="25"/>
      <c r="AH64" s="155"/>
    </row>
    <row r="65" spans="1:35" ht="15.75" thickBot="1" x14ac:dyDescent="0.3">
      <c r="A65" s="578"/>
      <c r="B65" s="348"/>
      <c r="C65" s="310">
        <v>36</v>
      </c>
      <c r="D65" s="353" t="s">
        <v>130</v>
      </c>
      <c r="E65" s="308"/>
      <c r="F65" s="308"/>
      <c r="G65" s="308"/>
      <c r="H65" s="354" t="s">
        <v>124</v>
      </c>
      <c r="I65" s="310"/>
      <c r="J65" s="311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3"/>
      <c r="AA65" s="314" t="s">
        <v>101</v>
      </c>
      <c r="AB65" s="24"/>
      <c r="AC65" s="25"/>
      <c r="AD65" s="25"/>
      <c r="AE65" s="25"/>
      <c r="AF65" s="25"/>
      <c r="AG65" s="25"/>
      <c r="AH65" s="155"/>
    </row>
    <row r="66" spans="1:35" ht="15" customHeight="1" x14ac:dyDescent="0.25">
      <c r="A66" s="578"/>
      <c r="B66" s="66"/>
      <c r="C66" s="18"/>
      <c r="D66" s="62"/>
      <c r="E66" s="139"/>
      <c r="F66" s="139"/>
      <c r="G66" s="139"/>
      <c r="H66" s="140"/>
      <c r="I66" s="388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90"/>
      <c r="Y66" s="90"/>
      <c r="Z66" s="91"/>
      <c r="AA66" s="92"/>
      <c r="AB66" s="49"/>
      <c r="AC66" s="25"/>
      <c r="AD66" s="25"/>
      <c r="AE66" s="25"/>
      <c r="AF66" s="25"/>
      <c r="AG66" s="25"/>
      <c r="AH66" s="155"/>
    </row>
    <row r="67" spans="1:35" ht="15" customHeight="1" x14ac:dyDescent="0.25">
      <c r="A67" s="578"/>
      <c r="B67" s="403"/>
      <c r="C67" s="41"/>
      <c r="D67" s="59"/>
      <c r="E67" s="121"/>
      <c r="F67" s="121"/>
      <c r="G67" s="121"/>
      <c r="H67" s="140"/>
      <c r="I67" s="111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33"/>
      <c r="X67" s="33"/>
      <c r="Y67" s="33"/>
      <c r="Z67" s="118"/>
      <c r="AA67" s="175"/>
      <c r="AB67" s="49"/>
      <c r="AC67" s="25"/>
      <c r="AD67" s="25"/>
      <c r="AE67" s="25"/>
      <c r="AF67" s="25"/>
      <c r="AG67" s="25"/>
      <c r="AH67" s="155"/>
    </row>
    <row r="68" spans="1:35" x14ac:dyDescent="0.25">
      <c r="A68" s="578"/>
      <c r="B68" s="403"/>
      <c r="C68" s="41"/>
      <c r="D68" s="59"/>
      <c r="E68" s="121"/>
      <c r="F68" s="121"/>
      <c r="G68" s="121"/>
      <c r="H68" s="140"/>
      <c r="I68" s="27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43"/>
      <c r="X68" s="43"/>
      <c r="Y68" s="43"/>
      <c r="Z68" s="97"/>
      <c r="AA68" s="117"/>
      <c r="AB68" s="49"/>
      <c r="AC68" s="25"/>
      <c r="AD68" s="25"/>
      <c r="AE68" s="25"/>
      <c r="AF68" s="25"/>
      <c r="AG68" s="25"/>
      <c r="AH68" s="155"/>
    </row>
    <row r="69" spans="1:35" x14ac:dyDescent="0.25">
      <c r="A69" s="578"/>
      <c r="B69" s="51"/>
      <c r="C69" s="19"/>
      <c r="D69" s="389"/>
      <c r="E69" s="139"/>
      <c r="F69" s="139"/>
      <c r="G69" s="139"/>
      <c r="H69" s="140"/>
      <c r="I69" s="17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34"/>
      <c r="Y69" s="23"/>
      <c r="Z69" s="32"/>
      <c r="AA69" s="93"/>
      <c r="AB69" s="49"/>
      <c r="AC69" s="25"/>
      <c r="AD69" s="25"/>
      <c r="AE69" s="25"/>
      <c r="AF69" s="25"/>
      <c r="AG69" s="25"/>
      <c r="AH69" s="155"/>
    </row>
    <row r="70" spans="1:35" x14ac:dyDescent="0.25">
      <c r="A70" s="578"/>
      <c r="B70" s="51"/>
      <c r="C70" s="41"/>
      <c r="D70" s="59"/>
      <c r="E70" s="139"/>
      <c r="F70" s="139"/>
      <c r="G70" s="139"/>
      <c r="H70" s="140"/>
      <c r="I70" s="27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34"/>
      <c r="Y70" s="21"/>
      <c r="Z70" s="41"/>
      <c r="AA70" s="69"/>
      <c r="AB70" s="49"/>
      <c r="AC70" s="25"/>
      <c r="AD70" s="25"/>
      <c r="AE70" s="25"/>
      <c r="AF70" s="25"/>
      <c r="AG70" s="25"/>
      <c r="AH70" s="155"/>
    </row>
    <row r="71" spans="1:35" ht="15.75" thickBot="1" x14ac:dyDescent="0.3">
      <c r="A71" s="578"/>
      <c r="B71" s="35"/>
      <c r="C71" s="46"/>
      <c r="D71" s="63"/>
      <c r="E71" s="133"/>
      <c r="F71" s="133"/>
      <c r="G71" s="133"/>
      <c r="H71" s="261"/>
      <c r="I71" s="36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8"/>
      <c r="Y71" s="37"/>
      <c r="Z71" s="39"/>
      <c r="AA71" s="73"/>
      <c r="AB71" s="49"/>
      <c r="AC71" s="25"/>
      <c r="AD71" s="25"/>
      <c r="AE71" s="25"/>
      <c r="AF71" s="25"/>
      <c r="AG71" s="25"/>
      <c r="AH71" s="155"/>
    </row>
    <row r="72" spans="1:35" x14ac:dyDescent="0.25">
      <c r="A72" s="578"/>
      <c r="B72" s="66"/>
      <c r="C72" s="17"/>
      <c r="D72" s="62"/>
      <c r="E72" s="74"/>
      <c r="F72" s="74"/>
      <c r="G72" s="74"/>
      <c r="H72" s="45"/>
      <c r="I72" s="4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34"/>
      <c r="Y72" s="34"/>
      <c r="Z72" s="34"/>
      <c r="AA72" s="69"/>
      <c r="AB72" s="49"/>
      <c r="AC72" s="25"/>
      <c r="AD72" s="25"/>
      <c r="AE72" s="25"/>
      <c r="AF72" s="25"/>
      <c r="AG72" s="25"/>
      <c r="AH72" s="155"/>
    </row>
    <row r="73" spans="1:35" x14ac:dyDescent="0.25">
      <c r="A73" s="578"/>
      <c r="B73" s="51"/>
      <c r="C73" s="27"/>
      <c r="D73" s="59"/>
      <c r="E73" s="74"/>
      <c r="F73" s="74"/>
      <c r="G73" s="74"/>
      <c r="H73" s="45"/>
      <c r="I73" s="70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21"/>
      <c r="X73" s="21"/>
      <c r="Y73" s="21"/>
      <c r="Z73" s="21"/>
      <c r="AA73" s="69"/>
      <c r="AB73" s="49"/>
      <c r="AC73" s="25"/>
      <c r="AD73" s="25"/>
      <c r="AE73" s="25"/>
      <c r="AF73" s="25"/>
      <c r="AG73" s="25"/>
      <c r="AH73" s="155"/>
    </row>
    <row r="74" spans="1:35" x14ac:dyDescent="0.25">
      <c r="A74" s="578"/>
      <c r="B74" s="51"/>
      <c r="C74" s="27"/>
      <c r="D74" s="59"/>
      <c r="E74" s="74"/>
      <c r="F74" s="74"/>
      <c r="G74" s="74"/>
      <c r="H74" s="45"/>
      <c r="I74" s="27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21"/>
      <c r="X74" s="43"/>
      <c r="Y74" s="43"/>
      <c r="Z74" s="43"/>
      <c r="AA74" s="69"/>
      <c r="AB74" s="49"/>
      <c r="AC74" s="25"/>
      <c r="AD74" s="25"/>
      <c r="AE74" s="25"/>
      <c r="AF74" s="25"/>
      <c r="AG74" s="25"/>
      <c r="AH74" s="155"/>
    </row>
    <row r="75" spans="1:35" x14ac:dyDescent="0.25">
      <c r="A75" s="578"/>
      <c r="B75" s="51"/>
      <c r="C75" s="27"/>
      <c r="D75" s="59"/>
      <c r="E75" s="74"/>
      <c r="F75" s="74"/>
      <c r="G75" s="74"/>
      <c r="H75" s="45"/>
      <c r="I75" s="27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3"/>
      <c r="Y75" s="23"/>
      <c r="Z75" s="32"/>
      <c r="AA75" s="69"/>
      <c r="AB75" s="49"/>
      <c r="AC75" s="25"/>
      <c r="AD75" s="25"/>
      <c r="AE75" s="25"/>
      <c r="AF75" s="25"/>
      <c r="AG75" s="25"/>
      <c r="AH75" s="155"/>
    </row>
    <row r="76" spans="1:35" x14ac:dyDescent="0.25">
      <c r="A76" s="578"/>
      <c r="B76" s="51"/>
      <c r="C76" s="27"/>
      <c r="D76" s="59"/>
      <c r="E76" s="74"/>
      <c r="F76" s="74"/>
      <c r="G76" s="74"/>
      <c r="H76" s="45"/>
      <c r="I76" s="27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21"/>
      <c r="Y76" s="23"/>
      <c r="Z76" s="21"/>
      <c r="AA76" s="69"/>
      <c r="AB76" s="49"/>
      <c r="AC76" s="25"/>
      <c r="AD76" s="25"/>
      <c r="AE76" s="25"/>
      <c r="AF76" s="25"/>
      <c r="AG76" s="25"/>
      <c r="AH76" s="155"/>
    </row>
    <row r="77" spans="1:35" ht="15.75" thickBot="1" x14ac:dyDescent="0.3">
      <c r="A77" s="579"/>
      <c r="B77" s="35"/>
      <c r="C77" s="75"/>
      <c r="D77" s="63"/>
      <c r="E77" s="71"/>
      <c r="F77" s="71"/>
      <c r="G77" s="71"/>
      <c r="H77" s="72"/>
      <c r="I77" s="36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9"/>
      <c r="AA77" s="73"/>
      <c r="AB77" s="49"/>
      <c r="AC77" s="25"/>
      <c r="AD77" s="25"/>
      <c r="AE77" s="25"/>
      <c r="AF77" s="25"/>
      <c r="AG77" s="25"/>
      <c r="AH77" s="155"/>
    </row>
    <row r="78" spans="1:35" x14ac:dyDescent="0.25">
      <c r="A78" s="566" t="s">
        <v>222</v>
      </c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8" t="s">
        <v>157</v>
      </c>
      <c r="P78" s="568"/>
      <c r="Q78" s="568"/>
      <c r="R78" s="568"/>
      <c r="S78" s="568"/>
      <c r="T78" s="568"/>
      <c r="U78" s="568"/>
      <c r="V78" s="568"/>
      <c r="W78" s="569"/>
      <c r="X78" s="9">
        <f>SUM(X14:X37)+SUM(X54:X77)</f>
        <v>8.8000000000000007</v>
      </c>
      <c r="Y78" s="9">
        <f>SUM(Y14:Y37)+SUM(Y54:Y77)</f>
        <v>10.8</v>
      </c>
      <c r="Z78" s="9">
        <f>SUM(Z14:Z37)+SUM(Z54:Z77)</f>
        <v>10.4</v>
      </c>
      <c r="AA78" s="76"/>
      <c r="AB78" s="570">
        <f>SUM(AB54:AB77)</f>
        <v>0</v>
      </c>
      <c r="AC78" s="570">
        <f t="shared" ref="AC78:AG78" si="25">SUM(AC54:AC77)</f>
        <v>0</v>
      </c>
      <c r="AD78" s="570">
        <f t="shared" si="25"/>
        <v>0</v>
      </c>
      <c r="AE78" s="570">
        <f t="shared" si="25"/>
        <v>0</v>
      </c>
      <c r="AF78" s="570">
        <f t="shared" si="25"/>
        <v>0</v>
      </c>
      <c r="AG78" s="570">
        <f t="shared" si="25"/>
        <v>4.8</v>
      </c>
      <c r="AH78" s="561">
        <f>SUM(AB82:AG82)</f>
        <v>29.999999999999993</v>
      </c>
      <c r="AI78" s="561">
        <f>SUM(AB84:AG84)</f>
        <v>17.999999999999996</v>
      </c>
    </row>
    <row r="79" spans="1:35" x14ac:dyDescent="0.25">
      <c r="A79" s="57"/>
      <c r="B79" s="362"/>
      <c r="C79" s="393"/>
      <c r="D79" s="492"/>
      <c r="E79" s="492"/>
      <c r="F79" s="362"/>
      <c r="G79" s="362"/>
      <c r="H79" s="362"/>
      <c r="I79" s="393"/>
      <c r="J79" s="492"/>
      <c r="K79" s="492"/>
      <c r="L79" s="492"/>
      <c r="M79" s="492"/>
      <c r="N79" s="492"/>
      <c r="O79" s="492"/>
      <c r="P79" s="177"/>
      <c r="Q79" s="177"/>
      <c r="R79" s="177"/>
      <c r="S79" s="177"/>
      <c r="T79" s="177"/>
      <c r="U79" s="177"/>
      <c r="V79" s="177"/>
      <c r="W79" s="272"/>
      <c r="X79" s="273"/>
      <c r="Y79" s="273"/>
      <c r="Z79" s="273"/>
      <c r="AA79" s="76"/>
      <c r="AB79" s="571"/>
      <c r="AC79" s="571"/>
      <c r="AD79" s="571"/>
      <c r="AE79" s="571"/>
      <c r="AF79" s="571"/>
      <c r="AG79" s="571"/>
      <c r="AH79" s="487"/>
      <c r="AI79" s="487"/>
    </row>
    <row r="80" spans="1:35" ht="15.75" thickBot="1" x14ac:dyDescent="0.3">
      <c r="A80" s="585" t="s">
        <v>158</v>
      </c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372" t="s">
        <v>159</v>
      </c>
      <c r="X80" s="390"/>
      <c r="Y80" s="390"/>
      <c r="Z80" s="370">
        <f>X78+Y78+Z78</f>
        <v>30</v>
      </c>
      <c r="AA80" s="371" t="s">
        <v>160</v>
      </c>
      <c r="AB80" s="572"/>
      <c r="AC80" s="572"/>
      <c r="AD80" s="572"/>
      <c r="AE80" s="572"/>
      <c r="AF80" s="572"/>
      <c r="AG80" s="572"/>
      <c r="AH80" s="488"/>
      <c r="AI80" s="488"/>
    </row>
    <row r="81" spans="1:35" ht="15.75" thickBot="1" x14ac:dyDescent="0.3">
      <c r="A81" s="583" t="s">
        <v>161</v>
      </c>
      <c r="B81" s="584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384" t="s">
        <v>162</v>
      </c>
      <c r="X81" s="385"/>
      <c r="Y81" s="385"/>
      <c r="Z81" s="386">
        <f>Z80*0.6</f>
        <v>18</v>
      </c>
      <c r="AA81" s="377" t="s">
        <v>160</v>
      </c>
    </row>
    <row r="82" spans="1:35" x14ac:dyDescent="0.25">
      <c r="A82" s="474"/>
      <c r="B82" s="344"/>
      <c r="C82" s="396"/>
      <c r="D82" s="479"/>
      <c r="E82" s="479"/>
      <c r="F82" s="344"/>
      <c r="G82" s="344"/>
      <c r="H82" s="344"/>
      <c r="I82" s="396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  <c r="V82" s="479"/>
      <c r="W82" s="479"/>
      <c r="X82" s="479"/>
      <c r="Y82" s="479"/>
      <c r="Z82" s="344"/>
      <c r="AA82" s="178"/>
      <c r="AB82" s="374">
        <f>SUM(AB14:AB37)+SUM(AB54:AB77)</f>
        <v>0</v>
      </c>
      <c r="AC82" s="284">
        <f>SUM(AC14:AC37)+SUM(AC54:AC77)</f>
        <v>0</v>
      </c>
      <c r="AD82" s="284">
        <f>SUM(AD14:AD37)+SUM(AD54:AD77)</f>
        <v>22.649999999999995</v>
      </c>
      <c r="AE82" s="284">
        <f>SUM(AE14:AE37)+SUM(AE54:AE77)</f>
        <v>0</v>
      </c>
      <c r="AF82" s="284">
        <f t="shared" ref="AF82:AG82" si="26">SUM(AF14:AF37)+SUM(AF54:AF77)</f>
        <v>0</v>
      </c>
      <c r="AG82" s="284">
        <f t="shared" si="26"/>
        <v>7.35</v>
      </c>
      <c r="AH82" s="284">
        <f>SUM(AB82:AG82)</f>
        <v>29.999999999999993</v>
      </c>
      <c r="AI82" s="285" t="s">
        <v>163</v>
      </c>
    </row>
    <row r="83" spans="1:35" ht="15.75" thickBot="1" x14ac:dyDescent="0.3">
      <c r="A83" s="475"/>
      <c r="B83" s="476"/>
      <c r="C83" s="387"/>
      <c r="D83" s="582"/>
      <c r="E83" s="582"/>
      <c r="F83" s="476"/>
      <c r="G83" s="476"/>
      <c r="H83" s="476"/>
      <c r="I83" s="387"/>
      <c r="J83" s="582"/>
      <c r="K83" s="582"/>
      <c r="L83" s="582"/>
      <c r="M83" s="582"/>
      <c r="N83" s="582"/>
      <c r="O83" s="582"/>
      <c r="P83" s="582"/>
      <c r="Q83" s="582"/>
      <c r="R83" s="582"/>
      <c r="S83" s="582"/>
      <c r="T83" s="582"/>
      <c r="U83" s="582"/>
      <c r="V83" s="582"/>
      <c r="W83" s="582"/>
      <c r="X83" s="582"/>
      <c r="Y83" s="582"/>
      <c r="Z83" s="476"/>
      <c r="AA83" s="477"/>
      <c r="AB83" s="375">
        <v>0.8</v>
      </c>
      <c r="AC83" s="285">
        <v>0.8</v>
      </c>
      <c r="AD83" s="285">
        <v>0.6</v>
      </c>
      <c r="AE83" s="285">
        <v>0.8</v>
      </c>
      <c r="AF83" s="285">
        <v>0.8</v>
      </c>
      <c r="AG83" s="285">
        <v>0.6</v>
      </c>
      <c r="AH83" s="284">
        <f>AH84/AH82</f>
        <v>0.6</v>
      </c>
      <c r="AI83" s="285" t="s">
        <v>164</v>
      </c>
    </row>
    <row r="84" spans="1:35" x14ac:dyDescent="0.25">
      <c r="A84" s="378"/>
      <c r="B84" s="379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80"/>
      <c r="AB84" s="374">
        <f>AB82*AB83</f>
        <v>0</v>
      </c>
      <c r="AC84" s="284">
        <f t="shared" ref="AC84:AG84" si="27">AC82*AC83</f>
        <v>0</v>
      </c>
      <c r="AD84" s="284">
        <f t="shared" si="27"/>
        <v>13.589999999999996</v>
      </c>
      <c r="AE84" s="284">
        <f t="shared" si="27"/>
        <v>0</v>
      </c>
      <c r="AF84" s="284">
        <f t="shared" si="27"/>
        <v>0</v>
      </c>
      <c r="AG84" s="284">
        <f t="shared" si="27"/>
        <v>4.4099999999999993</v>
      </c>
      <c r="AH84" s="284">
        <f>SUM(AB84:AG84)</f>
        <v>17.999999999999996</v>
      </c>
      <c r="AI84" s="285" t="s">
        <v>165</v>
      </c>
    </row>
    <row r="85" spans="1:35" x14ac:dyDescent="0.25">
      <c r="A85" s="378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80"/>
    </row>
    <row r="86" spans="1:35" x14ac:dyDescent="0.25">
      <c r="A86" s="378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80"/>
    </row>
    <row r="87" spans="1:35" x14ac:dyDescent="0.25">
      <c r="A87" s="378"/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380"/>
    </row>
    <row r="88" spans="1:35" x14ac:dyDescent="0.25">
      <c r="A88" s="37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380"/>
    </row>
    <row r="89" spans="1:35" x14ac:dyDescent="0.25">
      <c r="A89" s="378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  <c r="Y89" s="379"/>
      <c r="Z89" s="379"/>
      <c r="AA89" s="380"/>
    </row>
    <row r="90" spans="1:35" x14ac:dyDescent="0.25">
      <c r="A90" s="378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80"/>
    </row>
    <row r="91" spans="1:35" x14ac:dyDescent="0.25">
      <c r="A91" s="378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80"/>
    </row>
    <row r="92" spans="1:35" x14ac:dyDescent="0.25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80"/>
    </row>
    <row r="93" spans="1:35" x14ac:dyDescent="0.25">
      <c r="A93" s="37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80"/>
    </row>
    <row r="94" spans="1:35" x14ac:dyDescent="0.25">
      <c r="A94" s="378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80"/>
    </row>
    <row r="95" spans="1:35" x14ac:dyDescent="0.25">
      <c r="A95" s="378"/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80"/>
    </row>
    <row r="96" spans="1:35" x14ac:dyDescent="0.25">
      <c r="A96" s="378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80"/>
    </row>
    <row r="97" spans="1:27" x14ac:dyDescent="0.25">
      <c r="A97" s="378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80"/>
    </row>
    <row r="98" spans="1:27" x14ac:dyDescent="0.25">
      <c r="A98" s="378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80"/>
    </row>
    <row r="99" spans="1:27" x14ac:dyDescent="0.25">
      <c r="A99" s="37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80"/>
    </row>
    <row r="100" spans="1:27" x14ac:dyDescent="0.25">
      <c r="A100" s="378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80"/>
    </row>
    <row r="101" spans="1:27" x14ac:dyDescent="0.25">
      <c r="A101" s="378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80"/>
    </row>
    <row r="102" spans="1:27" x14ac:dyDescent="0.25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80"/>
    </row>
    <row r="103" spans="1:27" x14ac:dyDescent="0.25">
      <c r="A103" s="378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80"/>
    </row>
    <row r="104" spans="1:27" x14ac:dyDescent="0.25">
      <c r="A104" s="378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80"/>
    </row>
    <row r="105" spans="1:27" x14ac:dyDescent="0.25">
      <c r="A105" s="378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80"/>
    </row>
    <row r="106" spans="1:27" x14ac:dyDescent="0.25">
      <c r="A106" s="378"/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80"/>
    </row>
    <row r="107" spans="1:27" x14ac:dyDescent="0.25">
      <c r="A107" s="37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80"/>
    </row>
    <row r="108" spans="1:27" x14ac:dyDescent="0.25">
      <c r="A108" s="378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  <c r="Y108" s="379"/>
      <c r="Z108" s="379"/>
      <c r="AA108" s="380"/>
    </row>
    <row r="109" spans="1:27" x14ac:dyDescent="0.25">
      <c r="A109" s="378"/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80"/>
    </row>
    <row r="110" spans="1:27" x14ac:dyDescent="0.25">
      <c r="A110" s="378"/>
      <c r="B110" s="379"/>
      <c r="C110" s="379"/>
      <c r="D110" s="379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  <c r="Y110" s="379"/>
      <c r="Z110" s="379"/>
      <c r="AA110" s="380"/>
    </row>
    <row r="111" spans="1:27" x14ac:dyDescent="0.25">
      <c r="A111" s="378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  <c r="Y111" s="379"/>
      <c r="Z111" s="379"/>
      <c r="AA111" s="380"/>
    </row>
    <row r="112" spans="1:27" x14ac:dyDescent="0.25">
      <c r="A112" s="378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  <c r="Y112" s="379"/>
      <c r="Z112" s="379"/>
      <c r="AA112" s="380"/>
    </row>
    <row r="113" spans="1:27" x14ac:dyDescent="0.25">
      <c r="A113" s="378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  <c r="Y113" s="379"/>
      <c r="Z113" s="379"/>
      <c r="AA113" s="380"/>
    </row>
    <row r="114" spans="1:27" x14ac:dyDescent="0.25">
      <c r="A114" s="378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  <c r="Y114" s="379"/>
      <c r="Z114" s="379"/>
      <c r="AA114" s="380"/>
    </row>
    <row r="115" spans="1:27" x14ac:dyDescent="0.25">
      <c r="A115" s="37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380"/>
    </row>
    <row r="116" spans="1:27" x14ac:dyDescent="0.25">
      <c r="A116" s="378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380"/>
    </row>
    <row r="117" spans="1:27" x14ac:dyDescent="0.25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80"/>
    </row>
    <row r="118" spans="1:27" x14ac:dyDescent="0.25">
      <c r="A118" s="378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80"/>
    </row>
    <row r="119" spans="1:27" x14ac:dyDescent="0.25">
      <c r="A119" s="378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80"/>
    </row>
    <row r="120" spans="1:27" x14ac:dyDescent="0.25">
      <c r="A120" s="378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380"/>
    </row>
    <row r="121" spans="1:27" ht="15.75" thickBot="1" x14ac:dyDescent="0.3">
      <c r="A121" s="381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3"/>
    </row>
  </sheetData>
  <mergeCells count="158">
    <mergeCell ref="AI78:AI80"/>
    <mergeCell ref="AD38:AD40"/>
    <mergeCell ref="AD44:AD50"/>
    <mergeCell ref="AH78:AH80"/>
    <mergeCell ref="D79:E79"/>
    <mergeCell ref="J79:K79"/>
    <mergeCell ref="L79:M79"/>
    <mergeCell ref="N79:O79"/>
    <mergeCell ref="A80:V80"/>
    <mergeCell ref="A54:A77"/>
    <mergeCell ref="A78:N78"/>
    <mergeCell ref="O78:W78"/>
    <mergeCell ref="AB78:AB80"/>
    <mergeCell ref="AC78:AC80"/>
    <mergeCell ref="AB51:AB53"/>
    <mergeCell ref="AC51:AC53"/>
    <mergeCell ref="AE51:AE53"/>
    <mergeCell ref="AF51:AF53"/>
    <mergeCell ref="AE78:AE80"/>
    <mergeCell ref="AF78:AF80"/>
    <mergeCell ref="AG51:AG53"/>
    <mergeCell ref="AG78:AG80"/>
    <mergeCell ref="AD78:AD80"/>
    <mergeCell ref="AC44:AC50"/>
    <mergeCell ref="L83:M83"/>
    <mergeCell ref="N83:O83"/>
    <mergeCell ref="A81:V81"/>
    <mergeCell ref="P83:Q83"/>
    <mergeCell ref="R83:S83"/>
    <mergeCell ref="T83:U83"/>
    <mergeCell ref="V83:W83"/>
    <mergeCell ref="X83:Y83"/>
    <mergeCell ref="D82:E82"/>
    <mergeCell ref="J82:K82"/>
    <mergeCell ref="L82:M82"/>
    <mergeCell ref="N82:O82"/>
    <mergeCell ref="P82:Q82"/>
    <mergeCell ref="R82:S82"/>
    <mergeCell ref="T82:U82"/>
    <mergeCell ref="V82:W82"/>
    <mergeCell ref="X82:Y82"/>
    <mergeCell ref="D83:E83"/>
    <mergeCell ref="J83:K83"/>
    <mergeCell ref="AE44:AE50"/>
    <mergeCell ref="AF44:AF50"/>
    <mergeCell ref="AG44:AG50"/>
    <mergeCell ref="A45:AA45"/>
    <mergeCell ref="B47:E47"/>
    <mergeCell ref="J47:K47"/>
    <mergeCell ref="L47:M47"/>
    <mergeCell ref="N47:O47"/>
    <mergeCell ref="P47:Q47"/>
    <mergeCell ref="R47:S47"/>
    <mergeCell ref="T47:U47"/>
    <mergeCell ref="W47:AA47"/>
    <mergeCell ref="T49:U49"/>
    <mergeCell ref="V49:W49"/>
    <mergeCell ref="Y49:AA49"/>
    <mergeCell ref="H50:H53"/>
    <mergeCell ref="I50:V51"/>
    <mergeCell ref="X50:Z50"/>
    <mergeCell ref="X51:Z51"/>
    <mergeCell ref="X52:X53"/>
    <mergeCell ref="Y52:Y53"/>
    <mergeCell ref="Z52:Z53"/>
    <mergeCell ref="B48:E48"/>
    <mergeCell ref="K48:L48"/>
    <mergeCell ref="M48:N48"/>
    <mergeCell ref="A43:E43"/>
    <mergeCell ref="V43:W43"/>
    <mergeCell ref="X43:Y43"/>
    <mergeCell ref="A44:AA44"/>
    <mergeCell ref="AB44:AB50"/>
    <mergeCell ref="O48:P48"/>
    <mergeCell ref="Q48:R48"/>
    <mergeCell ref="S48:T48"/>
    <mergeCell ref="U48:V48"/>
    <mergeCell ref="X48:Y48"/>
    <mergeCell ref="B49:E49"/>
    <mergeCell ref="J49:K49"/>
    <mergeCell ref="L49:M49"/>
    <mergeCell ref="N49:O49"/>
    <mergeCell ref="P49:Q49"/>
    <mergeCell ref="R49:S49"/>
    <mergeCell ref="A2:AA2"/>
    <mergeCell ref="D1:E1"/>
    <mergeCell ref="J1:K1"/>
    <mergeCell ref="L1:M1"/>
    <mergeCell ref="N1:O1"/>
    <mergeCell ref="X1:Y1"/>
    <mergeCell ref="V3:W3"/>
    <mergeCell ref="Y3:Z3"/>
    <mergeCell ref="A4:AA4"/>
    <mergeCell ref="AG38:AG40"/>
    <mergeCell ref="A40:V40"/>
    <mergeCell ref="X40:Y40"/>
    <mergeCell ref="AB38:AB40"/>
    <mergeCell ref="AC38:AC40"/>
    <mergeCell ref="AE38:AE40"/>
    <mergeCell ref="D38:E38"/>
    <mergeCell ref="J38:K38"/>
    <mergeCell ref="AG11:AG13"/>
    <mergeCell ref="X12:X13"/>
    <mergeCell ref="Y12:Y13"/>
    <mergeCell ref="Z12:Z13"/>
    <mergeCell ref="I10:V11"/>
    <mergeCell ref="X10:Z10"/>
    <mergeCell ref="X11:Z11"/>
    <mergeCell ref="AF4:AF10"/>
    <mergeCell ref="AG4:AG10"/>
    <mergeCell ref="L9:M9"/>
    <mergeCell ref="N9:O9"/>
    <mergeCell ref="P9:Q9"/>
    <mergeCell ref="AB11:AB13"/>
    <mergeCell ref="S8:T8"/>
    <mergeCell ref="U8:V8"/>
    <mergeCell ref="L38:M38"/>
    <mergeCell ref="AF11:AF13"/>
    <mergeCell ref="H10:H13"/>
    <mergeCell ref="AE4:AE10"/>
    <mergeCell ref="A5:AA5"/>
    <mergeCell ref="B7:E7"/>
    <mergeCell ref="J7:K7"/>
    <mergeCell ref="AF38:AF40"/>
    <mergeCell ref="R9:S9"/>
    <mergeCell ref="T9:U9"/>
    <mergeCell ref="V9:W9"/>
    <mergeCell ref="Y9:AA9"/>
    <mergeCell ref="O8:P8"/>
    <mergeCell ref="Q8:R8"/>
    <mergeCell ref="AC11:AC13"/>
    <mergeCell ref="AE11:AE13"/>
    <mergeCell ref="AB4:AB10"/>
    <mergeCell ref="AC4:AC10"/>
    <mergeCell ref="J9:K9"/>
    <mergeCell ref="N38:O38"/>
    <mergeCell ref="X38:Y38"/>
    <mergeCell ref="A39:V39"/>
    <mergeCell ref="X39:Z39"/>
    <mergeCell ref="A14:A37"/>
    <mergeCell ref="B8:E8"/>
    <mergeCell ref="AD4:AD10"/>
    <mergeCell ref="W7:AA7"/>
    <mergeCell ref="X8:Y8"/>
    <mergeCell ref="X41:Y41"/>
    <mergeCell ref="D41:E41"/>
    <mergeCell ref="J41:K41"/>
    <mergeCell ref="L41:M41"/>
    <mergeCell ref="N41:O41"/>
    <mergeCell ref="A42:AA42"/>
    <mergeCell ref="K8:L8"/>
    <mergeCell ref="M8:N8"/>
    <mergeCell ref="L7:M7"/>
    <mergeCell ref="N7:O7"/>
    <mergeCell ref="P7:Q7"/>
    <mergeCell ref="R7:S7"/>
    <mergeCell ref="T7:U7"/>
    <mergeCell ref="B9:E9"/>
  </mergeCells>
  <pageMargins left="0.7" right="0.7" top="0.75" bottom="0.75" header="0.3" footer="0.3"/>
  <pageSetup paperSize="9" scale="46" orientation="landscape" r:id="rId1"/>
  <rowBreaks count="1" manualBreakCount="1">
    <brk id="40" max="16383" man="1"/>
  </rowBreaks>
  <colBreaks count="1" manualBreakCount="1">
    <brk id="2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12107-2B1D-4591-A95E-BDB98B0D229F}">
  <dimension ref="A1:AI121"/>
  <sheetViews>
    <sheetView view="pageBreakPreview" topLeftCell="I71" zoomScale="85" zoomScaleNormal="55" zoomScaleSheetLayoutView="85" workbookViewId="0">
      <selection activeCell="N15" sqref="N15"/>
    </sheetView>
  </sheetViews>
  <sheetFormatPr defaultRowHeight="15" x14ac:dyDescent="0.25"/>
  <cols>
    <col min="8" max="8" width="31.7109375" customWidth="1"/>
    <col min="27" max="27" width="14" customWidth="1"/>
  </cols>
  <sheetData>
    <row r="1" spans="1:34" x14ac:dyDescent="0.25">
      <c r="A1" s="165"/>
      <c r="B1" s="368"/>
      <c r="C1" s="166"/>
      <c r="D1" s="479"/>
      <c r="E1" s="479"/>
      <c r="F1" s="367"/>
      <c r="G1" s="367"/>
      <c r="H1" s="367"/>
      <c r="I1" s="167"/>
      <c r="J1" s="478"/>
      <c r="K1" s="478"/>
      <c r="L1" s="478"/>
      <c r="M1" s="478"/>
      <c r="N1" s="478"/>
      <c r="O1" s="478"/>
      <c r="P1" s="168"/>
      <c r="Q1" s="168"/>
      <c r="R1" s="168"/>
      <c r="S1" s="168"/>
      <c r="T1" s="168"/>
      <c r="U1" s="168"/>
      <c r="V1" s="168"/>
      <c r="W1" s="367"/>
      <c r="X1" s="478"/>
      <c r="Y1" s="478"/>
      <c r="Z1" s="367"/>
      <c r="AA1" s="169"/>
      <c r="AB1" s="473"/>
      <c r="AC1" s="473"/>
      <c r="AD1" s="473"/>
      <c r="AE1" s="473"/>
      <c r="AF1" s="473"/>
      <c r="AG1" s="473"/>
      <c r="AH1" s="473"/>
    </row>
    <row r="2" spans="1:34" ht="21" x14ac:dyDescent="0.25">
      <c r="A2" s="480" t="s">
        <v>0</v>
      </c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481"/>
      <c r="R2" s="481"/>
      <c r="S2" s="481"/>
      <c r="T2" s="481"/>
      <c r="U2" s="481"/>
      <c r="V2" s="481"/>
      <c r="W2" s="481"/>
      <c r="X2" s="481"/>
      <c r="Y2" s="481"/>
      <c r="Z2" s="481"/>
      <c r="AA2" s="482"/>
      <c r="AB2" s="473"/>
      <c r="AC2" s="473"/>
      <c r="AD2" s="473"/>
      <c r="AE2" s="473"/>
      <c r="AF2" s="473"/>
      <c r="AG2" s="473"/>
      <c r="AH2" s="473"/>
    </row>
    <row r="3" spans="1:34" ht="18.75" x14ac:dyDescent="0.25">
      <c r="A3" s="401"/>
      <c r="B3" s="402"/>
      <c r="C3" s="402"/>
      <c r="D3" s="402"/>
      <c r="E3" s="402"/>
      <c r="F3" s="402"/>
      <c r="G3" s="363"/>
      <c r="H3" s="396"/>
      <c r="I3" s="396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  <c r="V3" s="535"/>
      <c r="W3" s="535"/>
      <c r="X3" s="396"/>
      <c r="Y3" s="535"/>
      <c r="Z3" s="535"/>
      <c r="AA3" s="178"/>
      <c r="AB3" s="473"/>
      <c r="AC3" s="473"/>
      <c r="AD3" s="473"/>
      <c r="AE3" s="473"/>
      <c r="AF3" s="473"/>
      <c r="AG3" s="473"/>
      <c r="AH3" s="473"/>
    </row>
    <row r="4" spans="1:34" ht="18" customHeight="1" x14ac:dyDescent="0.25">
      <c r="A4" s="558" t="s">
        <v>1</v>
      </c>
      <c r="B4" s="559"/>
      <c r="C4" s="559"/>
      <c r="D4" s="559"/>
      <c r="E4" s="559"/>
      <c r="F4" s="559"/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59"/>
      <c r="R4" s="559"/>
      <c r="S4" s="559"/>
      <c r="T4" s="559"/>
      <c r="U4" s="559"/>
      <c r="V4" s="559"/>
      <c r="W4" s="559"/>
      <c r="X4" s="559"/>
      <c r="Y4" s="559"/>
      <c r="Z4" s="559"/>
      <c r="AA4" s="560"/>
      <c r="AB4" s="540" t="s">
        <v>2</v>
      </c>
      <c r="AC4" s="509" t="s">
        <v>3</v>
      </c>
      <c r="AD4" s="509" t="s">
        <v>4</v>
      </c>
      <c r="AE4" s="509" t="s">
        <v>5</v>
      </c>
      <c r="AF4" s="509" t="s">
        <v>6</v>
      </c>
      <c r="AG4" s="509" t="s">
        <v>7</v>
      </c>
      <c r="AH4" s="473"/>
    </row>
    <row r="5" spans="1:34" ht="15.6" customHeight="1" x14ac:dyDescent="0.25">
      <c r="A5" s="551" t="s">
        <v>223</v>
      </c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  <c r="M5" s="552"/>
      <c r="N5" s="552"/>
      <c r="O5" s="552"/>
      <c r="P5" s="552"/>
      <c r="Q5" s="552"/>
      <c r="R5" s="552"/>
      <c r="S5" s="552"/>
      <c r="T5" s="552"/>
      <c r="U5" s="552"/>
      <c r="V5" s="552"/>
      <c r="W5" s="552"/>
      <c r="X5" s="552"/>
      <c r="Y5" s="552"/>
      <c r="Z5" s="552"/>
      <c r="AA5" s="553"/>
      <c r="AB5" s="541"/>
      <c r="AC5" s="510"/>
      <c r="AD5" s="510"/>
      <c r="AE5" s="510"/>
      <c r="AF5" s="510"/>
      <c r="AG5" s="510"/>
      <c r="AH5" s="473"/>
    </row>
    <row r="6" spans="1:34" x14ac:dyDescent="0.25">
      <c r="A6" s="170"/>
      <c r="B6" s="171"/>
      <c r="C6" s="171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  <c r="AA6" s="172"/>
      <c r="AB6" s="541"/>
      <c r="AC6" s="510"/>
      <c r="AD6" s="510"/>
      <c r="AE6" s="510"/>
      <c r="AF6" s="510"/>
      <c r="AG6" s="510"/>
      <c r="AH6" s="155"/>
    </row>
    <row r="7" spans="1:34" x14ac:dyDescent="0.25">
      <c r="A7" s="391" t="s">
        <v>9</v>
      </c>
      <c r="B7" s="495" t="s">
        <v>0</v>
      </c>
      <c r="C7" s="495"/>
      <c r="D7" s="495"/>
      <c r="E7" s="495"/>
      <c r="F7" s="392"/>
      <c r="G7" s="362"/>
      <c r="H7" s="364"/>
      <c r="I7" s="404"/>
      <c r="J7" s="515"/>
      <c r="K7" s="515"/>
      <c r="L7" s="515"/>
      <c r="M7" s="515"/>
      <c r="N7" s="515"/>
      <c r="O7" s="515"/>
      <c r="P7" s="515"/>
      <c r="Q7" s="515"/>
      <c r="R7" s="515"/>
      <c r="S7" s="515"/>
      <c r="T7" s="515"/>
      <c r="U7" s="515"/>
      <c r="V7" s="364"/>
      <c r="W7" s="495" t="s">
        <v>224</v>
      </c>
      <c r="X7" s="495"/>
      <c r="Y7" s="495"/>
      <c r="Z7" s="495"/>
      <c r="AA7" s="543"/>
      <c r="AB7" s="541"/>
      <c r="AC7" s="510"/>
      <c r="AD7" s="510"/>
      <c r="AE7" s="510"/>
      <c r="AF7" s="510"/>
      <c r="AG7" s="510"/>
      <c r="AH7" s="155"/>
    </row>
    <row r="8" spans="1:34" x14ac:dyDescent="0.25">
      <c r="A8" s="391" t="s">
        <v>11</v>
      </c>
      <c r="B8" s="495" t="s">
        <v>225</v>
      </c>
      <c r="C8" s="495"/>
      <c r="D8" s="495"/>
      <c r="E8" s="495"/>
      <c r="F8" s="392"/>
      <c r="G8" s="362"/>
      <c r="H8" s="364"/>
      <c r="I8" s="393"/>
      <c r="J8" s="173"/>
      <c r="K8" s="495"/>
      <c r="L8" s="495"/>
      <c r="M8" s="492"/>
      <c r="N8" s="492"/>
      <c r="O8" s="515"/>
      <c r="P8" s="515"/>
      <c r="Q8" s="515"/>
      <c r="R8" s="515"/>
      <c r="S8" s="515"/>
      <c r="T8" s="515"/>
      <c r="U8" s="515"/>
      <c r="V8" s="515"/>
      <c r="W8" s="362"/>
      <c r="X8" s="515"/>
      <c r="Y8" s="515"/>
      <c r="Z8" s="362"/>
      <c r="AA8" s="174"/>
      <c r="AB8" s="541"/>
      <c r="AC8" s="510"/>
      <c r="AD8" s="510"/>
      <c r="AE8" s="510"/>
      <c r="AF8" s="510"/>
      <c r="AG8" s="510"/>
      <c r="AH8" s="155"/>
    </row>
    <row r="9" spans="1:34" ht="15.75" thickBot="1" x14ac:dyDescent="0.3">
      <c r="A9" s="399" t="s">
        <v>13</v>
      </c>
      <c r="B9" s="516" t="str">
        <f>[1]VD!$G$22</f>
        <v>LH-B1-SR1-SMDB-001</v>
      </c>
      <c r="C9" s="516"/>
      <c r="D9" s="516"/>
      <c r="E9" s="516"/>
      <c r="F9" s="397"/>
      <c r="G9" s="397"/>
      <c r="H9" s="397"/>
      <c r="I9" s="1"/>
      <c r="J9" s="517"/>
      <c r="K9" s="517"/>
      <c r="L9" s="517"/>
      <c r="M9" s="517"/>
      <c r="N9" s="517"/>
      <c r="O9" s="517"/>
      <c r="P9" s="517"/>
      <c r="Q9" s="517"/>
      <c r="R9" s="517"/>
      <c r="S9" s="517"/>
      <c r="T9" s="517"/>
      <c r="U9" s="517"/>
      <c r="V9" s="517"/>
      <c r="W9" s="517"/>
      <c r="X9" s="365"/>
      <c r="Y9" s="517" t="s">
        <v>14</v>
      </c>
      <c r="Z9" s="517"/>
      <c r="AA9" s="518"/>
      <c r="AB9" s="541"/>
      <c r="AC9" s="510"/>
      <c r="AD9" s="510"/>
      <c r="AE9" s="510"/>
      <c r="AF9" s="510"/>
      <c r="AG9" s="510"/>
      <c r="AH9" s="155"/>
    </row>
    <row r="10" spans="1:34" x14ac:dyDescent="0.25">
      <c r="A10" s="2" t="s">
        <v>15</v>
      </c>
      <c r="B10" s="3" t="s">
        <v>15</v>
      </c>
      <c r="C10" s="4" t="s">
        <v>16</v>
      </c>
      <c r="D10" s="4" t="s">
        <v>17</v>
      </c>
      <c r="E10" s="4" t="s">
        <v>18</v>
      </c>
      <c r="F10" s="4" t="s">
        <v>17</v>
      </c>
      <c r="G10" s="4" t="s">
        <v>19</v>
      </c>
      <c r="H10" s="554" t="s">
        <v>20</v>
      </c>
      <c r="I10" s="556" t="s">
        <v>21</v>
      </c>
      <c r="J10" s="524"/>
      <c r="K10" s="524"/>
      <c r="L10" s="524"/>
      <c r="M10" s="524"/>
      <c r="N10" s="524"/>
      <c r="O10" s="524"/>
      <c r="P10" s="524"/>
      <c r="Q10" s="524"/>
      <c r="R10" s="524"/>
      <c r="S10" s="524"/>
      <c r="T10" s="524"/>
      <c r="U10" s="524"/>
      <c r="V10" s="525"/>
      <c r="W10" s="5" t="s">
        <v>22</v>
      </c>
      <c r="X10" s="529" t="s">
        <v>23</v>
      </c>
      <c r="Y10" s="530"/>
      <c r="Z10" s="531"/>
      <c r="AA10" s="6" t="s">
        <v>24</v>
      </c>
      <c r="AB10" s="542"/>
      <c r="AC10" s="511"/>
      <c r="AD10" s="511"/>
      <c r="AE10" s="511"/>
      <c r="AF10" s="511"/>
      <c r="AG10" s="511"/>
      <c r="AH10" s="155"/>
    </row>
    <row r="11" spans="1:34" ht="15.75" thickBot="1" x14ac:dyDescent="0.3">
      <c r="A11" s="7" t="s">
        <v>25</v>
      </c>
      <c r="B11" s="8" t="s">
        <v>25</v>
      </c>
      <c r="C11" s="9" t="s">
        <v>26</v>
      </c>
      <c r="D11" s="9" t="s">
        <v>26</v>
      </c>
      <c r="E11" s="9" t="s">
        <v>27</v>
      </c>
      <c r="F11" s="9" t="s">
        <v>28</v>
      </c>
      <c r="G11" s="9" t="s">
        <v>28</v>
      </c>
      <c r="H11" s="555"/>
      <c r="I11" s="557"/>
      <c r="J11" s="527"/>
      <c r="K11" s="527"/>
      <c r="L11" s="527"/>
      <c r="M11" s="527"/>
      <c r="N11" s="527"/>
      <c r="O11" s="527"/>
      <c r="P11" s="527"/>
      <c r="Q11" s="527"/>
      <c r="R11" s="527"/>
      <c r="S11" s="527"/>
      <c r="T11" s="527"/>
      <c r="U11" s="527"/>
      <c r="V11" s="528"/>
      <c r="W11" s="10" t="s">
        <v>29</v>
      </c>
      <c r="X11" s="580" t="s">
        <v>30</v>
      </c>
      <c r="Y11" s="567"/>
      <c r="Z11" s="581"/>
      <c r="AA11" s="11"/>
      <c r="AB11" s="500"/>
      <c r="AC11" s="503"/>
      <c r="AD11" s="394"/>
      <c r="AE11" s="503"/>
      <c r="AF11" s="503"/>
      <c r="AG11" s="503"/>
      <c r="AH11" s="155"/>
    </row>
    <row r="12" spans="1:34" x14ac:dyDescent="0.25">
      <c r="A12" s="7" t="s">
        <v>31</v>
      </c>
      <c r="B12" s="8" t="s">
        <v>32</v>
      </c>
      <c r="C12" s="9"/>
      <c r="D12" s="9"/>
      <c r="E12" s="9"/>
      <c r="F12" s="9" t="s">
        <v>33</v>
      </c>
      <c r="G12" s="9" t="s">
        <v>33</v>
      </c>
      <c r="H12" s="555"/>
      <c r="I12" s="9" t="s">
        <v>34</v>
      </c>
      <c r="J12" s="9" t="s">
        <v>35</v>
      </c>
      <c r="K12" s="9" t="s">
        <v>36</v>
      </c>
      <c r="L12" s="9" t="s">
        <v>37</v>
      </c>
      <c r="M12" s="9" t="s">
        <v>38</v>
      </c>
      <c r="N12" s="9" t="s">
        <v>39</v>
      </c>
      <c r="O12" s="9" t="s">
        <v>40</v>
      </c>
      <c r="P12" s="9" t="s">
        <v>41</v>
      </c>
      <c r="Q12" s="9" t="s">
        <v>42</v>
      </c>
      <c r="R12" s="9" t="s">
        <v>43</v>
      </c>
      <c r="S12" s="9" t="s">
        <v>44</v>
      </c>
      <c r="T12" s="9" t="s">
        <v>169</v>
      </c>
      <c r="U12" s="9" t="s">
        <v>6</v>
      </c>
      <c r="V12" s="9" t="s">
        <v>46</v>
      </c>
      <c r="W12" s="103"/>
      <c r="X12" s="573" t="s">
        <v>47</v>
      </c>
      <c r="Y12" s="554" t="s">
        <v>48</v>
      </c>
      <c r="Z12" s="519" t="s">
        <v>49</v>
      </c>
      <c r="AA12" s="398"/>
      <c r="AB12" s="501"/>
      <c r="AC12" s="504"/>
      <c r="AD12" s="395"/>
      <c r="AE12" s="504"/>
      <c r="AF12" s="504"/>
      <c r="AG12" s="504"/>
      <c r="AH12" s="155"/>
    </row>
    <row r="13" spans="1:34" ht="15.75" thickBot="1" x14ac:dyDescent="0.3">
      <c r="A13" s="12"/>
      <c r="B13" s="13"/>
      <c r="C13" s="14"/>
      <c r="D13" s="14"/>
      <c r="E13" s="14" t="s">
        <v>50</v>
      </c>
      <c r="F13" s="14" t="s">
        <v>51</v>
      </c>
      <c r="G13" s="14" t="s">
        <v>51</v>
      </c>
      <c r="H13" s="508"/>
      <c r="I13" s="14"/>
      <c r="J13" s="14" t="s">
        <v>52</v>
      </c>
      <c r="K13" s="14" t="s">
        <v>53</v>
      </c>
      <c r="L13" s="14" t="s">
        <v>54</v>
      </c>
      <c r="M13" s="14" t="s">
        <v>54</v>
      </c>
      <c r="N13" s="14" t="s">
        <v>54</v>
      </c>
      <c r="O13" s="14"/>
      <c r="P13" s="14"/>
      <c r="Q13" s="14"/>
      <c r="R13" s="14"/>
      <c r="S13" s="14" t="s">
        <v>55</v>
      </c>
      <c r="T13" s="14" t="s">
        <v>55</v>
      </c>
      <c r="U13" s="14"/>
      <c r="V13" s="14"/>
      <c r="W13" s="216"/>
      <c r="X13" s="574"/>
      <c r="Y13" s="508"/>
      <c r="Z13" s="522"/>
      <c r="AA13" s="87"/>
      <c r="AB13" s="501"/>
      <c r="AC13" s="548"/>
      <c r="AD13" s="395"/>
      <c r="AE13" s="504"/>
      <c r="AF13" s="504"/>
      <c r="AG13" s="504"/>
      <c r="AH13" s="155"/>
    </row>
    <row r="14" spans="1:34" x14ac:dyDescent="0.25">
      <c r="A14" s="577" t="s">
        <v>226</v>
      </c>
      <c r="B14" s="8"/>
      <c r="C14" s="120">
        <v>1</v>
      </c>
      <c r="D14" s="227" t="s">
        <v>58</v>
      </c>
      <c r="E14" s="143">
        <v>10</v>
      </c>
      <c r="F14" s="139">
        <v>2.5</v>
      </c>
      <c r="G14" s="139">
        <v>2.5</v>
      </c>
      <c r="H14" s="140" t="s">
        <v>227</v>
      </c>
      <c r="I14" s="21">
        <v>7</v>
      </c>
      <c r="J14" s="22"/>
      <c r="K14" s="22"/>
      <c r="L14" s="22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113" t="s">
        <v>228</v>
      </c>
      <c r="X14" s="23">
        <f>(5*15+100+2*5)/1000</f>
        <v>0.185</v>
      </c>
      <c r="Y14" s="23"/>
      <c r="Z14" s="23"/>
      <c r="AA14" s="194" t="s">
        <v>61</v>
      </c>
      <c r="AB14" s="24">
        <f>X14</f>
        <v>0.185</v>
      </c>
      <c r="AC14" s="25"/>
      <c r="AD14" s="26"/>
      <c r="AE14" s="26"/>
      <c r="AF14" s="26"/>
      <c r="AG14" s="26"/>
      <c r="AH14" s="155"/>
    </row>
    <row r="15" spans="1:34" x14ac:dyDescent="0.25">
      <c r="A15" s="578"/>
      <c r="B15" s="8" t="s">
        <v>62</v>
      </c>
      <c r="C15" s="126">
        <v>2</v>
      </c>
      <c r="D15" s="228" t="s">
        <v>63</v>
      </c>
      <c r="E15" s="143">
        <v>10</v>
      </c>
      <c r="F15" s="139">
        <v>2.5</v>
      </c>
      <c r="G15" s="139">
        <v>2.5</v>
      </c>
      <c r="H15" s="140" t="s">
        <v>229</v>
      </c>
      <c r="I15" s="21">
        <v>16</v>
      </c>
      <c r="J15" s="28"/>
      <c r="K15" s="21"/>
      <c r="L15" s="2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113" t="s">
        <v>228</v>
      </c>
      <c r="X15" s="21"/>
      <c r="Y15" s="23">
        <f>(14*15+6.5*5+100)/1000</f>
        <v>0.34250000000000003</v>
      </c>
      <c r="Z15" s="21"/>
      <c r="AA15" s="194" t="s">
        <v>61</v>
      </c>
      <c r="AB15" s="24">
        <f>Y15</f>
        <v>0.34250000000000003</v>
      </c>
      <c r="AC15" s="25"/>
      <c r="AD15" s="25"/>
      <c r="AE15" s="25"/>
      <c r="AF15" s="25"/>
      <c r="AG15" s="25"/>
      <c r="AH15" s="155"/>
    </row>
    <row r="16" spans="1:34" x14ac:dyDescent="0.25">
      <c r="A16" s="578"/>
      <c r="B16" s="8" t="s">
        <v>65</v>
      </c>
      <c r="C16" s="126">
        <v>3</v>
      </c>
      <c r="D16" s="228" t="s">
        <v>66</v>
      </c>
      <c r="E16" s="143">
        <v>10</v>
      </c>
      <c r="F16" s="139">
        <v>2.5</v>
      </c>
      <c r="G16" s="139">
        <v>2.5</v>
      </c>
      <c r="H16" s="229" t="s">
        <v>230</v>
      </c>
      <c r="I16" s="19">
        <v>16</v>
      </c>
      <c r="J16" s="30"/>
      <c r="K16" s="30"/>
      <c r="L16" s="30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113" t="s">
        <v>228</v>
      </c>
      <c r="X16" s="31"/>
      <c r="Y16" s="31"/>
      <c r="Z16" s="23">
        <f>(14*15+6.5*5+100)/1000</f>
        <v>0.34250000000000003</v>
      </c>
      <c r="AA16" s="194" t="s">
        <v>61</v>
      </c>
      <c r="AB16" s="24">
        <f>Z16</f>
        <v>0.34250000000000003</v>
      </c>
      <c r="AC16" s="25"/>
      <c r="AD16" s="25"/>
      <c r="AE16" s="25"/>
      <c r="AF16" s="25"/>
      <c r="AG16" s="25"/>
      <c r="AH16" s="155"/>
    </row>
    <row r="17" spans="1:34" x14ac:dyDescent="0.25">
      <c r="A17" s="578"/>
      <c r="B17" s="8" t="s">
        <v>69</v>
      </c>
      <c r="C17" s="126">
        <v>4</v>
      </c>
      <c r="D17" s="228" t="s">
        <v>70</v>
      </c>
      <c r="E17" s="143">
        <v>10</v>
      </c>
      <c r="F17" s="139">
        <v>2.5</v>
      </c>
      <c r="G17" s="139">
        <v>2.5</v>
      </c>
      <c r="H17" s="140" t="s">
        <v>231</v>
      </c>
      <c r="I17" s="21">
        <v>8</v>
      </c>
      <c r="J17" s="23"/>
      <c r="K17" s="23"/>
      <c r="L17" s="23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3">
        <v>15</v>
      </c>
      <c r="X17" s="33">
        <f>SUM(I17:V17)*W17/1000</f>
        <v>0.12</v>
      </c>
      <c r="Y17" s="33"/>
      <c r="Z17" s="33"/>
      <c r="AA17" s="194" t="s">
        <v>61</v>
      </c>
      <c r="AB17" s="24">
        <f>X17</f>
        <v>0.12</v>
      </c>
      <c r="AC17" s="25"/>
      <c r="AD17" s="25"/>
      <c r="AE17" s="25"/>
      <c r="AF17" s="25"/>
      <c r="AG17" s="25"/>
      <c r="AH17" s="155"/>
    </row>
    <row r="18" spans="1:34" x14ac:dyDescent="0.25">
      <c r="A18" s="578"/>
      <c r="B18" s="8"/>
      <c r="C18" s="126">
        <v>5</v>
      </c>
      <c r="D18" s="228" t="s">
        <v>72</v>
      </c>
      <c r="E18" s="143">
        <v>10</v>
      </c>
      <c r="F18" s="139">
        <v>2.5</v>
      </c>
      <c r="G18" s="139">
        <v>2.5</v>
      </c>
      <c r="H18" s="140" t="s">
        <v>232</v>
      </c>
      <c r="I18" s="21">
        <v>8</v>
      </c>
      <c r="J18" s="21"/>
      <c r="K18" s="21"/>
      <c r="L18" s="21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22">
        <v>15</v>
      </c>
      <c r="X18" s="21"/>
      <c r="Y18" s="23">
        <f>SUM(I18:V18)*W18/1000</f>
        <v>0.12</v>
      </c>
      <c r="Z18" s="21"/>
      <c r="AA18" s="194" t="s">
        <v>61</v>
      </c>
      <c r="AB18" s="24">
        <f>Y18</f>
        <v>0.12</v>
      </c>
      <c r="AC18" s="25"/>
      <c r="AD18" s="25"/>
      <c r="AE18" s="25"/>
      <c r="AF18" s="25"/>
      <c r="AG18" s="25"/>
      <c r="AH18" s="155"/>
    </row>
    <row r="19" spans="1:34" ht="15.75" thickBot="1" x14ac:dyDescent="0.3">
      <c r="A19" s="578"/>
      <c r="B19" s="35"/>
      <c r="C19" s="134">
        <v>6</v>
      </c>
      <c r="D19" s="230" t="s">
        <v>74</v>
      </c>
      <c r="E19" s="231">
        <v>10</v>
      </c>
      <c r="F19" s="232">
        <v>2.5</v>
      </c>
      <c r="G19" s="232">
        <v>2.5</v>
      </c>
      <c r="H19" s="233" t="s">
        <v>233</v>
      </c>
      <c r="I19" s="37">
        <v>19</v>
      </c>
      <c r="J19" s="37"/>
      <c r="K19" s="37"/>
      <c r="L19" s="37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114" t="s">
        <v>228</v>
      </c>
      <c r="X19" s="37"/>
      <c r="Y19" s="37"/>
      <c r="Z19" s="39">
        <f>(15*17+100+10*5)/1000</f>
        <v>0.40500000000000003</v>
      </c>
      <c r="AA19" s="201" t="s">
        <v>61</v>
      </c>
      <c r="AB19" s="24">
        <f>Z19</f>
        <v>0.40500000000000003</v>
      </c>
      <c r="AC19" s="25"/>
      <c r="AD19" s="25"/>
      <c r="AE19" s="25"/>
      <c r="AF19" s="25"/>
      <c r="AG19" s="25"/>
      <c r="AH19" s="155"/>
    </row>
    <row r="20" spans="1:34" x14ac:dyDescent="0.25">
      <c r="A20" s="578"/>
      <c r="B20" s="8"/>
      <c r="C20" s="120">
        <v>7</v>
      </c>
      <c r="D20" s="227" t="s">
        <v>76</v>
      </c>
      <c r="E20" s="143">
        <v>10</v>
      </c>
      <c r="F20" s="139">
        <v>2.5</v>
      </c>
      <c r="G20" s="139">
        <v>2.5</v>
      </c>
      <c r="H20" s="140" t="s">
        <v>234</v>
      </c>
      <c r="I20" s="21">
        <v>12</v>
      </c>
      <c r="J20" s="21"/>
      <c r="K20" s="21"/>
      <c r="L20" s="21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113" t="s">
        <v>235</v>
      </c>
      <c r="X20" s="33">
        <f>(30*10+26*5+100)/1000</f>
        <v>0.53</v>
      </c>
      <c r="Y20" s="33"/>
      <c r="Z20" s="33"/>
      <c r="AA20" s="200" t="s">
        <v>61</v>
      </c>
      <c r="AB20" s="24">
        <f>X20</f>
        <v>0.53</v>
      </c>
      <c r="AC20" s="25"/>
      <c r="AD20" s="25"/>
      <c r="AE20" s="25"/>
      <c r="AF20" s="25"/>
      <c r="AG20" s="25"/>
      <c r="AH20" s="155"/>
    </row>
    <row r="21" spans="1:34" x14ac:dyDescent="0.25">
      <c r="A21" s="578"/>
      <c r="B21" s="8" t="s">
        <v>62</v>
      </c>
      <c r="C21" s="121">
        <v>8</v>
      </c>
      <c r="D21" s="228" t="s">
        <v>78</v>
      </c>
      <c r="E21" s="143">
        <v>10</v>
      </c>
      <c r="F21" s="139">
        <v>2.5</v>
      </c>
      <c r="G21" s="139">
        <v>2.5</v>
      </c>
      <c r="H21" s="140" t="s">
        <v>236</v>
      </c>
      <c r="I21" s="21">
        <v>16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116" t="s">
        <v>228</v>
      </c>
      <c r="X21" s="21"/>
      <c r="Y21" s="23">
        <f>(13*15+22*5+100)/1000</f>
        <v>0.40500000000000003</v>
      </c>
      <c r="Z21" s="21"/>
      <c r="AA21" s="200" t="s">
        <v>61</v>
      </c>
      <c r="AB21" s="24">
        <f>Y21</f>
        <v>0.40500000000000003</v>
      </c>
      <c r="AC21" s="25"/>
      <c r="AD21" s="25"/>
      <c r="AE21" s="25"/>
      <c r="AF21" s="25"/>
      <c r="AG21" s="25"/>
      <c r="AH21" s="155"/>
    </row>
    <row r="22" spans="1:34" x14ac:dyDescent="0.25">
      <c r="A22" s="578"/>
      <c r="B22" s="8" t="s">
        <v>65</v>
      </c>
      <c r="C22" s="121">
        <v>9</v>
      </c>
      <c r="D22" s="234" t="s">
        <v>80</v>
      </c>
      <c r="E22" s="143">
        <v>10</v>
      </c>
      <c r="F22" s="139">
        <v>2.5</v>
      </c>
      <c r="G22" s="139">
        <v>2.5</v>
      </c>
      <c r="H22" s="229" t="s">
        <v>237</v>
      </c>
      <c r="I22" s="43">
        <v>20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>
        <v>15</v>
      </c>
      <c r="X22" s="31"/>
      <c r="Y22" s="31"/>
      <c r="Z22" s="32">
        <f>SUM(I22:V22)*W22/1000</f>
        <v>0.3</v>
      </c>
      <c r="AA22" s="200" t="s">
        <v>61</v>
      </c>
      <c r="AB22" s="24">
        <f>Z22</f>
        <v>0.3</v>
      </c>
      <c r="AC22" s="25"/>
      <c r="AD22" s="25"/>
      <c r="AE22" s="25"/>
      <c r="AF22" s="25"/>
      <c r="AG22" s="25"/>
      <c r="AH22" s="155"/>
    </row>
    <row r="23" spans="1:34" x14ac:dyDescent="0.25">
      <c r="A23" s="578"/>
      <c r="B23" s="8" t="s">
        <v>69</v>
      </c>
      <c r="C23" s="120">
        <v>10</v>
      </c>
      <c r="D23" s="227" t="s">
        <v>82</v>
      </c>
      <c r="E23" s="143"/>
      <c r="F23" s="139"/>
      <c r="G23" s="139"/>
      <c r="H23" s="229" t="s">
        <v>124</v>
      </c>
      <c r="I23" s="21"/>
      <c r="J23" s="30"/>
      <c r="K23" s="30"/>
      <c r="L23" s="30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33">
        <f>SUM(I23:V23)*W23/1000</f>
        <v>0</v>
      </c>
      <c r="Y23" s="33"/>
      <c r="Z23" s="33"/>
      <c r="AA23" s="199" t="s">
        <v>101</v>
      </c>
      <c r="AB23" s="24"/>
      <c r="AC23" s="25"/>
      <c r="AD23" s="25"/>
      <c r="AE23" s="25"/>
      <c r="AF23" s="25"/>
      <c r="AG23" s="25"/>
      <c r="AH23" s="155"/>
    </row>
    <row r="24" spans="1:34" x14ac:dyDescent="0.25">
      <c r="A24" s="578"/>
      <c r="B24" s="8"/>
      <c r="C24" s="126">
        <v>11</v>
      </c>
      <c r="D24" s="228" t="s">
        <v>84</v>
      </c>
      <c r="E24" s="143">
        <v>10</v>
      </c>
      <c r="F24" s="139">
        <v>2.5</v>
      </c>
      <c r="G24" s="139">
        <v>2.5</v>
      </c>
      <c r="H24" s="140" t="s">
        <v>231</v>
      </c>
      <c r="I24" s="22">
        <v>2</v>
      </c>
      <c r="J24" s="23"/>
      <c r="K24" s="23"/>
      <c r="L24" s="23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50</v>
      </c>
      <c r="X24" s="21"/>
      <c r="Y24" s="23">
        <f>SUM(I24:V24)*W24/1000</f>
        <v>0.1</v>
      </c>
      <c r="Z24" s="21"/>
      <c r="AA24" s="200" t="s">
        <v>61</v>
      </c>
      <c r="AB24" s="24">
        <f>Y24</f>
        <v>0.1</v>
      </c>
      <c r="AC24" s="25"/>
      <c r="AD24" s="25"/>
      <c r="AE24" s="25"/>
      <c r="AF24" s="25"/>
      <c r="AG24" s="25"/>
      <c r="AH24" s="155"/>
    </row>
    <row r="25" spans="1:34" ht="15.75" thickBot="1" x14ac:dyDescent="0.3">
      <c r="A25" s="578"/>
      <c r="B25" s="35"/>
      <c r="C25" s="134">
        <v>12</v>
      </c>
      <c r="D25" s="230" t="s">
        <v>86</v>
      </c>
      <c r="E25" s="231">
        <v>10</v>
      </c>
      <c r="F25" s="133">
        <v>2.5</v>
      </c>
      <c r="G25" s="133">
        <v>2.5</v>
      </c>
      <c r="H25" s="235" t="s">
        <v>230</v>
      </c>
      <c r="I25" s="46">
        <v>2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>
        <v>50</v>
      </c>
      <c r="X25" s="37"/>
      <c r="Y25" s="37"/>
      <c r="Z25" s="39">
        <f>SUM(I25:V25)*W25/1000</f>
        <v>0.1</v>
      </c>
      <c r="AA25" s="201" t="s">
        <v>61</v>
      </c>
      <c r="AB25" s="24">
        <f>Z25</f>
        <v>0.1</v>
      </c>
      <c r="AC25" s="25"/>
      <c r="AD25" s="25"/>
      <c r="AE25" s="25"/>
      <c r="AF25" s="25"/>
      <c r="AG25" s="25"/>
      <c r="AH25" s="155"/>
    </row>
    <row r="26" spans="1:34" x14ac:dyDescent="0.25">
      <c r="A26" s="578"/>
      <c r="B26" s="8"/>
      <c r="C26" s="120">
        <v>13</v>
      </c>
      <c r="D26" s="227" t="s">
        <v>88</v>
      </c>
      <c r="E26" s="143">
        <v>10</v>
      </c>
      <c r="F26" s="139"/>
      <c r="G26" s="139"/>
      <c r="H26" s="229" t="s">
        <v>101</v>
      </c>
      <c r="I26" s="21"/>
      <c r="J26" s="23"/>
      <c r="K26" s="23"/>
      <c r="L26" s="23"/>
      <c r="M26" s="21"/>
      <c r="N26" s="21"/>
      <c r="O26" s="21"/>
      <c r="P26" s="21"/>
      <c r="Q26" s="21"/>
      <c r="R26" s="21"/>
      <c r="S26" s="21"/>
      <c r="T26" s="21"/>
      <c r="U26" s="21"/>
      <c r="V26" s="21">
        <v>1</v>
      </c>
      <c r="W26" s="293">
        <v>200</v>
      </c>
      <c r="X26" s="23">
        <f>SUM(I26:V26)*W26/1000</f>
        <v>0.2</v>
      </c>
      <c r="Y26" s="23"/>
      <c r="Z26" s="23"/>
      <c r="AA26" s="195" t="s">
        <v>101</v>
      </c>
      <c r="AB26" s="24"/>
      <c r="AC26" s="25"/>
      <c r="AD26" s="25"/>
      <c r="AE26" s="25"/>
      <c r="AF26" s="25"/>
      <c r="AG26" s="25">
        <f>X26</f>
        <v>0.2</v>
      </c>
      <c r="AH26" s="155"/>
    </row>
    <row r="27" spans="1:34" x14ac:dyDescent="0.25">
      <c r="A27" s="578"/>
      <c r="B27" s="8" t="s">
        <v>62</v>
      </c>
      <c r="C27" s="126">
        <v>14</v>
      </c>
      <c r="D27" s="228" t="s">
        <v>89</v>
      </c>
      <c r="E27" s="143">
        <v>10</v>
      </c>
      <c r="F27" s="139"/>
      <c r="G27" s="139"/>
      <c r="H27" s="229" t="s">
        <v>101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>
        <v>1</v>
      </c>
      <c r="W27" s="302">
        <v>200</v>
      </c>
      <c r="X27" s="21"/>
      <c r="Y27" s="23">
        <f>SUM(I27:V27)*W27/1000</f>
        <v>0.2</v>
      </c>
      <c r="Z27" s="21"/>
      <c r="AA27" s="217" t="s">
        <v>101</v>
      </c>
      <c r="AB27" s="24"/>
      <c r="AC27" s="25"/>
      <c r="AD27" s="25"/>
      <c r="AE27" s="25"/>
      <c r="AF27" s="25"/>
      <c r="AG27" s="25">
        <f>Y27</f>
        <v>0.2</v>
      </c>
      <c r="AH27" s="155"/>
    </row>
    <row r="28" spans="1:34" x14ac:dyDescent="0.25">
      <c r="A28" s="578"/>
      <c r="B28" s="8" t="s">
        <v>65</v>
      </c>
      <c r="C28" s="126">
        <v>15</v>
      </c>
      <c r="D28" s="234" t="s">
        <v>91</v>
      </c>
      <c r="E28" s="143">
        <v>10</v>
      </c>
      <c r="F28" s="139">
        <v>4</v>
      </c>
      <c r="G28" s="139">
        <v>4</v>
      </c>
      <c r="H28" s="229" t="s">
        <v>238</v>
      </c>
      <c r="I28" s="41">
        <v>1</v>
      </c>
      <c r="J28" s="21"/>
      <c r="K28" s="21"/>
      <c r="L28" s="21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23">
        <v>100</v>
      </c>
      <c r="X28" s="31"/>
      <c r="Y28" s="31"/>
      <c r="Z28" s="32">
        <f>SUM(I28:V28)*W28/1000</f>
        <v>0.1</v>
      </c>
      <c r="AA28" s="255"/>
      <c r="AB28" s="24">
        <f>Z28</f>
        <v>0.1</v>
      </c>
      <c r="AC28" s="25"/>
      <c r="AD28" s="25"/>
      <c r="AE28" s="25"/>
      <c r="AF28" s="25"/>
      <c r="AG28" s="25"/>
      <c r="AH28" s="155"/>
    </row>
    <row r="29" spans="1:34" x14ac:dyDescent="0.25">
      <c r="A29" s="578"/>
      <c r="B29" s="8" t="s">
        <v>69</v>
      </c>
      <c r="C29" s="121">
        <v>16</v>
      </c>
      <c r="D29" s="227" t="s">
        <v>92</v>
      </c>
      <c r="E29" s="121">
        <v>10</v>
      </c>
      <c r="F29" s="121"/>
      <c r="G29" s="121"/>
      <c r="H29" s="229" t="s">
        <v>101</v>
      </c>
      <c r="I29" s="21"/>
      <c r="J29" s="21"/>
      <c r="K29" s="21"/>
      <c r="L29" s="21"/>
      <c r="M29" s="30"/>
      <c r="N29" s="30"/>
      <c r="O29" s="30"/>
      <c r="P29" s="30"/>
      <c r="Q29" s="30"/>
      <c r="R29" s="30"/>
      <c r="S29" s="30"/>
      <c r="T29" s="30"/>
      <c r="U29" s="30"/>
      <c r="V29" s="30">
        <v>1</v>
      </c>
      <c r="W29" s="302">
        <v>200</v>
      </c>
      <c r="X29" s="33">
        <f>SUM(I29:V29)*W29/1000</f>
        <v>0.2</v>
      </c>
      <c r="Y29" s="33"/>
      <c r="Z29" s="33"/>
      <c r="AA29" s="217" t="s">
        <v>101</v>
      </c>
      <c r="AB29" s="24"/>
      <c r="AC29" s="25"/>
      <c r="AD29" s="25"/>
      <c r="AE29" s="25"/>
      <c r="AF29" s="25"/>
      <c r="AG29" s="25">
        <f>X29</f>
        <v>0.2</v>
      </c>
      <c r="AH29" s="155"/>
    </row>
    <row r="30" spans="1:34" x14ac:dyDescent="0.25">
      <c r="A30" s="578"/>
      <c r="B30" s="8"/>
      <c r="C30" s="121">
        <v>17</v>
      </c>
      <c r="D30" s="228" t="s">
        <v>93</v>
      </c>
      <c r="E30" s="121">
        <v>10</v>
      </c>
      <c r="F30" s="121"/>
      <c r="G30" s="121"/>
      <c r="H30" s="229" t="s">
        <v>101</v>
      </c>
      <c r="I30" s="21"/>
      <c r="J30" s="21"/>
      <c r="K30" s="21"/>
      <c r="L30" s="21"/>
      <c r="M30" s="23"/>
      <c r="N30" s="23"/>
      <c r="O30" s="23"/>
      <c r="P30" s="23"/>
      <c r="Q30" s="23"/>
      <c r="R30" s="23"/>
      <c r="S30" s="23"/>
      <c r="T30" s="23"/>
      <c r="U30" s="23"/>
      <c r="V30" s="23">
        <v>1</v>
      </c>
      <c r="W30" s="293">
        <v>200</v>
      </c>
      <c r="X30" s="21"/>
      <c r="Y30" s="23">
        <f>SUM(I30:V30)*W30/1000</f>
        <v>0.2</v>
      </c>
      <c r="Z30" s="21"/>
      <c r="AA30" s="217" t="s">
        <v>101</v>
      </c>
      <c r="AB30" s="24"/>
      <c r="AC30" s="25"/>
      <c r="AD30" s="25"/>
      <c r="AE30" s="25"/>
      <c r="AF30" s="25"/>
      <c r="AG30" s="25">
        <f>Y30</f>
        <v>0.2</v>
      </c>
      <c r="AH30" s="155"/>
    </row>
    <row r="31" spans="1:34" ht="15.75" thickBot="1" x14ac:dyDescent="0.3">
      <c r="A31" s="578"/>
      <c r="B31" s="35"/>
      <c r="C31" s="133">
        <v>18</v>
      </c>
      <c r="D31" s="230" t="s">
        <v>94</v>
      </c>
      <c r="E31" s="133">
        <v>10</v>
      </c>
      <c r="F31" s="133"/>
      <c r="G31" s="133"/>
      <c r="H31" s="236" t="s">
        <v>101</v>
      </c>
      <c r="I31" s="46"/>
      <c r="J31" s="4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>
        <v>1</v>
      </c>
      <c r="W31" s="312">
        <v>200</v>
      </c>
      <c r="X31" s="37"/>
      <c r="Y31" s="37"/>
      <c r="Z31" s="39">
        <f>SUM(I31:V31)*W31/1000</f>
        <v>0.2</v>
      </c>
      <c r="AA31" s="198" t="s">
        <v>101</v>
      </c>
      <c r="AB31" s="24"/>
      <c r="AC31" s="25"/>
      <c r="AD31" s="25"/>
      <c r="AE31" s="25"/>
      <c r="AF31" s="25"/>
      <c r="AG31" s="25">
        <f>Z31</f>
        <v>0.2</v>
      </c>
      <c r="AH31" s="155"/>
    </row>
    <row r="32" spans="1:34" x14ac:dyDescent="0.25">
      <c r="A32" s="578"/>
      <c r="B32" s="8"/>
      <c r="C32" s="139">
        <v>19</v>
      </c>
      <c r="D32" s="227" t="s">
        <v>96</v>
      </c>
      <c r="E32" s="143">
        <v>32</v>
      </c>
      <c r="F32" s="237">
        <v>4</v>
      </c>
      <c r="G32" s="238">
        <v>4</v>
      </c>
      <c r="H32" s="229" t="s">
        <v>227</v>
      </c>
      <c r="I32" s="21"/>
      <c r="J32" s="23"/>
      <c r="K32" s="23"/>
      <c r="L32" s="23"/>
      <c r="M32" s="23">
        <v>4</v>
      </c>
      <c r="N32" s="23"/>
      <c r="O32" s="23"/>
      <c r="P32" s="23"/>
      <c r="Q32" s="23"/>
      <c r="R32" s="23"/>
      <c r="S32" s="23"/>
      <c r="T32" s="23"/>
      <c r="U32" s="23"/>
      <c r="V32" s="23"/>
      <c r="W32" s="23">
        <v>200</v>
      </c>
      <c r="X32" s="23">
        <f>SUM(I32:V32)*W32/1000</f>
        <v>0.8</v>
      </c>
      <c r="Y32" s="23"/>
      <c r="Z32" s="23"/>
      <c r="AA32" s="200" t="s">
        <v>98</v>
      </c>
      <c r="AB32" s="49"/>
      <c r="AC32" s="25">
        <f>X32</f>
        <v>0.8</v>
      </c>
      <c r="AD32" s="25"/>
      <c r="AE32" s="25"/>
      <c r="AF32" s="25"/>
      <c r="AG32" s="25"/>
      <c r="AH32" s="155"/>
    </row>
    <row r="33" spans="1:34" x14ac:dyDescent="0.25">
      <c r="A33" s="578"/>
      <c r="B33" s="8" t="s">
        <v>99</v>
      </c>
      <c r="C33" s="121">
        <v>20</v>
      </c>
      <c r="D33" s="228" t="s">
        <v>100</v>
      </c>
      <c r="E33" s="143">
        <v>32</v>
      </c>
      <c r="F33" s="139">
        <v>4</v>
      </c>
      <c r="G33" s="143">
        <v>4</v>
      </c>
      <c r="H33" s="229" t="s">
        <v>229</v>
      </c>
      <c r="I33" s="21"/>
      <c r="J33" s="21"/>
      <c r="K33" s="21"/>
      <c r="L33" s="21"/>
      <c r="M33" s="302">
        <v>9</v>
      </c>
      <c r="N33" s="21"/>
      <c r="O33" s="21"/>
      <c r="P33" s="21"/>
      <c r="Q33" s="21"/>
      <c r="R33" s="21"/>
      <c r="S33" s="21"/>
      <c r="T33" s="21"/>
      <c r="U33" s="21"/>
      <c r="V33" s="21"/>
      <c r="W33" s="21">
        <v>200</v>
      </c>
      <c r="X33" s="21"/>
      <c r="Y33" s="23">
        <f>SUM(I33:V33)*W33/1000</f>
        <v>1.8</v>
      </c>
      <c r="Z33" s="21"/>
      <c r="AA33" s="218" t="s">
        <v>98</v>
      </c>
      <c r="AB33" s="49"/>
      <c r="AC33" s="25">
        <f>Y33</f>
        <v>1.8</v>
      </c>
      <c r="AD33" s="25"/>
      <c r="AE33" s="25"/>
      <c r="AF33" s="25"/>
      <c r="AG33" s="25"/>
      <c r="AH33" s="155"/>
    </row>
    <row r="34" spans="1:34" x14ac:dyDescent="0.25">
      <c r="A34" s="578"/>
      <c r="B34" s="51" t="s">
        <v>102</v>
      </c>
      <c r="C34" s="121">
        <v>21</v>
      </c>
      <c r="D34" s="239" t="s">
        <v>103</v>
      </c>
      <c r="E34" s="240">
        <v>32</v>
      </c>
      <c r="F34" s="121">
        <v>4</v>
      </c>
      <c r="G34" s="143">
        <v>4</v>
      </c>
      <c r="H34" s="229" t="s">
        <v>230</v>
      </c>
      <c r="I34" s="97"/>
      <c r="J34" s="98"/>
      <c r="K34" s="43"/>
      <c r="L34" s="43"/>
      <c r="M34" s="306">
        <v>9</v>
      </c>
      <c r="N34" s="43"/>
      <c r="O34" s="43"/>
      <c r="P34" s="31"/>
      <c r="Q34" s="43"/>
      <c r="R34" s="43"/>
      <c r="S34" s="43"/>
      <c r="T34" s="43"/>
      <c r="U34" s="43"/>
      <c r="V34" s="31"/>
      <c r="W34" s="100">
        <v>200</v>
      </c>
      <c r="X34" s="31"/>
      <c r="Y34" s="31"/>
      <c r="Z34" s="105">
        <f>SUM(I34:V34)*W34/1000</f>
        <v>1.8</v>
      </c>
      <c r="AA34" s="219" t="s">
        <v>98</v>
      </c>
      <c r="AB34" s="49"/>
      <c r="AC34" s="25">
        <f>Z34</f>
        <v>1.8</v>
      </c>
      <c r="AD34" s="25"/>
      <c r="AE34" s="25"/>
      <c r="AF34" s="25"/>
      <c r="AG34" s="25"/>
      <c r="AH34" s="155"/>
    </row>
    <row r="35" spans="1:34" x14ac:dyDescent="0.25">
      <c r="A35" s="578"/>
      <c r="B35" s="51" t="s">
        <v>104</v>
      </c>
      <c r="C35" s="139">
        <v>22</v>
      </c>
      <c r="D35" s="227" t="s">
        <v>105</v>
      </c>
      <c r="E35" s="241">
        <v>20</v>
      </c>
      <c r="F35" s="139">
        <v>4</v>
      </c>
      <c r="G35" s="121">
        <v>4</v>
      </c>
      <c r="H35" s="229" t="s">
        <v>231</v>
      </c>
      <c r="I35" s="94"/>
      <c r="J35" s="32"/>
      <c r="K35" s="32"/>
      <c r="L35" s="61">
        <v>1</v>
      </c>
      <c r="M35" s="61"/>
      <c r="N35" s="23"/>
      <c r="O35" s="99"/>
      <c r="P35" s="60"/>
      <c r="Q35" s="61"/>
      <c r="R35" s="61"/>
      <c r="S35" s="61"/>
      <c r="T35" s="61"/>
      <c r="U35" s="32"/>
      <c r="V35" s="55"/>
      <c r="W35" s="23">
        <v>100</v>
      </c>
      <c r="X35" s="101">
        <f>SUM(I35:V35)*W35/1000</f>
        <v>0.1</v>
      </c>
      <c r="Y35" s="55"/>
      <c r="Z35" s="106"/>
      <c r="AA35" s="219" t="s">
        <v>239</v>
      </c>
      <c r="AB35" s="49"/>
      <c r="AC35" s="25">
        <f>X35</f>
        <v>0.1</v>
      </c>
      <c r="AD35" s="25"/>
      <c r="AE35" s="25"/>
      <c r="AF35" s="25"/>
      <c r="AG35" s="25"/>
      <c r="AH35" s="155"/>
    </row>
    <row r="36" spans="1:34" x14ac:dyDescent="0.25">
      <c r="A36" s="578"/>
      <c r="B36" s="51"/>
      <c r="C36" s="143">
        <v>23</v>
      </c>
      <c r="D36" s="228" t="s">
        <v>106</v>
      </c>
      <c r="E36" s="241">
        <v>20</v>
      </c>
      <c r="F36" s="139">
        <v>4</v>
      </c>
      <c r="G36" s="143">
        <v>4</v>
      </c>
      <c r="H36" s="229" t="s">
        <v>232</v>
      </c>
      <c r="I36" s="27"/>
      <c r="J36" s="55"/>
      <c r="K36" s="55"/>
      <c r="L36" s="55">
        <v>1</v>
      </c>
      <c r="M36" s="55"/>
      <c r="N36" s="21"/>
      <c r="O36" s="55"/>
      <c r="P36" s="55"/>
      <c r="Q36" s="55"/>
      <c r="R36" s="55"/>
      <c r="S36" s="55"/>
      <c r="T36" s="55"/>
      <c r="U36" s="55"/>
      <c r="V36" s="55"/>
      <c r="W36" s="21">
        <v>100</v>
      </c>
      <c r="X36" s="95"/>
      <c r="Y36" s="33">
        <f>SUM(I36:V36)*W36/1000</f>
        <v>0.1</v>
      </c>
      <c r="Z36" s="107"/>
      <c r="AA36" s="192" t="s">
        <v>239</v>
      </c>
      <c r="AB36" s="49"/>
      <c r="AC36" s="25">
        <f>Y36</f>
        <v>0.1</v>
      </c>
      <c r="AD36" s="25"/>
      <c r="AE36" s="25"/>
      <c r="AF36" s="25"/>
      <c r="AG36" s="25"/>
      <c r="AH36" s="155"/>
    </row>
    <row r="37" spans="1:34" ht="15.75" thickBot="1" x14ac:dyDescent="0.3">
      <c r="A37" s="579"/>
      <c r="B37" s="35"/>
      <c r="C37" s="134">
        <v>24</v>
      </c>
      <c r="D37" s="230" t="s">
        <v>107</v>
      </c>
      <c r="E37" s="242">
        <v>32</v>
      </c>
      <c r="F37" s="133">
        <v>4</v>
      </c>
      <c r="G37" s="133">
        <v>4</v>
      </c>
      <c r="H37" s="243" t="s">
        <v>234</v>
      </c>
      <c r="I37" s="36"/>
      <c r="J37" s="37"/>
      <c r="K37" s="37"/>
      <c r="L37" s="37"/>
      <c r="M37" s="37">
        <v>5</v>
      </c>
      <c r="N37" s="37"/>
      <c r="O37" s="56"/>
      <c r="P37" s="56"/>
      <c r="Q37" s="56"/>
      <c r="R37" s="56"/>
      <c r="S37" s="56"/>
      <c r="T37" s="56"/>
      <c r="U37" s="56"/>
      <c r="V37" s="56"/>
      <c r="W37" s="50">
        <v>200</v>
      </c>
      <c r="X37" s="96"/>
      <c r="Y37" s="56"/>
      <c r="Z37" s="108">
        <f>SUM(I37:V37)*W37/1000</f>
        <v>1</v>
      </c>
      <c r="AA37" s="193" t="s">
        <v>98</v>
      </c>
      <c r="AB37" s="49"/>
      <c r="AC37" s="25">
        <f>Z37</f>
        <v>1</v>
      </c>
      <c r="AD37" s="25"/>
      <c r="AE37" s="25"/>
      <c r="AF37" s="25"/>
      <c r="AG37" s="25"/>
      <c r="AH37" s="155"/>
    </row>
    <row r="38" spans="1:34" x14ac:dyDescent="0.25">
      <c r="A38" s="57"/>
      <c r="B38" s="362"/>
      <c r="C38" s="393"/>
      <c r="D38" s="492"/>
      <c r="E38" s="492"/>
      <c r="F38" s="362"/>
      <c r="G38" s="362"/>
      <c r="H38" s="362"/>
      <c r="I38" s="393"/>
      <c r="J38" s="492"/>
      <c r="K38" s="492"/>
      <c r="L38" s="492"/>
      <c r="M38" s="492"/>
      <c r="N38" s="492"/>
      <c r="O38" s="492"/>
      <c r="P38" s="177"/>
      <c r="Q38" s="177"/>
      <c r="R38" s="177"/>
      <c r="S38" s="177"/>
      <c r="T38" s="177"/>
      <c r="U38" s="177"/>
      <c r="V38" s="177"/>
      <c r="W38" s="364"/>
      <c r="X38" s="493"/>
      <c r="Y38" s="493"/>
      <c r="Z38" s="404"/>
      <c r="AA38" s="398"/>
      <c r="AB38" s="483">
        <f t="shared" ref="AB38:AG38" si="0">SUM(AB14:AB37)</f>
        <v>3.0500000000000003</v>
      </c>
      <c r="AC38" s="486">
        <f t="shared" si="0"/>
        <v>5.6</v>
      </c>
      <c r="AD38" s="486">
        <f t="shared" si="0"/>
        <v>0</v>
      </c>
      <c r="AE38" s="486">
        <f t="shared" si="0"/>
        <v>0</v>
      </c>
      <c r="AF38" s="486">
        <f t="shared" si="0"/>
        <v>0</v>
      </c>
      <c r="AG38" s="486">
        <f t="shared" si="0"/>
        <v>1</v>
      </c>
      <c r="AH38" s="155"/>
    </row>
    <row r="39" spans="1:34" x14ac:dyDescent="0.25">
      <c r="A39" s="494" t="s">
        <v>108</v>
      </c>
      <c r="B39" s="495"/>
      <c r="C39" s="495"/>
      <c r="D39" s="495"/>
      <c r="E39" s="495"/>
      <c r="F39" s="495"/>
      <c r="G39" s="495"/>
      <c r="H39" s="495"/>
      <c r="I39" s="495"/>
      <c r="J39" s="495"/>
      <c r="K39" s="495"/>
      <c r="L39" s="495"/>
      <c r="M39" s="495"/>
      <c r="N39" s="495"/>
      <c r="O39" s="495"/>
      <c r="P39" s="495"/>
      <c r="Q39" s="495"/>
      <c r="R39" s="495"/>
      <c r="S39" s="495"/>
      <c r="T39" s="495"/>
      <c r="U39" s="495"/>
      <c r="V39" s="495"/>
      <c r="W39" s="364"/>
      <c r="X39" s="496" t="s">
        <v>109</v>
      </c>
      <c r="Y39" s="496"/>
      <c r="Z39" s="496"/>
      <c r="AA39" s="398"/>
      <c r="AB39" s="484"/>
      <c r="AC39" s="487"/>
      <c r="AD39" s="487"/>
      <c r="AE39" s="487"/>
      <c r="AF39" s="487"/>
      <c r="AG39" s="487"/>
      <c r="AH39" s="155"/>
    </row>
    <row r="40" spans="1:34" ht="15.75" thickBot="1" x14ac:dyDescent="0.3">
      <c r="A40" s="546" t="s">
        <v>110</v>
      </c>
      <c r="B40" s="516"/>
      <c r="C40" s="516"/>
      <c r="D40" s="516"/>
      <c r="E40" s="516"/>
      <c r="F40" s="516"/>
      <c r="G40" s="516"/>
      <c r="H40" s="516"/>
      <c r="I40" s="516"/>
      <c r="J40" s="516"/>
      <c r="K40" s="516"/>
      <c r="L40" s="516"/>
      <c r="M40" s="516"/>
      <c r="N40" s="516"/>
      <c r="O40" s="516"/>
      <c r="P40" s="516"/>
      <c r="Q40" s="516"/>
      <c r="R40" s="516"/>
      <c r="S40" s="516"/>
      <c r="T40" s="516"/>
      <c r="U40" s="516"/>
      <c r="V40" s="516"/>
      <c r="W40" s="365"/>
      <c r="X40" s="547"/>
      <c r="Y40" s="547"/>
      <c r="Z40" s="365"/>
      <c r="AA40" s="58"/>
      <c r="AB40" s="485"/>
      <c r="AC40" s="488"/>
      <c r="AD40" s="488"/>
      <c r="AE40" s="488"/>
      <c r="AF40" s="488"/>
      <c r="AG40" s="488"/>
      <c r="AH40" s="155"/>
    </row>
    <row r="41" spans="1:34" x14ac:dyDescent="0.25">
      <c r="A41" s="165"/>
      <c r="B41" s="368"/>
      <c r="C41" s="166"/>
      <c r="D41" s="479"/>
      <c r="E41" s="479"/>
      <c r="F41" s="367"/>
      <c r="G41" s="367"/>
      <c r="H41" s="367"/>
      <c r="I41" s="167"/>
      <c r="J41" s="478"/>
      <c r="K41" s="478"/>
      <c r="L41" s="478"/>
      <c r="M41" s="478"/>
      <c r="N41" s="478"/>
      <c r="O41" s="478"/>
      <c r="P41" s="168"/>
      <c r="Q41" s="168"/>
      <c r="R41" s="168"/>
      <c r="S41" s="168"/>
      <c r="T41" s="168"/>
      <c r="U41" s="168"/>
      <c r="V41" s="168"/>
      <c r="W41" s="367"/>
      <c r="X41" s="478"/>
      <c r="Y41" s="478"/>
      <c r="Z41" s="367"/>
      <c r="AA41" s="169"/>
      <c r="AB41" s="473"/>
      <c r="AC41" s="473"/>
      <c r="AD41" s="473"/>
      <c r="AE41" s="473"/>
      <c r="AF41" s="473"/>
      <c r="AG41" s="473"/>
      <c r="AH41" s="473"/>
    </row>
    <row r="42" spans="1:34" ht="21" x14ac:dyDescent="0.25">
      <c r="A42" s="480" t="str">
        <f>A2</f>
        <v>CEASERS PALACE VILLA</v>
      </c>
      <c r="B42" s="481"/>
      <c r="C42" s="481"/>
      <c r="D42" s="481"/>
      <c r="E42" s="481"/>
      <c r="F42" s="481"/>
      <c r="G42" s="481"/>
      <c r="H42" s="481"/>
      <c r="I42" s="481"/>
      <c r="J42" s="481"/>
      <c r="K42" s="481"/>
      <c r="L42" s="481"/>
      <c r="M42" s="481"/>
      <c r="N42" s="481"/>
      <c r="O42" s="481"/>
      <c r="P42" s="481"/>
      <c r="Q42" s="481"/>
      <c r="R42" s="481"/>
      <c r="S42" s="481"/>
      <c r="T42" s="481"/>
      <c r="U42" s="481"/>
      <c r="V42" s="481"/>
      <c r="W42" s="481"/>
      <c r="X42" s="481"/>
      <c r="Y42" s="481"/>
      <c r="Z42" s="481"/>
      <c r="AA42" s="482"/>
      <c r="AB42" s="473"/>
      <c r="AC42" s="473"/>
      <c r="AD42" s="473"/>
      <c r="AE42" s="473"/>
      <c r="AF42" s="473"/>
      <c r="AG42" s="473"/>
      <c r="AH42" s="473"/>
    </row>
    <row r="43" spans="1:34" ht="15.75" x14ac:dyDescent="0.25">
      <c r="A43" s="544"/>
      <c r="B43" s="545"/>
      <c r="C43" s="545"/>
      <c r="D43" s="545"/>
      <c r="E43" s="545"/>
      <c r="F43" s="363"/>
      <c r="G43" s="363"/>
      <c r="H43" s="281"/>
      <c r="I43" s="396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535"/>
      <c r="W43" s="535"/>
      <c r="X43" s="536"/>
      <c r="Y43" s="536"/>
      <c r="Z43" s="344"/>
      <c r="AA43" s="178"/>
      <c r="AB43" s="473"/>
      <c r="AC43" s="473"/>
      <c r="AD43" s="473"/>
      <c r="AE43" s="473"/>
      <c r="AF43" s="473"/>
      <c r="AG43" s="473"/>
      <c r="AH43" s="473"/>
    </row>
    <row r="44" spans="1:34" x14ac:dyDescent="0.25">
      <c r="A44" s="537" t="s">
        <v>1</v>
      </c>
      <c r="B44" s="538"/>
      <c r="C44" s="538"/>
      <c r="D44" s="538"/>
      <c r="E44" s="538"/>
      <c r="F44" s="538"/>
      <c r="G44" s="538"/>
      <c r="H44" s="538"/>
      <c r="I44" s="538"/>
      <c r="J44" s="538"/>
      <c r="K44" s="538"/>
      <c r="L44" s="538"/>
      <c r="M44" s="538"/>
      <c r="N44" s="538"/>
      <c r="O44" s="538"/>
      <c r="P44" s="538"/>
      <c r="Q44" s="538"/>
      <c r="R44" s="538"/>
      <c r="S44" s="538"/>
      <c r="T44" s="538"/>
      <c r="U44" s="538"/>
      <c r="V44" s="538"/>
      <c r="W44" s="538"/>
      <c r="X44" s="538"/>
      <c r="Y44" s="538"/>
      <c r="Z44" s="538"/>
      <c r="AA44" s="539"/>
      <c r="AB44" s="540" t="s">
        <v>2</v>
      </c>
      <c r="AC44" s="509" t="s">
        <v>3</v>
      </c>
      <c r="AD44" s="509" t="s">
        <v>4</v>
      </c>
      <c r="AE44" s="509" t="s">
        <v>5</v>
      </c>
      <c r="AF44" s="509" t="s">
        <v>6</v>
      </c>
      <c r="AG44" s="509" t="s">
        <v>7</v>
      </c>
      <c r="AH44" s="473"/>
    </row>
    <row r="45" spans="1:34" x14ac:dyDescent="0.25">
      <c r="A45" s="512" t="str">
        <f>A5</f>
        <v>Document Number:   VILLA MEZZANINE</v>
      </c>
      <c r="B45" s="513"/>
      <c r="C45" s="513"/>
      <c r="D45" s="513"/>
      <c r="E45" s="513"/>
      <c r="F45" s="513"/>
      <c r="G45" s="513"/>
      <c r="H45" s="513"/>
      <c r="I45" s="513"/>
      <c r="J45" s="513"/>
      <c r="K45" s="513"/>
      <c r="L45" s="513"/>
      <c r="M45" s="513"/>
      <c r="N45" s="513"/>
      <c r="O45" s="513"/>
      <c r="P45" s="513"/>
      <c r="Q45" s="513"/>
      <c r="R45" s="513"/>
      <c r="S45" s="513"/>
      <c r="T45" s="513"/>
      <c r="U45" s="513"/>
      <c r="V45" s="513"/>
      <c r="W45" s="513"/>
      <c r="X45" s="513"/>
      <c r="Y45" s="513"/>
      <c r="Z45" s="513"/>
      <c r="AA45" s="514"/>
      <c r="AB45" s="541"/>
      <c r="AC45" s="510"/>
      <c r="AD45" s="510"/>
      <c r="AE45" s="510"/>
      <c r="AF45" s="510"/>
      <c r="AG45" s="510"/>
      <c r="AH45" s="473"/>
    </row>
    <row r="46" spans="1:34" x14ac:dyDescent="0.25">
      <c r="A46" s="179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1"/>
      <c r="AB46" s="541"/>
      <c r="AC46" s="510"/>
      <c r="AD46" s="510"/>
      <c r="AE46" s="510"/>
      <c r="AF46" s="510"/>
      <c r="AG46" s="510"/>
      <c r="AH46" s="473"/>
    </row>
    <row r="47" spans="1:34" x14ac:dyDescent="0.25">
      <c r="A47" s="391" t="s">
        <v>9</v>
      </c>
      <c r="B47" s="495" t="str">
        <f>B7</f>
        <v>CEASERS PALACE VILLA</v>
      </c>
      <c r="C47" s="495"/>
      <c r="D47" s="495"/>
      <c r="E47" s="495"/>
      <c r="F47" s="392"/>
      <c r="G47" s="362"/>
      <c r="H47" s="364"/>
      <c r="I47" s="404"/>
      <c r="J47" s="515"/>
      <c r="K47" s="515"/>
      <c r="L47" s="515"/>
      <c r="M47" s="515"/>
      <c r="N47" s="515"/>
      <c r="O47" s="515"/>
      <c r="P47" s="515"/>
      <c r="Q47" s="515"/>
      <c r="R47" s="515"/>
      <c r="S47" s="515"/>
      <c r="T47" s="515"/>
      <c r="U47" s="515"/>
      <c r="V47" s="364"/>
      <c r="W47" s="495" t="str">
        <f>W7</f>
        <v>LOCATION : MEZZAININE FLOOR</v>
      </c>
      <c r="X47" s="495"/>
      <c r="Y47" s="495"/>
      <c r="Z47" s="495"/>
      <c r="AA47" s="543"/>
      <c r="AB47" s="541"/>
      <c r="AC47" s="510"/>
      <c r="AD47" s="510"/>
      <c r="AE47" s="510"/>
      <c r="AF47" s="510"/>
      <c r="AG47" s="510"/>
      <c r="AH47" s="155"/>
    </row>
    <row r="48" spans="1:34" x14ac:dyDescent="0.25">
      <c r="A48" s="391" t="s">
        <v>11</v>
      </c>
      <c r="B48" s="495" t="str">
        <f>B8</f>
        <v xml:space="preserve"> DB-CPV-M</v>
      </c>
      <c r="C48" s="495"/>
      <c r="D48" s="495"/>
      <c r="E48" s="495"/>
      <c r="F48" s="392"/>
      <c r="G48" s="362"/>
      <c r="H48" s="364"/>
      <c r="I48" s="393"/>
      <c r="J48" s="173"/>
      <c r="K48" s="495"/>
      <c r="L48" s="495"/>
      <c r="M48" s="492"/>
      <c r="N48" s="492"/>
      <c r="O48" s="515"/>
      <c r="P48" s="515"/>
      <c r="Q48" s="515"/>
      <c r="R48" s="515"/>
      <c r="S48" s="515"/>
      <c r="T48" s="515"/>
      <c r="U48" s="515"/>
      <c r="V48" s="515"/>
      <c r="W48" s="362"/>
      <c r="X48" s="515"/>
      <c r="Y48" s="515"/>
      <c r="Z48" s="362"/>
      <c r="AA48" s="174"/>
      <c r="AB48" s="541"/>
      <c r="AC48" s="510"/>
      <c r="AD48" s="510"/>
      <c r="AE48" s="510"/>
      <c r="AF48" s="510"/>
      <c r="AG48" s="510"/>
      <c r="AH48" s="155"/>
    </row>
    <row r="49" spans="1:34" ht="15.75" thickBot="1" x14ac:dyDescent="0.3">
      <c r="A49" s="391" t="s">
        <v>13</v>
      </c>
      <c r="B49" s="516" t="str">
        <f>B9</f>
        <v>LH-B1-SR1-SMDB-001</v>
      </c>
      <c r="C49" s="516"/>
      <c r="D49" s="516"/>
      <c r="E49" s="516"/>
      <c r="F49" s="182"/>
      <c r="G49" s="182"/>
      <c r="H49" s="182"/>
      <c r="I49" s="393"/>
      <c r="J49" s="517"/>
      <c r="K49" s="517"/>
      <c r="L49" s="517"/>
      <c r="M49" s="517"/>
      <c r="N49" s="517"/>
      <c r="O49" s="517"/>
      <c r="P49" s="517"/>
      <c r="Q49" s="517"/>
      <c r="R49" s="517"/>
      <c r="S49" s="517"/>
      <c r="T49" s="517"/>
      <c r="U49" s="517"/>
      <c r="V49" s="517"/>
      <c r="W49" s="517"/>
      <c r="X49" s="182"/>
      <c r="Y49" s="517" t="s">
        <v>111</v>
      </c>
      <c r="Z49" s="517"/>
      <c r="AA49" s="518"/>
      <c r="AB49" s="541"/>
      <c r="AC49" s="510"/>
      <c r="AD49" s="510"/>
      <c r="AE49" s="510"/>
      <c r="AF49" s="510"/>
      <c r="AG49" s="510"/>
      <c r="AH49" s="155"/>
    </row>
    <row r="50" spans="1:34" x14ac:dyDescent="0.25">
      <c r="A50" s="2" t="s">
        <v>15</v>
      </c>
      <c r="B50" s="3" t="s">
        <v>15</v>
      </c>
      <c r="C50" s="4" t="s">
        <v>16</v>
      </c>
      <c r="D50" s="4" t="s">
        <v>17</v>
      </c>
      <c r="E50" s="4" t="s">
        <v>18</v>
      </c>
      <c r="F50" s="4" t="s">
        <v>17</v>
      </c>
      <c r="G50" s="4" t="s">
        <v>19</v>
      </c>
      <c r="H50" s="519" t="s">
        <v>20</v>
      </c>
      <c r="I50" s="523" t="s">
        <v>21</v>
      </c>
      <c r="J50" s="524"/>
      <c r="K50" s="524"/>
      <c r="L50" s="524"/>
      <c r="M50" s="524"/>
      <c r="N50" s="524"/>
      <c r="O50" s="524"/>
      <c r="P50" s="524"/>
      <c r="Q50" s="524"/>
      <c r="R50" s="524"/>
      <c r="S50" s="524"/>
      <c r="T50" s="524"/>
      <c r="U50" s="524"/>
      <c r="V50" s="525"/>
      <c r="W50" s="5" t="s">
        <v>22</v>
      </c>
      <c r="X50" s="529" t="s">
        <v>23</v>
      </c>
      <c r="Y50" s="530"/>
      <c r="Z50" s="531"/>
      <c r="AA50" s="6" t="s">
        <v>24</v>
      </c>
      <c r="AB50" s="542"/>
      <c r="AC50" s="511"/>
      <c r="AD50" s="511"/>
      <c r="AE50" s="511"/>
      <c r="AF50" s="511"/>
      <c r="AG50" s="511"/>
      <c r="AH50" s="155"/>
    </row>
    <row r="51" spans="1:34" ht="15.75" thickBot="1" x14ac:dyDescent="0.3">
      <c r="A51" s="7" t="s">
        <v>25</v>
      </c>
      <c r="B51" s="8" t="s">
        <v>25</v>
      </c>
      <c r="C51" s="9" t="s">
        <v>26</v>
      </c>
      <c r="D51" s="9" t="s">
        <v>26</v>
      </c>
      <c r="E51" s="9" t="s">
        <v>27</v>
      </c>
      <c r="F51" s="9" t="s">
        <v>28</v>
      </c>
      <c r="G51" s="9" t="s">
        <v>28</v>
      </c>
      <c r="H51" s="520"/>
      <c r="I51" s="526"/>
      <c r="J51" s="527"/>
      <c r="K51" s="527"/>
      <c r="L51" s="527"/>
      <c r="M51" s="527"/>
      <c r="N51" s="527"/>
      <c r="O51" s="527"/>
      <c r="P51" s="527"/>
      <c r="Q51" s="527"/>
      <c r="R51" s="527"/>
      <c r="S51" s="527"/>
      <c r="T51" s="527"/>
      <c r="U51" s="527"/>
      <c r="V51" s="528"/>
      <c r="W51" s="10" t="s">
        <v>29</v>
      </c>
      <c r="X51" s="580" t="s">
        <v>30</v>
      </c>
      <c r="Y51" s="567"/>
      <c r="Z51" s="581"/>
      <c r="AA51" s="11"/>
      <c r="AB51" s="500"/>
      <c r="AC51" s="503"/>
      <c r="AD51" s="394"/>
      <c r="AE51" s="503"/>
      <c r="AF51" s="503"/>
      <c r="AG51" s="503"/>
      <c r="AH51" s="155"/>
    </row>
    <row r="52" spans="1:34" x14ac:dyDescent="0.25">
      <c r="A52" s="7" t="s">
        <v>31</v>
      </c>
      <c r="B52" s="8" t="s">
        <v>32</v>
      </c>
      <c r="C52" s="9"/>
      <c r="D52" s="9"/>
      <c r="E52" s="9"/>
      <c r="F52" s="9" t="s">
        <v>33</v>
      </c>
      <c r="G52" s="11" t="s">
        <v>33</v>
      </c>
      <c r="H52" s="521"/>
      <c r="I52" s="406" t="s">
        <v>34</v>
      </c>
      <c r="J52" s="9" t="s">
        <v>35</v>
      </c>
      <c r="K52" s="9" t="s">
        <v>36</v>
      </c>
      <c r="L52" s="9" t="s">
        <v>37</v>
      </c>
      <c r="M52" s="9" t="s">
        <v>38</v>
      </c>
      <c r="N52" s="9" t="s">
        <v>39</v>
      </c>
      <c r="O52" s="9" t="s">
        <v>40</v>
      </c>
      <c r="P52" s="9" t="s">
        <v>41</v>
      </c>
      <c r="Q52" s="9" t="s">
        <v>42</v>
      </c>
      <c r="R52" s="9" t="s">
        <v>43</v>
      </c>
      <c r="S52" s="9" t="s">
        <v>44</v>
      </c>
      <c r="T52" s="9" t="s">
        <v>169</v>
      </c>
      <c r="U52" s="9" t="s">
        <v>6</v>
      </c>
      <c r="V52" s="9" t="s">
        <v>46</v>
      </c>
      <c r="W52" s="364"/>
      <c r="X52" s="573" t="s">
        <v>47</v>
      </c>
      <c r="Y52" s="554" t="s">
        <v>48</v>
      </c>
      <c r="Z52" s="519" t="s">
        <v>49</v>
      </c>
      <c r="AA52" s="214"/>
      <c r="AB52" s="501"/>
      <c r="AC52" s="504"/>
      <c r="AD52" s="395"/>
      <c r="AE52" s="504"/>
      <c r="AF52" s="504"/>
      <c r="AG52" s="504"/>
      <c r="AH52" s="155"/>
    </row>
    <row r="53" spans="1:34" ht="15.75" thickBot="1" x14ac:dyDescent="0.3">
      <c r="A53" s="12"/>
      <c r="B53" s="13"/>
      <c r="C53" s="14"/>
      <c r="D53" s="14"/>
      <c r="E53" s="14" t="s">
        <v>50</v>
      </c>
      <c r="F53" s="14" t="s">
        <v>51</v>
      </c>
      <c r="G53" s="14" t="s">
        <v>51</v>
      </c>
      <c r="H53" s="522"/>
      <c r="I53" s="88"/>
      <c r="J53" s="14" t="s">
        <v>52</v>
      </c>
      <c r="K53" s="14" t="s">
        <v>53</v>
      </c>
      <c r="L53" s="14" t="s">
        <v>54</v>
      </c>
      <c r="M53" s="14" t="s">
        <v>54</v>
      </c>
      <c r="N53" s="14" t="s">
        <v>54</v>
      </c>
      <c r="O53" s="14"/>
      <c r="P53" s="14"/>
      <c r="Q53" s="14"/>
      <c r="R53" s="14"/>
      <c r="S53" s="14" t="s">
        <v>55</v>
      </c>
      <c r="T53" s="14" t="s">
        <v>55</v>
      </c>
      <c r="U53" s="14"/>
      <c r="V53" s="14"/>
      <c r="W53" s="213"/>
      <c r="X53" s="574"/>
      <c r="Y53" s="508"/>
      <c r="Z53" s="522"/>
      <c r="AA53" s="215"/>
      <c r="AB53" s="502"/>
      <c r="AC53" s="504"/>
      <c r="AD53" s="395"/>
      <c r="AE53" s="504"/>
      <c r="AF53" s="504"/>
      <c r="AG53" s="504"/>
      <c r="AH53" s="155"/>
    </row>
    <row r="54" spans="1:34" x14ac:dyDescent="0.25">
      <c r="A54" s="577" t="str">
        <f>A14</f>
        <v>40A TP ISOLATOR</v>
      </c>
      <c r="B54" s="8"/>
      <c r="C54" s="121">
        <v>25</v>
      </c>
      <c r="D54" s="244" t="s">
        <v>112</v>
      </c>
      <c r="E54" s="121">
        <v>32</v>
      </c>
      <c r="F54" s="121">
        <v>4</v>
      </c>
      <c r="G54" s="121">
        <v>4</v>
      </c>
      <c r="H54" s="140" t="s">
        <v>236</v>
      </c>
      <c r="I54" s="23"/>
      <c r="J54" s="34"/>
      <c r="K54" s="34"/>
      <c r="L54" s="34"/>
      <c r="M54" s="256">
        <v>8</v>
      </c>
      <c r="N54" s="34"/>
      <c r="O54" s="34"/>
      <c r="P54" s="34"/>
      <c r="Q54" s="34"/>
      <c r="R54" s="34"/>
      <c r="S54" s="34"/>
      <c r="T54" s="34"/>
      <c r="U54" s="34"/>
      <c r="V54" s="34"/>
      <c r="W54" s="34">
        <v>200</v>
      </c>
      <c r="X54" s="34">
        <f>SUM(I54:V54)*W54/1000</f>
        <v>1.6</v>
      </c>
      <c r="Y54" s="34"/>
      <c r="Z54" s="34"/>
      <c r="AA54" s="194" t="s">
        <v>98</v>
      </c>
      <c r="AB54" s="49"/>
      <c r="AC54" s="26">
        <f>X54</f>
        <v>1.6</v>
      </c>
      <c r="AD54" s="26"/>
      <c r="AE54" s="26"/>
      <c r="AF54" s="26"/>
      <c r="AG54" s="26"/>
      <c r="AH54" s="155"/>
    </row>
    <row r="55" spans="1:34" x14ac:dyDescent="0.25">
      <c r="A55" s="578"/>
      <c r="B55" s="8" t="s">
        <v>62</v>
      </c>
      <c r="C55" s="121">
        <v>26</v>
      </c>
      <c r="D55" s="245" t="s">
        <v>114</v>
      </c>
      <c r="E55" s="291">
        <v>20</v>
      </c>
      <c r="F55" s="291">
        <v>4</v>
      </c>
      <c r="G55" s="291">
        <v>4</v>
      </c>
      <c r="H55" s="299" t="s">
        <v>95</v>
      </c>
      <c r="I55" s="302"/>
      <c r="J55" s="302"/>
      <c r="K55" s="302"/>
      <c r="L55" s="302"/>
      <c r="M55" s="302"/>
      <c r="N55" s="302"/>
      <c r="O55" s="302"/>
      <c r="P55" s="302"/>
      <c r="Q55" s="302"/>
      <c r="R55" s="302"/>
      <c r="S55" s="302"/>
      <c r="T55" s="302"/>
      <c r="U55" s="302"/>
      <c r="V55" s="302">
        <v>1</v>
      </c>
      <c r="W55" s="302">
        <v>1000</v>
      </c>
      <c r="X55" s="302"/>
      <c r="Y55" s="302">
        <f>SUM(I55:V55)*W55/1000</f>
        <v>1</v>
      </c>
      <c r="Z55" s="302"/>
      <c r="AA55" s="322" t="s">
        <v>240</v>
      </c>
      <c r="AB55" s="49"/>
      <c r="AC55" s="25">
        <f>Y55</f>
        <v>1</v>
      </c>
      <c r="AD55" s="25"/>
      <c r="AE55" s="25"/>
      <c r="AF55" s="25">
        <f>Y55</f>
        <v>1</v>
      </c>
      <c r="AG55" s="25"/>
      <c r="AH55" s="155"/>
    </row>
    <row r="56" spans="1:34" x14ac:dyDescent="0.25">
      <c r="A56" s="578"/>
      <c r="B56" s="8" t="s">
        <v>65</v>
      </c>
      <c r="C56" s="121">
        <v>27</v>
      </c>
      <c r="D56" s="245" t="s">
        <v>115</v>
      </c>
      <c r="E56" s="121">
        <v>32</v>
      </c>
      <c r="F56" s="121">
        <v>4</v>
      </c>
      <c r="G56" s="144">
        <v>4</v>
      </c>
      <c r="H56" s="229" t="s">
        <v>241</v>
      </c>
      <c r="I56" s="61"/>
      <c r="J56" s="61"/>
      <c r="K56" s="61"/>
      <c r="L56" s="61"/>
      <c r="M56" s="61">
        <v>3</v>
      </c>
      <c r="N56" s="61"/>
      <c r="O56" s="61"/>
      <c r="P56" s="61"/>
      <c r="Q56" s="61"/>
      <c r="R56" s="61"/>
      <c r="S56" s="61"/>
      <c r="T56" s="61"/>
      <c r="U56" s="61"/>
      <c r="V56" s="61"/>
      <c r="W56" s="61">
        <v>200</v>
      </c>
      <c r="X56" s="43"/>
      <c r="Y56" s="43"/>
      <c r="Z56" s="43">
        <f>SUM(I56:V56)*W56/1000</f>
        <v>0.6</v>
      </c>
      <c r="AA56" s="196" t="s">
        <v>98</v>
      </c>
      <c r="AB56" s="49"/>
      <c r="AC56" s="25">
        <f>Z56</f>
        <v>0.6</v>
      </c>
      <c r="AD56" s="25"/>
      <c r="AE56" s="25"/>
      <c r="AF56" s="25"/>
      <c r="AG56" s="25"/>
      <c r="AH56" s="155"/>
    </row>
    <row r="57" spans="1:34" x14ac:dyDescent="0.25">
      <c r="A57" s="578"/>
      <c r="B57" s="8" t="s">
        <v>104</v>
      </c>
      <c r="C57" s="121">
        <v>28</v>
      </c>
      <c r="D57" s="246" t="s">
        <v>116</v>
      </c>
      <c r="E57" s="291">
        <v>20</v>
      </c>
      <c r="F57" s="295"/>
      <c r="G57" s="296"/>
      <c r="H57" s="299" t="s">
        <v>101</v>
      </c>
      <c r="I57" s="297"/>
      <c r="J57" s="293"/>
      <c r="K57" s="293"/>
      <c r="L57" s="293"/>
      <c r="M57" s="293"/>
      <c r="N57" s="293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293"/>
      <c r="AA57" s="298"/>
      <c r="AB57" s="49"/>
      <c r="AC57" s="25"/>
      <c r="AD57" s="25"/>
      <c r="AE57" s="25"/>
      <c r="AF57" s="25">
        <f>X57</f>
        <v>0</v>
      </c>
      <c r="AG57" s="25"/>
      <c r="AH57" s="155"/>
    </row>
    <row r="58" spans="1:34" x14ac:dyDescent="0.25">
      <c r="A58" s="578"/>
      <c r="B58" s="8"/>
      <c r="C58" s="121">
        <v>29</v>
      </c>
      <c r="D58" s="245" t="s">
        <v>118</v>
      </c>
      <c r="E58" s="323">
        <v>20</v>
      </c>
      <c r="F58" s="295"/>
      <c r="G58" s="296"/>
      <c r="H58" s="299" t="s">
        <v>101</v>
      </c>
      <c r="I58" s="325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2"/>
      <c r="Y58" s="302"/>
      <c r="Z58" s="326"/>
      <c r="AA58" s="322"/>
      <c r="AB58" s="49"/>
      <c r="AC58" s="25"/>
      <c r="AD58" s="25"/>
      <c r="AE58" s="25"/>
      <c r="AF58" s="25">
        <f>Y58</f>
        <v>0</v>
      </c>
      <c r="AG58" s="25"/>
      <c r="AH58" s="155"/>
    </row>
    <row r="59" spans="1:34" ht="15.75" thickBot="1" x14ac:dyDescent="0.3">
      <c r="A59" s="578"/>
      <c r="B59" s="35"/>
      <c r="C59" s="133">
        <v>30</v>
      </c>
      <c r="D59" s="248" t="s">
        <v>120</v>
      </c>
      <c r="E59" s="133">
        <v>20</v>
      </c>
      <c r="F59" s="133">
        <v>4</v>
      </c>
      <c r="G59" s="133">
        <v>4</v>
      </c>
      <c r="H59" s="233" t="s">
        <v>242</v>
      </c>
      <c r="I59" s="64"/>
      <c r="J59" s="37"/>
      <c r="K59" s="37"/>
      <c r="L59" s="37">
        <v>1</v>
      </c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>
        <v>100</v>
      </c>
      <c r="X59" s="37"/>
      <c r="Y59" s="37"/>
      <c r="Z59" s="65">
        <f>SUM(I59:V59)*W59/1000</f>
        <v>0.1</v>
      </c>
      <c r="AA59" s="198" t="s">
        <v>239</v>
      </c>
      <c r="AB59" s="49"/>
      <c r="AC59" s="25">
        <f>Z59</f>
        <v>0.1</v>
      </c>
      <c r="AD59" s="25"/>
      <c r="AE59" s="25"/>
      <c r="AF59" s="25"/>
      <c r="AG59" s="25"/>
      <c r="AH59" s="155"/>
    </row>
    <row r="60" spans="1:34" x14ac:dyDescent="0.25">
      <c r="A60" s="578"/>
      <c r="B60" s="66"/>
      <c r="C60" s="238">
        <v>31</v>
      </c>
      <c r="D60" s="249" t="s">
        <v>121</v>
      </c>
      <c r="E60" s="121">
        <v>20</v>
      </c>
      <c r="F60" s="139"/>
      <c r="G60" s="139"/>
      <c r="H60" s="229" t="s">
        <v>101</v>
      </c>
      <c r="I60" s="5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>
        <v>1</v>
      </c>
      <c r="W60" s="54">
        <v>200</v>
      </c>
      <c r="X60" s="34">
        <f>SUM(I60:V60)*W60/1000</f>
        <v>0.2</v>
      </c>
      <c r="Y60" s="34"/>
      <c r="Z60" s="34"/>
      <c r="AA60" s="69" t="s">
        <v>101</v>
      </c>
      <c r="AB60" s="24"/>
      <c r="AC60" s="25"/>
      <c r="AD60" s="25"/>
      <c r="AE60" s="25"/>
      <c r="AF60" s="25"/>
      <c r="AG60" s="25">
        <f>X60</f>
        <v>0.2</v>
      </c>
      <c r="AH60" s="155"/>
    </row>
    <row r="61" spans="1:34" x14ac:dyDescent="0.25">
      <c r="A61" s="578"/>
      <c r="B61" s="51" t="s">
        <v>62</v>
      </c>
      <c r="C61" s="121">
        <v>32</v>
      </c>
      <c r="D61" s="245" t="s">
        <v>123</v>
      </c>
      <c r="E61" s="121">
        <v>20</v>
      </c>
      <c r="F61" s="121">
        <v>4</v>
      </c>
      <c r="G61" s="121">
        <v>4</v>
      </c>
      <c r="H61" s="229" t="s">
        <v>243</v>
      </c>
      <c r="I61" s="27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>
        <v>1</v>
      </c>
      <c r="V61" s="55"/>
      <c r="W61" s="55">
        <v>300</v>
      </c>
      <c r="X61" s="21"/>
      <c r="Y61" s="21">
        <f>SUM(I61:V61)*W61/1000</f>
        <v>0.3</v>
      </c>
      <c r="Z61" s="21"/>
      <c r="AA61" s="69" t="s">
        <v>55</v>
      </c>
      <c r="AB61" s="24"/>
      <c r="AC61" s="25"/>
      <c r="AD61" s="25"/>
      <c r="AE61" s="25"/>
      <c r="AF61" s="25">
        <f>Y61</f>
        <v>0.3</v>
      </c>
      <c r="AG61" s="25"/>
      <c r="AH61" s="155"/>
    </row>
    <row r="62" spans="1:34" x14ac:dyDescent="0.25">
      <c r="A62" s="578"/>
      <c r="B62" s="51" t="s">
        <v>65</v>
      </c>
      <c r="C62" s="121">
        <v>33</v>
      </c>
      <c r="D62" s="245" t="s">
        <v>125</v>
      </c>
      <c r="E62" s="121">
        <v>20</v>
      </c>
      <c r="F62" s="121"/>
      <c r="G62" s="121"/>
      <c r="H62" s="229" t="s">
        <v>101</v>
      </c>
      <c r="I62" s="27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>
        <v>1</v>
      </c>
      <c r="W62" s="43">
        <v>400</v>
      </c>
      <c r="X62" s="43"/>
      <c r="Y62" s="43"/>
      <c r="Z62" s="43">
        <f>SUM(I62:V62)*W62/1000</f>
        <v>0.4</v>
      </c>
      <c r="AA62" s="69" t="s">
        <v>101</v>
      </c>
      <c r="AB62" s="24"/>
      <c r="AC62" s="25"/>
      <c r="AD62" s="25"/>
      <c r="AE62" s="25"/>
      <c r="AF62" s="25"/>
      <c r="AG62" s="25">
        <f>Z62</f>
        <v>0.4</v>
      </c>
      <c r="AH62" s="155"/>
    </row>
    <row r="63" spans="1:34" x14ac:dyDescent="0.25">
      <c r="A63" s="578"/>
      <c r="B63" s="51" t="s">
        <v>69</v>
      </c>
      <c r="C63" s="139">
        <v>34</v>
      </c>
      <c r="D63" s="246" t="s">
        <v>127</v>
      </c>
      <c r="E63" s="291">
        <v>20</v>
      </c>
      <c r="F63" s="295">
        <v>4</v>
      </c>
      <c r="G63" s="296">
        <v>4</v>
      </c>
      <c r="H63" s="299" t="s">
        <v>244</v>
      </c>
      <c r="I63" s="297"/>
      <c r="J63" s="293"/>
      <c r="K63" s="293"/>
      <c r="L63" s="293"/>
      <c r="M63" s="293"/>
      <c r="N63" s="293"/>
      <c r="O63" s="293"/>
      <c r="P63" s="293"/>
      <c r="Q63" s="293"/>
      <c r="R63" s="293"/>
      <c r="S63" s="293"/>
      <c r="T63" s="293"/>
      <c r="U63" s="293">
        <v>1</v>
      </c>
      <c r="V63" s="293"/>
      <c r="W63" s="293">
        <v>300</v>
      </c>
      <c r="X63" s="293">
        <f>SUM(I63:V63)*W63/1000</f>
        <v>0.3</v>
      </c>
      <c r="Y63" s="293"/>
      <c r="Z63" s="293"/>
      <c r="AA63" s="298" t="s">
        <v>55</v>
      </c>
      <c r="AB63" s="24"/>
      <c r="AC63" s="25"/>
      <c r="AD63" s="25"/>
      <c r="AE63" s="25"/>
      <c r="AF63" s="25">
        <f>X63</f>
        <v>0.3</v>
      </c>
      <c r="AG63" s="25"/>
      <c r="AH63" s="155"/>
    </row>
    <row r="64" spans="1:34" x14ac:dyDescent="0.25">
      <c r="A64" s="578"/>
      <c r="B64" s="51"/>
      <c r="C64" s="121">
        <v>35</v>
      </c>
      <c r="D64" s="245" t="s">
        <v>129</v>
      </c>
      <c r="E64" s="323">
        <v>20</v>
      </c>
      <c r="F64" s="295">
        <v>4</v>
      </c>
      <c r="G64" s="296">
        <v>4</v>
      </c>
      <c r="H64" s="324" t="s">
        <v>243</v>
      </c>
      <c r="I64" s="325"/>
      <c r="J64" s="321"/>
      <c r="K64" s="321"/>
      <c r="L64" s="321"/>
      <c r="M64" s="321"/>
      <c r="N64" s="321"/>
      <c r="O64" s="321"/>
      <c r="P64" s="321"/>
      <c r="Q64" s="321"/>
      <c r="R64" s="321"/>
      <c r="S64" s="321"/>
      <c r="T64" s="321"/>
      <c r="U64" s="321">
        <v>1</v>
      </c>
      <c r="V64" s="321"/>
      <c r="W64" s="321">
        <v>300</v>
      </c>
      <c r="X64" s="302"/>
      <c r="Y64" s="302">
        <f>SUM(I64:V64)*W64/1000</f>
        <v>0.3</v>
      </c>
      <c r="Z64" s="326"/>
      <c r="AA64" s="322" t="s">
        <v>55</v>
      </c>
      <c r="AB64" s="24"/>
      <c r="AC64" s="25"/>
      <c r="AD64" s="25"/>
      <c r="AE64" s="25"/>
      <c r="AF64" s="25">
        <f>Y64</f>
        <v>0.3</v>
      </c>
      <c r="AG64" s="25"/>
      <c r="AH64" s="155"/>
    </row>
    <row r="65" spans="1:35" ht="15.75" thickBot="1" x14ac:dyDescent="0.3">
      <c r="A65" s="578"/>
      <c r="B65" s="35"/>
      <c r="C65" s="133">
        <v>36</v>
      </c>
      <c r="D65" s="248" t="s">
        <v>130</v>
      </c>
      <c r="E65" s="133">
        <v>20</v>
      </c>
      <c r="F65" s="133"/>
      <c r="G65" s="133"/>
      <c r="H65" s="236" t="s">
        <v>101</v>
      </c>
      <c r="I65" s="46"/>
      <c r="J65" s="4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>
        <v>1</v>
      </c>
      <c r="W65" s="37">
        <v>200</v>
      </c>
      <c r="X65" s="37"/>
      <c r="Y65" s="37"/>
      <c r="Z65" s="39">
        <f>SUM(I65:V65)*W65/1000</f>
        <v>0.2</v>
      </c>
      <c r="AA65" s="201" t="s">
        <v>101</v>
      </c>
      <c r="AB65" s="24"/>
      <c r="AC65" s="25"/>
      <c r="AD65" s="25"/>
      <c r="AE65" s="25"/>
      <c r="AF65" s="25"/>
      <c r="AG65" s="25">
        <f>Z65</f>
        <v>0.2</v>
      </c>
      <c r="AH65" s="155"/>
    </row>
    <row r="66" spans="1:35" ht="17.45" customHeight="1" x14ac:dyDescent="0.25">
      <c r="A66" s="578"/>
      <c r="B66" s="66"/>
      <c r="C66" s="143">
        <v>37</v>
      </c>
      <c r="D66" s="246" t="s">
        <v>193</v>
      </c>
      <c r="E66" s="139">
        <v>20</v>
      </c>
      <c r="F66" s="139"/>
      <c r="G66" s="139"/>
      <c r="H66" s="229" t="s">
        <v>101</v>
      </c>
      <c r="I66" s="388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>
        <v>1</v>
      </c>
      <c r="W66" s="332">
        <v>250</v>
      </c>
      <c r="X66" s="90">
        <f>SUM(I66:V66)*W66/1000</f>
        <v>0.25</v>
      </c>
      <c r="Y66" s="90"/>
      <c r="Z66" s="91"/>
      <c r="AA66" s="202" t="s">
        <v>101</v>
      </c>
      <c r="AB66" s="49"/>
      <c r="AC66" s="25"/>
      <c r="AD66" s="25"/>
      <c r="AE66" s="25"/>
      <c r="AF66" s="25"/>
      <c r="AG66" s="25">
        <f>X66</f>
        <v>0.25</v>
      </c>
      <c r="AH66" s="155"/>
    </row>
    <row r="67" spans="1:35" ht="16.149999999999999" customHeight="1" x14ac:dyDescent="0.25">
      <c r="A67" s="578"/>
      <c r="B67" s="403" t="s">
        <v>99</v>
      </c>
      <c r="C67" s="121">
        <v>38</v>
      </c>
      <c r="D67" s="245" t="s">
        <v>194</v>
      </c>
      <c r="E67" s="291">
        <v>20</v>
      </c>
      <c r="F67" s="291">
        <v>4</v>
      </c>
      <c r="G67" s="291">
        <v>4</v>
      </c>
      <c r="H67" s="299" t="s">
        <v>245</v>
      </c>
      <c r="I67" s="302"/>
      <c r="J67" s="302"/>
      <c r="K67" s="302"/>
      <c r="L67" s="302"/>
      <c r="M67" s="302"/>
      <c r="N67" s="302"/>
      <c r="O67" s="302"/>
      <c r="P67" s="302"/>
      <c r="Q67" s="302"/>
      <c r="R67" s="302"/>
      <c r="S67" s="302"/>
      <c r="T67" s="302"/>
      <c r="U67" s="302">
        <v>1</v>
      </c>
      <c r="V67" s="302"/>
      <c r="W67" s="302">
        <v>300</v>
      </c>
      <c r="X67" s="302"/>
      <c r="Y67" s="302">
        <f>SUM(I67:V67)*W67/1000</f>
        <v>0.3</v>
      </c>
      <c r="Z67" s="302"/>
      <c r="AA67" s="322" t="s">
        <v>55</v>
      </c>
      <c r="AB67" s="49"/>
      <c r="AC67" s="25"/>
      <c r="AD67" s="25"/>
      <c r="AE67" s="25"/>
      <c r="AF67" s="25">
        <f>Y67</f>
        <v>0.3</v>
      </c>
      <c r="AG67" s="25"/>
      <c r="AH67" s="155"/>
    </row>
    <row r="68" spans="1:35" x14ac:dyDescent="0.25">
      <c r="A68" s="578"/>
      <c r="B68" s="403" t="s">
        <v>102</v>
      </c>
      <c r="C68" s="121">
        <v>39</v>
      </c>
      <c r="D68" s="245" t="s">
        <v>195</v>
      </c>
      <c r="E68" s="139">
        <v>20</v>
      </c>
      <c r="F68" s="139"/>
      <c r="G68" s="139"/>
      <c r="H68" s="229" t="s">
        <v>101</v>
      </c>
      <c r="I68" s="27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301">
        <v>1</v>
      </c>
      <c r="W68" s="306">
        <v>400</v>
      </c>
      <c r="X68" s="43"/>
      <c r="Y68" s="43"/>
      <c r="Z68" s="43">
        <f>SUM(I68:V68)*W68/1000</f>
        <v>0.4</v>
      </c>
      <c r="AA68" s="225" t="s">
        <v>101</v>
      </c>
      <c r="AB68" s="49"/>
      <c r="AC68" s="25"/>
      <c r="AD68" s="25"/>
      <c r="AE68" s="25"/>
      <c r="AF68" s="25"/>
      <c r="AG68" s="25">
        <f>Z68</f>
        <v>0.4</v>
      </c>
      <c r="AH68" s="155"/>
    </row>
    <row r="69" spans="1:35" x14ac:dyDescent="0.25">
      <c r="A69" s="578"/>
      <c r="B69" s="51" t="s">
        <v>104</v>
      </c>
      <c r="C69" s="139">
        <v>40</v>
      </c>
      <c r="D69" s="250" t="s">
        <v>138</v>
      </c>
      <c r="E69" s="139">
        <v>32</v>
      </c>
      <c r="F69" s="139"/>
      <c r="G69" s="139"/>
      <c r="H69" s="140" t="s">
        <v>101</v>
      </c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93">
        <v>1</v>
      </c>
      <c r="W69" s="293">
        <v>1000</v>
      </c>
      <c r="X69" s="23">
        <f>SUM(I69:V69)*W69/1000</f>
        <v>1</v>
      </c>
      <c r="Y69" s="23"/>
      <c r="Z69" s="32"/>
      <c r="AA69" s="93" t="s">
        <v>101</v>
      </c>
      <c r="AB69" s="49"/>
      <c r="AC69" s="25"/>
      <c r="AD69" s="25"/>
      <c r="AE69" s="25"/>
      <c r="AF69" s="25"/>
      <c r="AG69" s="25">
        <f>X69</f>
        <v>1</v>
      </c>
      <c r="AH69" s="155"/>
    </row>
    <row r="70" spans="1:35" x14ac:dyDescent="0.25">
      <c r="A70" s="578"/>
      <c r="B70" s="51"/>
      <c r="C70" s="121">
        <v>41</v>
      </c>
      <c r="D70" s="245" t="s">
        <v>139</v>
      </c>
      <c r="E70" s="291">
        <v>20</v>
      </c>
      <c r="F70" s="139"/>
      <c r="G70" s="139"/>
      <c r="H70" s="299" t="s">
        <v>101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302">
        <v>1</v>
      </c>
      <c r="W70" s="302">
        <v>200</v>
      </c>
      <c r="X70" s="21"/>
      <c r="Y70" s="23">
        <f>SUM(I70:V70)*W70/1000</f>
        <v>0.2</v>
      </c>
      <c r="Z70" s="41"/>
      <c r="AA70" s="93" t="s">
        <v>101</v>
      </c>
      <c r="AB70" s="49"/>
      <c r="AC70" s="25"/>
      <c r="AD70" s="25"/>
      <c r="AE70" s="25"/>
      <c r="AF70" s="25"/>
      <c r="AG70" s="25">
        <f>Y70</f>
        <v>0.2</v>
      </c>
      <c r="AH70" s="155"/>
    </row>
    <row r="71" spans="1:35" ht="15.75" thickBot="1" x14ac:dyDescent="0.3">
      <c r="A71" s="578"/>
      <c r="B71" s="35"/>
      <c r="C71" s="133">
        <v>42</v>
      </c>
      <c r="D71" s="248" t="s">
        <v>140</v>
      </c>
      <c r="E71" s="350">
        <v>20</v>
      </c>
      <c r="F71" s="252"/>
      <c r="G71" s="252"/>
      <c r="H71" s="349" t="s">
        <v>101</v>
      </c>
      <c r="I71" s="36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12">
        <v>1</v>
      </c>
      <c r="W71" s="312">
        <v>200</v>
      </c>
      <c r="X71" s="38"/>
      <c r="Y71" s="37"/>
      <c r="Z71" s="39">
        <f>SUM(I71:V71)*W71/1000</f>
        <v>0.2</v>
      </c>
      <c r="AA71" s="73" t="s">
        <v>101</v>
      </c>
      <c r="AB71" s="49"/>
      <c r="AC71" s="25"/>
      <c r="AD71" s="25"/>
      <c r="AE71" s="25"/>
      <c r="AF71" s="25"/>
      <c r="AG71" s="25">
        <f>Z71</f>
        <v>0.2</v>
      </c>
      <c r="AH71" s="155"/>
    </row>
    <row r="72" spans="1:35" x14ac:dyDescent="0.25">
      <c r="A72" s="578"/>
      <c r="B72" s="66"/>
      <c r="C72" s="120">
        <v>43</v>
      </c>
      <c r="D72" s="246" t="s">
        <v>141</v>
      </c>
      <c r="E72" s="139"/>
      <c r="F72" s="139"/>
      <c r="G72" s="139"/>
      <c r="H72" s="140" t="s">
        <v>124</v>
      </c>
      <c r="I72" s="4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34">
        <f>SUM(I72:V72)*W72/1000</f>
        <v>0</v>
      </c>
      <c r="Y72" s="34"/>
      <c r="Z72" s="34"/>
      <c r="AA72" s="93"/>
      <c r="AB72" s="49"/>
      <c r="AC72" s="25"/>
      <c r="AD72" s="25"/>
      <c r="AE72" s="25"/>
      <c r="AF72" s="25"/>
      <c r="AG72" s="25"/>
      <c r="AH72" s="155"/>
    </row>
    <row r="73" spans="1:35" x14ac:dyDescent="0.25">
      <c r="A73" s="578"/>
      <c r="B73" s="51"/>
      <c r="C73" s="126">
        <v>44</v>
      </c>
      <c r="D73" s="245" t="s">
        <v>197</v>
      </c>
      <c r="E73" s="139"/>
      <c r="F73" s="139"/>
      <c r="G73" s="139"/>
      <c r="H73" s="229" t="s">
        <v>124</v>
      </c>
      <c r="I73" s="111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33"/>
      <c r="X73" s="21"/>
      <c r="Y73" s="21">
        <f>SUM(I73:V73)*W73/1000</f>
        <v>0</v>
      </c>
      <c r="Z73" s="21"/>
      <c r="AA73" s="69"/>
      <c r="AB73" s="49"/>
      <c r="AC73" s="25"/>
      <c r="AD73" s="25"/>
      <c r="AE73" s="25"/>
      <c r="AF73" s="25"/>
      <c r="AG73" s="25">
        <f>Y73</f>
        <v>0</v>
      </c>
      <c r="AH73" s="155"/>
    </row>
    <row r="74" spans="1:35" x14ac:dyDescent="0.25">
      <c r="A74" s="578"/>
      <c r="B74" s="51"/>
      <c r="C74" s="126">
        <v>45</v>
      </c>
      <c r="D74" s="245" t="s">
        <v>198</v>
      </c>
      <c r="E74" s="139"/>
      <c r="F74" s="139"/>
      <c r="G74" s="139"/>
      <c r="H74" s="229" t="s">
        <v>124</v>
      </c>
      <c r="I74" s="27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21"/>
      <c r="X74" s="43"/>
      <c r="Y74" s="43"/>
      <c r="Z74" s="43">
        <f>SUM(I74:V74)*W74/1000</f>
        <v>0</v>
      </c>
      <c r="AA74" s="69"/>
      <c r="AB74" s="49"/>
      <c r="AC74" s="25"/>
      <c r="AD74" s="25"/>
      <c r="AE74" s="25"/>
      <c r="AF74" s="25"/>
      <c r="AG74" s="25"/>
      <c r="AH74" s="155"/>
    </row>
    <row r="75" spans="1:35" x14ac:dyDescent="0.25">
      <c r="A75" s="578"/>
      <c r="B75" s="51"/>
      <c r="C75" s="126">
        <v>46</v>
      </c>
      <c r="D75" s="245" t="s">
        <v>144</v>
      </c>
      <c r="E75" s="139"/>
      <c r="F75" s="139"/>
      <c r="G75" s="139"/>
      <c r="H75" s="229" t="s">
        <v>124</v>
      </c>
      <c r="I75" s="27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3">
        <f>SUM(I75:V75)*W75/1000</f>
        <v>0</v>
      </c>
      <c r="Y75" s="23"/>
      <c r="Z75" s="32"/>
      <c r="AA75" s="69"/>
      <c r="AB75" s="49"/>
      <c r="AC75" s="25"/>
      <c r="AD75" s="25"/>
      <c r="AE75" s="25"/>
      <c r="AF75" s="25"/>
      <c r="AG75" s="25"/>
      <c r="AH75" s="155"/>
    </row>
    <row r="76" spans="1:35" x14ac:dyDescent="0.25">
      <c r="A76" s="578"/>
      <c r="B76" s="51"/>
      <c r="C76" s="126">
        <v>47</v>
      </c>
      <c r="D76" s="245" t="s">
        <v>145</v>
      </c>
      <c r="E76" s="121"/>
      <c r="F76" s="121"/>
      <c r="G76" s="121"/>
      <c r="H76" s="229" t="s">
        <v>124</v>
      </c>
      <c r="I76" s="27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21"/>
      <c r="Y76" s="23">
        <f>SUM(I76:V76)*W76/1000</f>
        <v>0</v>
      </c>
      <c r="Z76" s="21"/>
      <c r="AA76" s="69"/>
      <c r="AB76" s="49"/>
      <c r="AC76" s="25"/>
      <c r="AD76" s="25"/>
      <c r="AE76" s="25"/>
      <c r="AF76" s="25"/>
      <c r="AG76" s="25"/>
      <c r="AH76" s="155"/>
    </row>
    <row r="77" spans="1:35" ht="15.75" thickBot="1" x14ac:dyDescent="0.3">
      <c r="A77" s="579"/>
      <c r="B77" s="35"/>
      <c r="C77" s="253">
        <v>48</v>
      </c>
      <c r="D77" s="248" t="s">
        <v>146</v>
      </c>
      <c r="E77" s="252"/>
      <c r="F77" s="252"/>
      <c r="G77" s="252"/>
      <c r="H77" s="229" t="s">
        <v>124</v>
      </c>
      <c r="I77" s="36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9">
        <f>SUM(I77:V77)*W77/1000</f>
        <v>0</v>
      </c>
      <c r="AA77" s="73"/>
      <c r="AB77" s="49"/>
      <c r="AC77" s="25"/>
      <c r="AD77" s="25"/>
      <c r="AE77" s="25"/>
      <c r="AF77" s="25"/>
      <c r="AG77" s="25"/>
      <c r="AH77" s="155"/>
    </row>
    <row r="78" spans="1:35" x14ac:dyDescent="0.25">
      <c r="A78" s="566" t="s">
        <v>246</v>
      </c>
      <c r="B78" s="567"/>
      <c r="C78" s="567"/>
      <c r="D78" s="567"/>
      <c r="E78" s="567"/>
      <c r="F78" s="567"/>
      <c r="G78" s="567"/>
      <c r="H78" s="567"/>
      <c r="I78" s="567"/>
      <c r="J78" s="567"/>
      <c r="K78" s="567"/>
      <c r="L78" s="567"/>
      <c r="M78" s="567"/>
      <c r="N78" s="567"/>
      <c r="O78" s="568" t="s">
        <v>157</v>
      </c>
      <c r="P78" s="568"/>
      <c r="Q78" s="568"/>
      <c r="R78" s="568"/>
      <c r="S78" s="568"/>
      <c r="T78" s="568"/>
      <c r="U78" s="568"/>
      <c r="V78" s="568"/>
      <c r="W78" s="569"/>
      <c r="X78" s="9">
        <f>SUM(X14:X37)+SUM(X54:X77)</f>
        <v>5.4850000000000003</v>
      </c>
      <c r="Y78" s="9">
        <f>SUM(Y14:Y37)+SUM(Y54:Y77)</f>
        <v>5.3674999999999997</v>
      </c>
      <c r="Z78" s="9">
        <f>SUM(Z14:Z37)+SUM(Z54:Z77)</f>
        <v>6.1475000000000009</v>
      </c>
      <c r="AA78" s="76"/>
      <c r="AB78" s="570">
        <f>SUM(AB54:AB77)</f>
        <v>0</v>
      </c>
      <c r="AC78" s="570">
        <f t="shared" ref="AC78:AG78" si="1">SUM(AC54:AC77)</f>
        <v>3.3000000000000003</v>
      </c>
      <c r="AD78" s="570">
        <f t="shared" si="1"/>
        <v>0</v>
      </c>
      <c r="AE78" s="570">
        <f t="shared" si="1"/>
        <v>0</v>
      </c>
      <c r="AF78" s="570">
        <f t="shared" si="1"/>
        <v>2.2000000000000002</v>
      </c>
      <c r="AG78" s="570">
        <f t="shared" si="1"/>
        <v>2.8500000000000005</v>
      </c>
      <c r="AH78" s="561">
        <f>SUM(AB82:AG82)</f>
        <v>18.000000000000004</v>
      </c>
      <c r="AI78" s="561">
        <f>SUM(AB84:AG84)</f>
        <v>14.400000000000002</v>
      </c>
    </row>
    <row r="79" spans="1:35" x14ac:dyDescent="0.25">
      <c r="A79" s="57"/>
      <c r="B79" s="362"/>
      <c r="C79" s="393"/>
      <c r="D79" s="492"/>
      <c r="E79" s="492"/>
      <c r="F79" s="362"/>
      <c r="G79" s="362"/>
      <c r="H79" s="362"/>
      <c r="I79" s="393"/>
      <c r="J79" s="492"/>
      <c r="K79" s="492"/>
      <c r="L79" s="492"/>
      <c r="M79" s="492"/>
      <c r="N79" s="492"/>
      <c r="O79" s="492"/>
      <c r="P79" s="177"/>
      <c r="Q79" s="177"/>
      <c r="R79" s="177"/>
      <c r="S79" s="177"/>
      <c r="T79" s="177"/>
      <c r="U79" s="177"/>
      <c r="V79" s="177"/>
      <c r="W79" s="272"/>
      <c r="X79" s="273"/>
      <c r="Y79" s="273"/>
      <c r="Z79" s="273"/>
      <c r="AA79" s="76"/>
      <c r="AB79" s="571"/>
      <c r="AC79" s="571"/>
      <c r="AD79" s="571"/>
      <c r="AE79" s="571"/>
      <c r="AF79" s="571"/>
      <c r="AG79" s="571"/>
      <c r="AH79" s="487"/>
      <c r="AI79" s="487"/>
    </row>
    <row r="80" spans="1:35" ht="24.6" customHeight="1" thickBot="1" x14ac:dyDescent="0.3">
      <c r="A80" s="585" t="s">
        <v>158</v>
      </c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6"/>
      <c r="P80" s="586"/>
      <c r="Q80" s="586"/>
      <c r="R80" s="586"/>
      <c r="S80" s="586"/>
      <c r="T80" s="586"/>
      <c r="U80" s="586"/>
      <c r="V80" s="586"/>
      <c r="W80" s="587" t="s">
        <v>159</v>
      </c>
      <c r="X80" s="587"/>
      <c r="Y80" s="587"/>
      <c r="Z80" s="370">
        <f>X78+Y78+Z78</f>
        <v>17</v>
      </c>
      <c r="AA80" s="371" t="s">
        <v>160</v>
      </c>
      <c r="AB80" s="572"/>
      <c r="AC80" s="572"/>
      <c r="AD80" s="572"/>
      <c r="AE80" s="572"/>
      <c r="AF80" s="572"/>
      <c r="AG80" s="572"/>
      <c r="AH80" s="488"/>
      <c r="AI80" s="488"/>
    </row>
    <row r="81" spans="1:35" ht="25.15" customHeight="1" thickBot="1" x14ac:dyDescent="0.3">
      <c r="A81" s="583" t="s">
        <v>161</v>
      </c>
      <c r="B81" s="584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4"/>
      <c r="P81" s="584"/>
      <c r="Q81" s="584"/>
      <c r="R81" s="584"/>
      <c r="S81" s="584"/>
      <c r="T81" s="584"/>
      <c r="U81" s="584"/>
      <c r="V81" s="584"/>
      <c r="W81" s="588" t="s">
        <v>162</v>
      </c>
      <c r="X81" s="588"/>
      <c r="Y81" s="588"/>
      <c r="Z81" s="376">
        <f>AI78</f>
        <v>14.400000000000002</v>
      </c>
      <c r="AA81" s="377" t="s">
        <v>160</v>
      </c>
    </row>
    <row r="82" spans="1:35" x14ac:dyDescent="0.25">
      <c r="A82" s="474"/>
      <c r="B82" s="344"/>
      <c r="C82" s="396"/>
      <c r="D82" s="479"/>
      <c r="E82" s="479"/>
      <c r="F82" s="344"/>
      <c r="G82" s="344"/>
      <c r="H82" s="344"/>
      <c r="I82" s="396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  <c r="V82" s="479"/>
      <c r="W82" s="479"/>
      <c r="X82" s="479"/>
      <c r="Y82" s="479"/>
      <c r="Z82" s="344"/>
      <c r="AA82" s="178"/>
      <c r="AB82" s="374">
        <f>SUM(AB14:AB37)+SUM(AB54:AB77)</f>
        <v>3.0500000000000003</v>
      </c>
      <c r="AC82" s="284">
        <f>SUM(AC14:AC37)+SUM(AC54:AC77)</f>
        <v>8.9</v>
      </c>
      <c r="AD82" s="284">
        <f>SUM(AD14:AD37)+SUM(AD54:AD77)</f>
        <v>0</v>
      </c>
      <c r="AE82" s="284">
        <f>SUM(AE14:AE37)+SUM(AE54:AE77)</f>
        <v>0</v>
      </c>
      <c r="AF82" s="284">
        <f t="shared" ref="AF82:AG82" si="2">SUM(AF14:AF37)+SUM(AF54:AF77)</f>
        <v>2.2000000000000002</v>
      </c>
      <c r="AG82" s="284">
        <f t="shared" si="2"/>
        <v>3.8500000000000005</v>
      </c>
      <c r="AH82" s="284">
        <f>SUM(AB82:AG82)</f>
        <v>18.000000000000004</v>
      </c>
      <c r="AI82" s="285" t="s">
        <v>163</v>
      </c>
    </row>
    <row r="83" spans="1:35" x14ac:dyDescent="0.25">
      <c r="A83" s="474"/>
      <c r="B83" s="344"/>
      <c r="C83" s="396"/>
      <c r="D83" s="535"/>
      <c r="E83" s="535"/>
      <c r="F83" s="344"/>
      <c r="G83" s="344"/>
      <c r="H83" s="344"/>
      <c r="I83" s="396"/>
      <c r="J83" s="535"/>
      <c r="K83" s="535"/>
      <c r="L83" s="535"/>
      <c r="M83" s="535"/>
      <c r="N83" s="535"/>
      <c r="O83" s="535"/>
      <c r="P83" s="535"/>
      <c r="Q83" s="535"/>
      <c r="R83" s="535"/>
      <c r="S83" s="535"/>
      <c r="T83" s="535"/>
      <c r="U83" s="535"/>
      <c r="V83" s="535"/>
      <c r="W83" s="535"/>
      <c r="X83" s="535"/>
      <c r="Y83" s="535"/>
      <c r="Z83" s="344"/>
      <c r="AA83" s="178"/>
      <c r="AB83" s="375">
        <v>0.8</v>
      </c>
      <c r="AC83" s="285">
        <v>0.8</v>
      </c>
      <c r="AD83" s="285">
        <v>0.6</v>
      </c>
      <c r="AE83" s="285">
        <v>0.8</v>
      </c>
      <c r="AF83" s="285">
        <v>0.8</v>
      </c>
      <c r="AG83" s="285">
        <v>0.8</v>
      </c>
      <c r="AH83" s="284">
        <f>AH84/AH82</f>
        <v>0.79999999999999993</v>
      </c>
      <c r="AI83" s="285" t="s">
        <v>164</v>
      </c>
    </row>
    <row r="84" spans="1:35" x14ac:dyDescent="0.25">
      <c r="A84" s="474"/>
      <c r="B84" s="344"/>
      <c r="C84" s="396"/>
      <c r="D84" s="535"/>
      <c r="E84" s="535"/>
      <c r="F84" s="344"/>
      <c r="G84" s="344"/>
      <c r="H84" s="344"/>
      <c r="I84" s="396"/>
      <c r="J84" s="535"/>
      <c r="K84" s="535"/>
      <c r="L84" s="535"/>
      <c r="M84" s="535"/>
      <c r="N84" s="535"/>
      <c r="O84" s="535"/>
      <c r="P84" s="535"/>
      <c r="Q84" s="535"/>
      <c r="R84" s="535"/>
      <c r="S84" s="535"/>
      <c r="T84" s="535"/>
      <c r="U84" s="535"/>
      <c r="V84" s="535"/>
      <c r="W84" s="535"/>
      <c r="X84" s="535"/>
      <c r="Y84" s="535"/>
      <c r="Z84" s="344"/>
      <c r="AA84" s="178"/>
      <c r="AB84" s="374">
        <f>AB82*AB83</f>
        <v>2.4400000000000004</v>
      </c>
      <c r="AC84" s="284">
        <f t="shared" ref="AC84:AG84" si="3">AC82*AC83</f>
        <v>7.120000000000001</v>
      </c>
      <c r="AD84" s="284">
        <f t="shared" si="3"/>
        <v>0</v>
      </c>
      <c r="AE84" s="284">
        <f t="shared" si="3"/>
        <v>0</v>
      </c>
      <c r="AF84" s="284">
        <f t="shared" si="3"/>
        <v>1.7600000000000002</v>
      </c>
      <c r="AG84" s="284">
        <f t="shared" si="3"/>
        <v>3.0800000000000005</v>
      </c>
      <c r="AH84" s="284">
        <f>SUM(AB84:AG84)</f>
        <v>14.400000000000002</v>
      </c>
      <c r="AI84" s="285" t="s">
        <v>165</v>
      </c>
    </row>
    <row r="85" spans="1:35" x14ac:dyDescent="0.25">
      <c r="A85" s="474"/>
      <c r="B85" s="344"/>
      <c r="C85" s="396"/>
      <c r="D85" s="535"/>
      <c r="E85" s="535"/>
      <c r="F85" s="344"/>
      <c r="G85" s="344"/>
      <c r="H85" s="344"/>
      <c r="I85" s="396"/>
      <c r="J85" s="535"/>
      <c r="K85" s="535"/>
      <c r="L85" s="535"/>
      <c r="M85" s="535"/>
      <c r="N85" s="535"/>
      <c r="O85" s="535"/>
      <c r="P85" s="535"/>
      <c r="Q85" s="535"/>
      <c r="R85" s="535"/>
      <c r="S85" s="535"/>
      <c r="T85" s="535"/>
      <c r="U85" s="535"/>
      <c r="V85" s="535"/>
      <c r="W85" s="535"/>
      <c r="X85" s="535"/>
      <c r="Y85" s="535"/>
      <c r="Z85" s="344"/>
      <c r="AA85" s="178"/>
    </row>
    <row r="86" spans="1:35" x14ac:dyDescent="0.25">
      <c r="A86" s="474"/>
      <c r="B86" s="344"/>
      <c r="C86" s="396"/>
      <c r="D86" s="535"/>
      <c r="E86" s="535"/>
      <c r="F86" s="344"/>
      <c r="G86" s="344"/>
      <c r="H86" s="344"/>
      <c r="I86" s="396"/>
      <c r="J86" s="535"/>
      <c r="K86" s="535"/>
      <c r="L86" s="535"/>
      <c r="M86" s="535"/>
      <c r="N86" s="535"/>
      <c r="O86" s="535"/>
      <c r="P86" s="535"/>
      <c r="Q86" s="535"/>
      <c r="R86" s="535"/>
      <c r="S86" s="535"/>
      <c r="T86" s="535"/>
      <c r="U86" s="535"/>
      <c r="V86" s="535"/>
      <c r="W86" s="535"/>
      <c r="X86" s="535"/>
      <c r="Y86" s="535"/>
      <c r="Z86" s="344"/>
      <c r="AA86" s="178"/>
    </row>
    <row r="87" spans="1:35" x14ac:dyDescent="0.25">
      <c r="A87" s="474"/>
      <c r="B87" s="344"/>
      <c r="C87" s="396"/>
      <c r="D87" s="535"/>
      <c r="E87" s="535"/>
      <c r="F87" s="344"/>
      <c r="G87" s="344"/>
      <c r="H87" s="344"/>
      <c r="I87" s="396"/>
      <c r="J87" s="535"/>
      <c r="K87" s="535"/>
      <c r="L87" s="535"/>
      <c r="M87" s="535"/>
      <c r="N87" s="535"/>
      <c r="O87" s="535"/>
      <c r="P87" s="535"/>
      <c r="Q87" s="535"/>
      <c r="R87" s="535"/>
      <c r="S87" s="535"/>
      <c r="T87" s="535"/>
      <c r="U87" s="535"/>
      <c r="V87" s="535"/>
      <c r="W87" s="535"/>
      <c r="X87" s="535"/>
      <c r="Y87" s="535"/>
      <c r="Z87" s="344"/>
      <c r="AA87" s="178"/>
    </row>
    <row r="88" spans="1:35" x14ac:dyDescent="0.25">
      <c r="A88" s="378"/>
      <c r="B88" s="379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380"/>
    </row>
    <row r="89" spans="1:35" x14ac:dyDescent="0.25">
      <c r="A89" s="378"/>
      <c r="B89" s="379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  <c r="Y89" s="379"/>
      <c r="Z89" s="379"/>
      <c r="AA89" s="380"/>
    </row>
    <row r="90" spans="1:35" x14ac:dyDescent="0.25">
      <c r="A90" s="378"/>
      <c r="B90" s="379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80"/>
    </row>
    <row r="91" spans="1:35" x14ac:dyDescent="0.25">
      <c r="A91" s="378"/>
      <c r="B91" s="379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80"/>
    </row>
    <row r="92" spans="1:35" x14ac:dyDescent="0.25">
      <c r="A92" s="378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80"/>
    </row>
    <row r="93" spans="1:35" x14ac:dyDescent="0.25">
      <c r="A93" s="378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80"/>
    </row>
    <row r="94" spans="1:35" x14ac:dyDescent="0.25">
      <c r="A94" s="378"/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80"/>
    </row>
    <row r="95" spans="1:35" x14ac:dyDescent="0.25">
      <c r="A95" s="378"/>
      <c r="B95" s="379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80"/>
    </row>
    <row r="96" spans="1:35" x14ac:dyDescent="0.25">
      <c r="A96" s="378"/>
      <c r="B96" s="379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80"/>
    </row>
    <row r="97" spans="1:27" x14ac:dyDescent="0.25">
      <c r="A97" s="378"/>
      <c r="B97" s="379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80"/>
    </row>
    <row r="98" spans="1:27" x14ac:dyDescent="0.25">
      <c r="A98" s="378"/>
      <c r="B98" s="379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80"/>
    </row>
    <row r="99" spans="1:27" x14ac:dyDescent="0.25">
      <c r="A99" s="378"/>
      <c r="B99" s="379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80"/>
    </row>
    <row r="100" spans="1:27" x14ac:dyDescent="0.25">
      <c r="A100" s="378"/>
      <c r="B100" s="379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80"/>
    </row>
    <row r="101" spans="1:27" x14ac:dyDescent="0.25">
      <c r="A101" s="378"/>
      <c r="B101" s="379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80"/>
    </row>
    <row r="102" spans="1:27" x14ac:dyDescent="0.25">
      <c r="A102" s="378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80"/>
    </row>
    <row r="103" spans="1:27" x14ac:dyDescent="0.25">
      <c r="A103" s="378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80"/>
    </row>
    <row r="104" spans="1:27" x14ac:dyDescent="0.25">
      <c r="A104" s="378"/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80"/>
    </row>
    <row r="105" spans="1:27" x14ac:dyDescent="0.25">
      <c r="A105" s="378"/>
      <c r="B105" s="379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80"/>
    </row>
    <row r="106" spans="1:27" x14ac:dyDescent="0.25">
      <c r="A106" s="378"/>
      <c r="B106" s="379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80"/>
    </row>
    <row r="107" spans="1:27" x14ac:dyDescent="0.25">
      <c r="A107" s="378"/>
      <c r="B107" s="379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80"/>
    </row>
    <row r="108" spans="1:27" x14ac:dyDescent="0.25">
      <c r="A108" s="378"/>
      <c r="B108" s="379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  <c r="Y108" s="379"/>
      <c r="Z108" s="379"/>
      <c r="AA108" s="380"/>
    </row>
    <row r="109" spans="1:27" x14ac:dyDescent="0.25">
      <c r="A109" s="378"/>
      <c r="B109" s="379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80"/>
    </row>
    <row r="110" spans="1:27" x14ac:dyDescent="0.25">
      <c r="A110" s="378"/>
      <c r="B110" s="379"/>
      <c r="C110" s="379"/>
      <c r="D110" s="379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  <c r="Y110" s="379"/>
      <c r="Z110" s="379"/>
      <c r="AA110" s="380"/>
    </row>
    <row r="111" spans="1:27" x14ac:dyDescent="0.25">
      <c r="A111" s="378"/>
      <c r="B111" s="379"/>
      <c r="C111" s="379"/>
      <c r="D111" s="379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  <c r="Y111" s="379"/>
      <c r="Z111" s="379"/>
      <c r="AA111" s="380"/>
    </row>
    <row r="112" spans="1:27" x14ac:dyDescent="0.25">
      <c r="A112" s="378"/>
      <c r="B112" s="379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  <c r="Y112" s="379"/>
      <c r="Z112" s="379"/>
      <c r="AA112" s="380"/>
    </row>
    <row r="113" spans="1:27" x14ac:dyDescent="0.25">
      <c r="A113" s="378"/>
      <c r="B113" s="379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  <c r="Y113" s="379"/>
      <c r="Z113" s="379"/>
      <c r="AA113" s="380"/>
    </row>
    <row r="114" spans="1:27" x14ac:dyDescent="0.25">
      <c r="A114" s="378"/>
      <c r="B114" s="379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  <c r="Y114" s="379"/>
      <c r="Z114" s="379"/>
      <c r="AA114" s="380"/>
    </row>
    <row r="115" spans="1:27" x14ac:dyDescent="0.25">
      <c r="A115" s="378"/>
      <c r="B115" s="379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380"/>
    </row>
    <row r="116" spans="1:27" x14ac:dyDescent="0.25">
      <c r="A116" s="378"/>
      <c r="B116" s="379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380"/>
    </row>
    <row r="117" spans="1:27" x14ac:dyDescent="0.25">
      <c r="A117" s="378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80"/>
    </row>
    <row r="118" spans="1:27" x14ac:dyDescent="0.25">
      <c r="A118" s="378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80"/>
    </row>
    <row r="119" spans="1:27" x14ac:dyDescent="0.25">
      <c r="A119" s="378"/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80"/>
    </row>
    <row r="120" spans="1:27" x14ac:dyDescent="0.25">
      <c r="A120" s="378"/>
      <c r="B120" s="379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380"/>
    </row>
    <row r="121" spans="1:27" ht="15.75" thickBot="1" x14ac:dyDescent="0.3">
      <c r="A121" s="381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83"/>
    </row>
  </sheetData>
  <mergeCells count="196">
    <mergeCell ref="AI78:AI80"/>
    <mergeCell ref="AD38:AD40"/>
    <mergeCell ref="AB11:AB13"/>
    <mergeCell ref="AC11:AC13"/>
    <mergeCell ref="AE11:AE13"/>
    <mergeCell ref="X1:Y1"/>
    <mergeCell ref="A2:AA2"/>
    <mergeCell ref="V3:W3"/>
    <mergeCell ref="Y3:Z3"/>
    <mergeCell ref="A4:AA4"/>
    <mergeCell ref="B8:E8"/>
    <mergeCell ref="K8:L8"/>
    <mergeCell ref="X11:Z11"/>
    <mergeCell ref="O8:P8"/>
    <mergeCell ref="D1:E1"/>
    <mergeCell ref="J1:K1"/>
    <mergeCell ref="L1:M1"/>
    <mergeCell ref="N1:O1"/>
    <mergeCell ref="L7:M7"/>
    <mergeCell ref="N7:O7"/>
    <mergeCell ref="M8:N8"/>
    <mergeCell ref="B9:E9"/>
    <mergeCell ref="J9:K9"/>
    <mergeCell ref="L9:M9"/>
    <mergeCell ref="N9:O9"/>
    <mergeCell ref="P9:Q9"/>
    <mergeCell ref="Q8:R8"/>
    <mergeCell ref="AB4:AB10"/>
    <mergeCell ref="D41:E41"/>
    <mergeCell ref="J41:K41"/>
    <mergeCell ref="L41:M41"/>
    <mergeCell ref="N41:O41"/>
    <mergeCell ref="X41:Y41"/>
    <mergeCell ref="S8:T8"/>
    <mergeCell ref="U8:V8"/>
    <mergeCell ref="X8:Y8"/>
    <mergeCell ref="X12:X13"/>
    <mergeCell ref="Y12:Y13"/>
    <mergeCell ref="Z12:Z13"/>
    <mergeCell ref="R9:S9"/>
    <mergeCell ref="T9:U9"/>
    <mergeCell ref="V9:W9"/>
    <mergeCell ref="Y9:AA9"/>
    <mergeCell ref="P7:Q7"/>
    <mergeCell ref="R7:S7"/>
    <mergeCell ref="A5:AA5"/>
    <mergeCell ref="B7:E7"/>
    <mergeCell ref="J7:K7"/>
    <mergeCell ref="H10:H13"/>
    <mergeCell ref="I10:V11"/>
    <mergeCell ref="X10:Z10"/>
    <mergeCell ref="AC4:AC10"/>
    <mergeCell ref="AE4:AE10"/>
    <mergeCell ref="AF4:AF10"/>
    <mergeCell ref="AG4:AG10"/>
    <mergeCell ref="A42:AA42"/>
    <mergeCell ref="AB38:AB40"/>
    <mergeCell ref="AC38:AC40"/>
    <mergeCell ref="AE38:AE40"/>
    <mergeCell ref="A14:A37"/>
    <mergeCell ref="D38:E38"/>
    <mergeCell ref="J38:K38"/>
    <mergeCell ref="L38:M38"/>
    <mergeCell ref="N38:O38"/>
    <mergeCell ref="X38:Y38"/>
    <mergeCell ref="AF38:AF40"/>
    <mergeCell ref="AG38:AG40"/>
    <mergeCell ref="A39:V39"/>
    <mergeCell ref="X39:Z39"/>
    <mergeCell ref="A40:V40"/>
    <mergeCell ref="X40:Y40"/>
    <mergeCell ref="T7:U7"/>
    <mergeCell ref="W7:AA7"/>
    <mergeCell ref="AF11:AF13"/>
    <mergeCell ref="AG11:AG13"/>
    <mergeCell ref="V43:W43"/>
    <mergeCell ref="X43:Y43"/>
    <mergeCell ref="A44:AA44"/>
    <mergeCell ref="AB44:AB50"/>
    <mergeCell ref="AC44:AC50"/>
    <mergeCell ref="T47:U47"/>
    <mergeCell ref="W47:AA47"/>
    <mergeCell ref="B48:E48"/>
    <mergeCell ref="K48:L48"/>
    <mergeCell ref="U48:V48"/>
    <mergeCell ref="AE44:AE50"/>
    <mergeCell ref="AF44:AF50"/>
    <mergeCell ref="AG44:AG50"/>
    <mergeCell ref="A45:AA45"/>
    <mergeCell ref="B47:E47"/>
    <mergeCell ref="J47:K47"/>
    <mergeCell ref="L47:M47"/>
    <mergeCell ref="A43:E43"/>
    <mergeCell ref="X48:Y48"/>
    <mergeCell ref="M48:N48"/>
    <mergeCell ref="O48:P48"/>
    <mergeCell ref="AE51:AE53"/>
    <mergeCell ref="AB51:AB53"/>
    <mergeCell ref="AC51:AC53"/>
    <mergeCell ref="AD44:AD50"/>
    <mergeCell ref="R47:S47"/>
    <mergeCell ref="N47:O47"/>
    <mergeCell ref="P47:Q47"/>
    <mergeCell ref="AF51:AF53"/>
    <mergeCell ref="AG51:AG53"/>
    <mergeCell ref="X52:X53"/>
    <mergeCell ref="Y52:Y53"/>
    <mergeCell ref="Z52:Z53"/>
    <mergeCell ref="T49:U49"/>
    <mergeCell ref="V49:W49"/>
    <mergeCell ref="Y49:AA49"/>
    <mergeCell ref="R82:S82"/>
    <mergeCell ref="W81:Y81"/>
    <mergeCell ref="B49:E49"/>
    <mergeCell ref="J49:K49"/>
    <mergeCell ref="A54:A77"/>
    <mergeCell ref="I50:V51"/>
    <mergeCell ref="X50:Z50"/>
    <mergeCell ref="X51:Z51"/>
    <mergeCell ref="Q48:R48"/>
    <mergeCell ref="S48:T48"/>
    <mergeCell ref="D79:E79"/>
    <mergeCell ref="J79:K79"/>
    <mergeCell ref="L79:M79"/>
    <mergeCell ref="N79:O79"/>
    <mergeCell ref="H50:H53"/>
    <mergeCell ref="L49:M49"/>
    <mergeCell ref="N49:O49"/>
    <mergeCell ref="P49:Q49"/>
    <mergeCell ref="R49:S49"/>
    <mergeCell ref="AE78:AE80"/>
    <mergeCell ref="AF78:AF80"/>
    <mergeCell ref="AG78:AG80"/>
    <mergeCell ref="AH78:AH80"/>
    <mergeCell ref="AD78:AD80"/>
    <mergeCell ref="T85:U85"/>
    <mergeCell ref="T84:U84"/>
    <mergeCell ref="V84:W84"/>
    <mergeCell ref="X84:Y84"/>
    <mergeCell ref="A81:V81"/>
    <mergeCell ref="D85:E85"/>
    <mergeCell ref="J85:K85"/>
    <mergeCell ref="L85:M85"/>
    <mergeCell ref="D83:E83"/>
    <mergeCell ref="D82:E82"/>
    <mergeCell ref="A80:V80"/>
    <mergeCell ref="A78:N78"/>
    <mergeCell ref="O78:W78"/>
    <mergeCell ref="AB78:AB80"/>
    <mergeCell ref="AC78:AC80"/>
    <mergeCell ref="W80:Y80"/>
    <mergeCell ref="L82:M82"/>
    <mergeCell ref="N82:O82"/>
    <mergeCell ref="P82:Q82"/>
    <mergeCell ref="AD4:AD10"/>
    <mergeCell ref="T87:U87"/>
    <mergeCell ref="V87:W87"/>
    <mergeCell ref="X87:Y87"/>
    <mergeCell ref="J83:K83"/>
    <mergeCell ref="L83:M83"/>
    <mergeCell ref="J82:K82"/>
    <mergeCell ref="N84:O84"/>
    <mergeCell ref="X86:Y86"/>
    <mergeCell ref="N83:O83"/>
    <mergeCell ref="P83:Q83"/>
    <mergeCell ref="R83:S83"/>
    <mergeCell ref="T83:U83"/>
    <mergeCell ref="V83:W83"/>
    <mergeCell ref="X83:Y83"/>
    <mergeCell ref="X82:Y82"/>
    <mergeCell ref="T82:U82"/>
    <mergeCell ref="V82:W82"/>
    <mergeCell ref="V85:W85"/>
    <mergeCell ref="X85:Y85"/>
    <mergeCell ref="T86:U86"/>
    <mergeCell ref="V86:W86"/>
    <mergeCell ref="N85:O85"/>
    <mergeCell ref="P85:Q85"/>
    <mergeCell ref="D87:E87"/>
    <mergeCell ref="J87:K87"/>
    <mergeCell ref="L87:M87"/>
    <mergeCell ref="N87:O87"/>
    <mergeCell ref="P87:Q87"/>
    <mergeCell ref="R87:S87"/>
    <mergeCell ref="D84:E84"/>
    <mergeCell ref="J84:K84"/>
    <mergeCell ref="L84:M84"/>
    <mergeCell ref="D86:E86"/>
    <mergeCell ref="P84:Q84"/>
    <mergeCell ref="R84:S84"/>
    <mergeCell ref="J86:K86"/>
    <mergeCell ref="L86:M86"/>
    <mergeCell ref="N86:O86"/>
    <mergeCell ref="P86:Q86"/>
    <mergeCell ref="R86:S86"/>
    <mergeCell ref="R85:S85"/>
  </mergeCells>
  <pageMargins left="0.7" right="0.7" top="0.75" bottom="0.75" header="0.3" footer="0.3"/>
  <pageSetup paperSize="9" scale="48" orientation="landscape" horizontalDpi="1200" verticalDpi="1200" r:id="rId1"/>
  <rowBreaks count="1" manualBreakCount="1">
    <brk id="40" max="26" man="1"/>
  </rowBreaks>
  <colBreaks count="1" manualBreakCount="1">
    <brk id="27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PolicyDirtyBag xmlns="microsoft.office.server.policy.changes">
  <Microsoft.Office.RecordsManagement.PolicyFeatures.PolicyAudit op="Change"/>
</PolicyDirtyBag>
</file>

<file path=customXml/item2.xml><?xml version="1.0" encoding="utf-8"?>
<?mso-contentType ?>
<SharedContentType xmlns="Microsoft.SharePoint.Taxonomy.ContentTypeSync" SourceId="c02efd5e-dc8e-4eb5-87c0-19f852f5e258" ContentTypeId="0x010100D15AA5D796C2E24885854C77671F6804" PreviousValue="false" LastSyncTimeStamp="2021-05-20T07:37:02.753Z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eaAssetZone xmlns="b587f270-5343-468f-874f-e7b5a707415b" xsi:nil="true"/>
    <TransmittalPurpose xmlns="b587f270-5343-468f-874f-e7b5a707415b" xsi:nil="true"/>
    <lad1fd3da6e341e2a8ac56c4f85583e3 xmlns="b587f270-5343-468f-874f-e7b5a707415b">
      <Terms xmlns="http://schemas.microsoft.com/office/infopath/2007/PartnerControls"/>
    </lad1fd3da6e341e2a8ac56c4f85583e3>
    <ped0d251ea0f491c884d8282acce22c2 xmlns="b587f270-5343-468f-874f-e7b5a707415b">
      <Terms xmlns="http://schemas.microsoft.com/office/infopath/2007/PartnerControls"/>
    </ped0d251ea0f491c884d8282acce22c2>
    <ProjectNumber xmlns="b587f270-5343-468f-874f-e7b5a707415b">1001825</ProjectNumber>
    <_Revision xmlns="http://schemas.microsoft.com/sharepoint/v3/fields" xsi:nil="true"/>
    <PageSize xmlns="b587f270-5343-468f-874f-e7b5a707415b">A0</PageSize>
    <TransmittalNumber xmlns="b587f270-5343-468f-874f-e7b5a707415b" xsi:nil="true"/>
    <SheetNumber xmlns="b587f270-5343-468f-874f-e7b5a707415b" xsi:nil="true"/>
    <TaxCatchAll xmlns="b587f270-5343-468f-874f-e7b5a707415b" xsi:nil="true"/>
    <SequentialNumber xmlns="b587f270-5343-468f-874f-e7b5a707415b" xsi:nil="true"/>
    <PolicyOwner xmlns="b587f270-5343-468f-874f-e7b5a707415b">
      <UserInfo>
        <DisplayName/>
        <AccountId xsi:nil="true"/>
        <AccountType/>
      </UserInfo>
    </PolicyOwner>
    <EngineeringWorkPackage xmlns="b587f270-5343-468f-874f-e7b5a707415b" xsi:nil="true"/>
    <TransmittalDate xmlns="b587f270-5343-468f-874f-e7b5a707415b" xsi:nil="true"/>
  </documentManagement>
</p:properties>
</file>

<file path=customXml/item4.xml><?xml version="1.0" encoding="utf-8"?>
<?mso-contentType ?>
<p:Policy xmlns:p="office.server.policy" id="" local="true">
  <p:Name>Project Document</p:Name>
  <p:Description>Policy to track changes on the document for reporting and auditing purposes</p:Description>
  <p:Statement>All changes on this document is recorded for auditing purposes</p:Statement>
  <p:PolicyItems>
    <p:PolicyItem featureId="Microsoft.Office.RecordsManagement.PolicyFeatures.PolicyAudit" staticId="0x010100D15AA5D796C2E24885854C77671F6804|-421390505" UniqueId="2417dfdc-5a3a-4a8f-a7fd-97258f20da09">
      <p:Name>Auditing</p:Name>
      <p:Description>Audits user actions on documents and list items to the Audit Log.</p:Description>
      <p:CustomData>
        <Audit>
          <Update/>
          <DeleteRestore/>
        </Audit>
      </p:CustomData>
    </p:PolicyItem>
  </p:PolicyItems>
</p:Policy>
</file>

<file path=customXml/item5.xml><?xml version="1.0" encoding="utf-8"?>
<?mso-contentType ?>
<spe:Receivers xmlns:spe="http://schemas.microsoft.com/sharepoint/events">
  <Receiver>
    <Name>Policy Auditing</Name>
    <Synchronization>Synchronous</Synchronization>
    <Type>10001</Type>
    <SequenceNumber>1100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10002</Type>
    <SequenceNumber>1101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10004</Type>
    <SequenceNumber>1102</SequenceNumber>
    <Url/>
    <Assembly>Microsoft.Office.Policy, Version=16.0.0.0, Culture=neutral, PublicKeyToken=71e9bce111e9429c</Assembly>
    <Class>Microsoft.Office.RecordsManagement.Internal.AuditHandler</Class>
    <Data/>
    <Filter/>
  </Receiver>
  <Receiver>
    <Name>Policy Auditing</Name>
    <Synchronization>Synchronous</Synchronization>
    <Type>10006</Type>
    <SequenceNumber>1103</SequenceNumber>
    <Url/>
    <Assembly>Microsoft.Office.Policy, Version=16.0.0.0, Culture=neutral, PublicKeyToken=71e9bce111e9429c</Assembly>
    <Class>Microsoft.Office.RecordsManagement.Internal.AuditHandler</Class>
    <Data/>
    <Filter/>
  </Receiver>
</spe:Receiver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D15AA5D796C2E24885854C77671F680400FC0F72BC0646CB4298561EFE2AB6F008" ma:contentTypeVersion="5" ma:contentTypeDescription="Base content type for Project Documents" ma:contentTypeScope="" ma:versionID="898ee03c42db30c9034f917388bbb411">
  <xsd:schema xmlns:xsd="http://www.w3.org/2001/XMLSchema" xmlns:xs="http://www.w3.org/2001/XMLSchema" xmlns:p="http://schemas.microsoft.com/office/2006/metadata/properties" xmlns:ns1="http://schemas.microsoft.com/sharepoint/v3" xmlns:ns2="b587f270-5343-468f-874f-e7b5a707415b" xmlns:ns3="http://schemas.microsoft.com/sharepoint/v3/fields" targetNamespace="http://schemas.microsoft.com/office/2006/metadata/properties" ma:root="true" ma:fieldsID="0ce2a6b915179cc71bcbf7380f69f254" ns1:_="" ns2:_="" ns3:_="">
    <xsd:import namespace="http://schemas.microsoft.com/sharepoint/v3"/>
    <xsd:import namespace="b587f270-5343-468f-874f-e7b5a707415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ProjectNumber" minOccurs="0"/>
                <xsd:element ref="ns2:AreaAssetZone" minOccurs="0"/>
                <xsd:element ref="ns2:SequentialNumber" minOccurs="0"/>
                <xsd:element ref="ns2:SheetNumber" minOccurs="0"/>
                <xsd:element ref="ns3:_Revision" minOccurs="0"/>
                <xsd:element ref="ns2:PolicyOwner" minOccurs="0"/>
                <xsd:element ref="ns2:EngineeringWorkPackage" minOccurs="0"/>
                <xsd:element ref="ns2:PageSize" minOccurs="0"/>
                <xsd:element ref="ns2:TransmittalNumber" minOccurs="0"/>
                <xsd:element ref="ns2:TransmittalDate" minOccurs="0"/>
                <xsd:element ref="ns2:TransmittalPurpose" minOccurs="0"/>
                <xsd:element ref="ns2:lad1fd3da6e341e2a8ac56c4f85583e3" minOccurs="0"/>
                <xsd:element ref="ns2:TaxCatchAll" minOccurs="0"/>
                <xsd:element ref="ns2:TaxCatchAllLabel" minOccurs="0"/>
                <xsd:element ref="ns2:ped0d251ea0f491c884d8282acce22c2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5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87f270-5343-468f-874f-e7b5a707415b" elementFormDefault="qualified">
    <xsd:import namespace="http://schemas.microsoft.com/office/2006/documentManagement/types"/>
    <xsd:import namespace="http://schemas.microsoft.com/office/infopath/2007/PartnerControls"/>
    <xsd:element name="ProjectNumber" ma:index="2" nillable="true" ma:displayName="Project number" ma:internalName="ProjectNumber" ma:readOnly="false">
      <xsd:simpleType>
        <xsd:restriction base="dms:Text">
          <xsd:maxLength value="255"/>
        </xsd:restriction>
      </xsd:simpleType>
    </xsd:element>
    <xsd:element name="AreaAssetZone" ma:index="5" nillable="true" ma:displayName="Area_Asset or Zone" ma:internalName="AreaAssetZone" ma:readOnly="false">
      <xsd:simpleType>
        <xsd:restriction base="dms:Text">
          <xsd:maxLength value="4"/>
        </xsd:restriction>
      </xsd:simpleType>
    </xsd:element>
    <xsd:element name="SequentialNumber" ma:index="6" nillable="true" ma:displayName="Sequential number" ma:internalName="SequentialNumber" ma:readOnly="false">
      <xsd:simpleType>
        <xsd:restriction base="dms:Text">
          <xsd:maxLength value="5"/>
        </xsd:restriction>
      </xsd:simpleType>
    </xsd:element>
    <xsd:element name="SheetNumber" ma:index="7" nillable="true" ma:displayName="Sheet number" ma:internalName="SheetNumber" ma:readOnly="false">
      <xsd:simpleType>
        <xsd:restriction base="dms:Text">
          <xsd:maxLength value="3"/>
        </xsd:restriction>
      </xsd:simpleType>
    </xsd:element>
    <xsd:element name="PolicyOwner" ma:index="9" nillable="true" ma:displayName="Content Owner" ma:description="The owner of the content, responsible for its publication, revision and maintenance." ma:list="UserInfo" ma:SharePointGroup="0" ma:internalName="PolicyOwne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ngineeringWorkPackage" ma:index="10" nillable="true" ma:displayName="Engineering work package" ma:internalName="EngineeringWorkPackage" ma:readOnly="false">
      <xsd:simpleType>
        <xsd:restriction base="dms:Text">
          <xsd:maxLength value="255"/>
        </xsd:restriction>
      </xsd:simpleType>
    </xsd:element>
    <xsd:element name="PageSize" ma:index="11" nillable="true" ma:displayName="PageSize" ma:default="A0" ma:format="Dropdown" ma:internalName="PageSize">
      <xsd:simpleType>
        <xsd:restriction base="dms:Choice">
          <xsd:enumeration value="A0"/>
          <xsd:enumeration value="A1"/>
          <xsd:enumeration value="A2"/>
          <xsd:enumeration value="A3"/>
          <xsd:enumeration value="A4"/>
        </xsd:restriction>
      </xsd:simpleType>
    </xsd:element>
    <xsd:element name="TransmittalNumber" ma:index="12" nillable="true" ma:displayName="Transmittal number" ma:internalName="TransmittalNumber" ma:readOnly="false">
      <xsd:simpleType>
        <xsd:restriction base="dms:Text">
          <xsd:maxLength value="255"/>
        </xsd:restriction>
      </xsd:simpleType>
    </xsd:element>
    <xsd:element name="TransmittalDate" ma:index="13" nillable="true" ma:displayName="Transmittal date" ma:format="DateOnly" ma:internalName="TransmittalDate" ma:readOnly="false">
      <xsd:simpleType>
        <xsd:restriction base="dms:DateTime"/>
      </xsd:simpleType>
    </xsd:element>
    <xsd:element name="TransmittalPurpose" ma:index="14" nillable="true" ma:displayName="Transmittal purpose" ma:internalName="TransmittalPurpose" ma:readOnly="false">
      <xsd:simpleType>
        <xsd:restriction base="dms:Text">
          <xsd:maxLength value="255"/>
        </xsd:restriction>
      </xsd:simpleType>
    </xsd:element>
    <xsd:element name="lad1fd3da6e341e2a8ac56c4f85583e3" ma:index="19" nillable="true" ma:taxonomy="true" ma:internalName="lad1fd3da6e341e2a8ac56c4f85583e3" ma:taxonomyFieldName="ZutariDocumentType" ma:displayName="Document Type" ma:readOnly="false" ma:default="" ma:fieldId="{5ad1fd3d-a6e3-41e2-a8ac-56c4f85583e3}" ma:sspId="c02efd5e-dc8e-4eb5-87c0-19f852f5e258" ma:termSetId="2d2c22f9-e412-4e5f-8485-ba36c21506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20" nillable="true" ma:displayName="Taxonomy Catch All Column" ma:hidden="true" ma:list="{54555452-a232-4ec5-9cba-f279232638e2}" ma:internalName="TaxCatchAll" ma:showField="CatchAllData" ma:web="c2c90567-3ba0-4015-a73f-f931fa93c2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21" nillable="true" ma:displayName="Taxonomy Catch All Column1" ma:hidden="true" ma:list="{54555452-a232-4ec5-9cba-f279232638e2}" ma:internalName="TaxCatchAllLabel" ma:readOnly="true" ma:showField="CatchAllDataLabel" ma:web="c2c90567-3ba0-4015-a73f-f931fa93c2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ed0d251ea0f491c884d8282acce22c2" ma:index="23" nillable="true" ma:taxonomy="true" ma:internalName="ped0d251ea0f491c884d8282acce22c2" ma:taxonomyFieldName="ZutariDiscipline" ma:displayName="Discipline" ma:readOnly="false" ma:default="" ma:fieldId="{9ed0d251-ea0f-491c-884d-8282acce22c2}" ma:taxonomyMulti="true" ma:sspId="c02efd5e-dc8e-4eb5-87c0-19f852f5e258" ma:termSetId="6371e852-3ee0-48e5-b000-019ef7583ed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8" nillable="true" ma:displayName="Revision" ma:internalName="_Revis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CBDEE8-34D7-4595-8487-9966455DF395}">
  <ds:schemaRefs>
    <ds:schemaRef ds:uri="microsoft.office.server.policy.changes"/>
  </ds:schemaRefs>
</ds:datastoreItem>
</file>

<file path=customXml/itemProps2.xml><?xml version="1.0" encoding="utf-8"?>
<ds:datastoreItem xmlns:ds="http://schemas.openxmlformats.org/officeDocument/2006/customXml" ds:itemID="{AC7011B7-E6B3-4DF5-84CE-A3CA4FA81823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A1ED8E9E-A0AE-42ED-AA75-730CF79B8EC1}">
  <ds:schemaRefs>
    <ds:schemaRef ds:uri="http://schemas.microsoft.com/office/2006/metadata/properties"/>
    <ds:schemaRef ds:uri="http://schemas.microsoft.com/office/infopath/2007/PartnerControls"/>
    <ds:schemaRef ds:uri="b587f270-5343-468f-874f-e7b5a707415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C380E37D-B4D3-4748-BEE6-1454DBE7858B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8BCBD786-792C-4634-8C70-B7E2126F8101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9D2959DF-65C1-40C6-9E87-37E01ECB0DD7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1EF3AC05-BDFF-44C7-B470-56262217F4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587f270-5343-468f-874f-e7b5a707415b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DB-CPV-B1</vt:lpstr>
      <vt:lpstr>DB-CPV-MAJ</vt:lpstr>
      <vt:lpstr>DB-CPV-KIT</vt:lpstr>
      <vt:lpstr>DB-CPV-M </vt:lpstr>
      <vt:lpstr>'DB-CPV-B1'!Print_Area</vt:lpstr>
      <vt:lpstr>'DB-CPV-KIT'!Print_Area</vt:lpstr>
      <vt:lpstr>'DB-CPV-M '!Print_Area</vt:lpstr>
      <vt:lpstr>'DB-CPV-MAJ'!Print_Area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Alafia Tarwala</dc:creator>
  <cp:keywords/>
  <dc:description/>
  <cp:lastModifiedBy>Siraaj Bedford</cp:lastModifiedBy>
  <cp:revision/>
  <dcterms:created xsi:type="dcterms:W3CDTF">2022-01-26T06:42:34Z</dcterms:created>
  <dcterms:modified xsi:type="dcterms:W3CDTF">2022-07-01T13:48:43Z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0x010100D15AA5D796C2E24885854C77671F680400FC0F72BC0646CB4298561EFE2AB6F008</vt:lpwstr>
  </property>
  <property fmtid="{D5CDD505-2E9C-101B-9397-08002B2CF9AE}" pid="3" name="ZutariDocumentType">
    <vt:lpwstr/>
  </property>
  <property fmtid="{D5CDD505-2E9C-101B-9397-08002B2CF9AE}" pid="4" name="ZutariDiscipline">
    <vt:lpwstr/>
  </property>
</Properties>
</file>