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defaultThemeVersion="124226"/>
  <mc:AlternateContent xmlns:mc="http://schemas.openxmlformats.org/markup-compatibility/2006">
    <mc:Choice Requires="x15">
      <x15ac:absPath xmlns:x15ac="http://schemas.microsoft.com/office/spreadsheetml/2010/11/ac" url="https://aibel365-my.sharepoint.com/personal/christian_mahesh_hansen_aibel_com/Documents/Documents/Projects/Krafla/aas/test/excel/"/>
    </mc:Choice>
  </mc:AlternateContent>
  <xr:revisionPtr revIDLastSave="1555" documentId="11_4BA2132952ADDE928A955FE65E80A7CC369A1C88" xr6:coauthVersionLast="46" xr6:coauthVersionMax="47" xr10:uidLastSave="{CE74849F-E741-41F2-AA65-C18F5ED937B6}"/>
  <bookViews>
    <workbookView xWindow="38700" yWindow="300" windowWidth="36915" windowHeight="20235" firstSheet="3" activeTab="3" xr2:uid="{00000000-000D-0000-FFFF-FFFF00000000}"/>
  </bookViews>
  <sheets>
    <sheet name="FrontP" sheetId="9" r:id="rId1"/>
    <sheet name="Info" sheetId="4" r:id="rId2"/>
    <sheet name="Definitions" sheetId="8" r:id="rId3"/>
    <sheet name="MEL" sheetId="2" r:id="rId4"/>
    <sheet name="Reference Info" sheetId="10" r:id="rId5"/>
    <sheet name="Summary" sheetId="5" r:id="rId6"/>
    <sheet name="Guidlines" sheetId="11" r:id="rId7"/>
  </sheets>
  <definedNames>
    <definedName name="_xlnm._FilterDatabase" localSheetId="3" hidden="1">MEL!$A$6:$EX$350</definedName>
    <definedName name="_xlnm.Print_Area" localSheetId="0">FrontP!$A$1:$I$25</definedName>
    <definedName name="_xlnm.Print_Area" localSheetId="1">Info!$A$1:$M$76</definedName>
    <definedName name="_xlnm.Print_Area" localSheetId="3">MEL!$A$1:$BC$352</definedName>
    <definedName name="_xlnm.Print_Area" localSheetId="4">'Reference Info'!$A$1:$O$60</definedName>
    <definedName name="_xlnm.Print_Area" localSheetId="5">Summary!$A$1:$Q$154</definedName>
    <definedName name="_xlnm.Print_Titles" localSheetId="3">MEL!$1:$6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10" i="2" l="1"/>
  <c r="R186" i="2"/>
  <c r="R185" i="2"/>
  <c r="X210" i="2"/>
  <c r="X209" i="2"/>
  <c r="X207" i="2"/>
  <c r="X206" i="2"/>
  <c r="X203" i="2"/>
  <c r="X204" i="2"/>
  <c r="X205" i="2"/>
  <c r="X202" i="2"/>
  <c r="R206" i="2"/>
  <c r="X184" i="2"/>
  <c r="X183" i="2"/>
  <c r="R184" i="2"/>
  <c r="R183" i="2"/>
  <c r="X181" i="2"/>
  <c r="X182" i="2"/>
  <c r="X179" i="2"/>
  <c r="X180" i="2"/>
  <c r="X178" i="2"/>
  <c r="X177" i="2"/>
  <c r="R181" i="2"/>
  <c r="R182" i="2"/>
  <c r="R179" i="2"/>
  <c r="R180" i="2"/>
  <c r="R178" i="2"/>
  <c r="R177" i="2"/>
  <c r="BC357" i="2"/>
  <c r="X189" i="2"/>
  <c r="R189" i="2"/>
  <c r="X94" i="2" l="1"/>
  <c r="R94" i="2"/>
  <c r="X281" i="2"/>
  <c r="R281" i="2"/>
  <c r="X11" i="2"/>
  <c r="R11" i="2"/>
  <c r="R77" i="2"/>
  <c r="R76" i="2"/>
  <c r="X31" i="2"/>
  <c r="R31" i="2"/>
  <c r="X30" i="2"/>
  <c r="R30" i="2"/>
  <c r="X29" i="2"/>
  <c r="R29" i="2"/>
  <c r="X28" i="2"/>
  <c r="R28" i="2"/>
  <c r="X173" i="2"/>
  <c r="R173" i="2"/>
  <c r="R24" i="2"/>
  <c r="R20" i="2"/>
  <c r="R19" i="2"/>
  <c r="X21" i="2"/>
  <c r="R21" i="2"/>
  <c r="X319" i="2"/>
  <c r="R319" i="2"/>
  <c r="R126" i="2"/>
  <c r="X126" i="2"/>
  <c r="X139" i="2"/>
  <c r="R139" i="2"/>
  <c r="X127" i="2"/>
  <c r="R127" i="2"/>
  <c r="X288" i="2"/>
  <c r="R288" i="2"/>
  <c r="R188" i="2"/>
  <c r="R23" i="2"/>
  <c r="X279" i="2"/>
  <c r="R279" i="2"/>
  <c r="R187" i="2" l="1"/>
  <c r="X226" i="2"/>
  <c r="R226" i="2"/>
  <c r="X225" i="2"/>
  <c r="R225" i="2"/>
  <c r="X13" i="2" l="1"/>
  <c r="X12" i="2"/>
  <c r="R13" i="2"/>
  <c r="R8" i="2"/>
  <c r="R12" i="2"/>
  <c r="X174" i="2"/>
  <c r="R174" i="2"/>
  <c r="X245" i="2"/>
  <c r="X244" i="2"/>
  <c r="X243" i="2"/>
  <c r="X242" i="2"/>
  <c r="X241" i="2"/>
  <c r="X240" i="2"/>
  <c r="X239" i="2"/>
  <c r="X238" i="2"/>
  <c r="X237" i="2"/>
  <c r="X235" i="2"/>
  <c r="X234" i="2"/>
  <c r="X233" i="2"/>
  <c r="X232" i="2"/>
  <c r="X231" i="2"/>
  <c r="R234" i="2"/>
  <c r="R233" i="2"/>
  <c r="R32" i="2"/>
  <c r="X301" i="2"/>
  <c r="R301" i="2"/>
  <c r="X300" i="2"/>
  <c r="R300" i="2"/>
  <c r="X330" i="2"/>
  <c r="R330" i="2"/>
  <c r="X282" i="2"/>
  <c r="R282" i="2"/>
  <c r="X111" i="2"/>
  <c r="R111" i="2"/>
  <c r="O220" i="2"/>
  <c r="R220" i="2" s="1"/>
  <c r="X220" i="2"/>
  <c r="O221" i="2"/>
  <c r="R221" i="2" s="1"/>
  <c r="X221" i="2"/>
  <c r="O219" i="2"/>
  <c r="R219" i="2" s="1"/>
  <c r="O218" i="2"/>
  <c r="R218" i="2" s="1"/>
  <c r="X218" i="2"/>
  <c r="X219" i="2"/>
  <c r="X53" i="2"/>
  <c r="X52" i="2"/>
  <c r="B7" i="2"/>
  <c r="R129" i="2"/>
  <c r="X22" i="2"/>
  <c r="R22" i="2"/>
  <c r="X41" i="2"/>
  <c r="R41" i="2"/>
  <c r="R145" i="2"/>
  <c r="X154" i="2"/>
  <c r="R154" i="2"/>
  <c r="R118" i="2"/>
  <c r="X118" i="2"/>
  <c r="R155" i="2"/>
  <c r="X332" i="2"/>
  <c r="R332" i="2"/>
  <c r="X211" i="2"/>
  <c r="R211" i="2"/>
  <c r="R205" i="2"/>
  <c r="R202" i="2"/>
  <c r="R249" i="2"/>
  <c r="X249" i="2"/>
  <c r="R250" i="2"/>
  <c r="X250" i="2"/>
  <c r="X246" i="2"/>
  <c r="R246" i="2"/>
  <c r="R232" i="2" l="1"/>
  <c r="X313" i="2"/>
  <c r="R313" i="2"/>
  <c r="X14" i="2"/>
  <c r="R14" i="2"/>
  <c r="X324" i="2" l="1"/>
  <c r="R324" i="2"/>
  <c r="X323" i="2"/>
  <c r="R323" i="2"/>
  <c r="X318" i="2"/>
  <c r="R318" i="2"/>
  <c r="X314" i="2"/>
  <c r="R314" i="2"/>
  <c r="X312" i="2"/>
  <c r="R312" i="2"/>
  <c r="X325" i="2"/>
  <c r="R325" i="2"/>
  <c r="X326" i="2"/>
  <c r="R326" i="2"/>
  <c r="X328" i="2"/>
  <c r="R328" i="2"/>
  <c r="X327" i="2"/>
  <c r="R327" i="2"/>
  <c r="X329" i="2"/>
  <c r="R329" i="2"/>
  <c r="X264" i="2"/>
  <c r="R264" i="2"/>
  <c r="X262" i="2"/>
  <c r="R262" i="2"/>
  <c r="X257" i="2"/>
  <c r="R257" i="2"/>
  <c r="X258" i="2"/>
  <c r="R258" i="2"/>
  <c r="X260" i="2"/>
  <c r="R260" i="2"/>
  <c r="X263" i="2"/>
  <c r="R263" i="2"/>
  <c r="X265" i="2"/>
  <c r="R265" i="2"/>
  <c r="X315" i="2"/>
  <c r="R315" i="2"/>
  <c r="X311" i="2"/>
  <c r="R311" i="2"/>
  <c r="X310" i="2"/>
  <c r="R310" i="2"/>
  <c r="R117" i="2"/>
  <c r="X334" i="2"/>
  <c r="X335" i="2"/>
  <c r="X336" i="2"/>
  <c r="X337" i="2"/>
  <c r="X338" i="2"/>
  <c r="X339" i="2"/>
  <c r="X340" i="2"/>
  <c r="X341" i="2"/>
  <c r="X342" i="2"/>
  <c r="X117" i="2"/>
  <c r="X113" i="2"/>
  <c r="X114" i="2"/>
  <c r="X115" i="2"/>
  <c r="X116" i="2"/>
  <c r="X112" i="2"/>
  <c r="R112" i="2"/>
  <c r="R116" i="2"/>
  <c r="R115" i="2"/>
  <c r="R114" i="2"/>
  <c r="R113" i="2"/>
  <c r="R138" i="2"/>
  <c r="R137" i="2"/>
  <c r="R335" i="2"/>
  <c r="R336" i="2"/>
  <c r="R337" i="2"/>
  <c r="R338" i="2"/>
  <c r="R339" i="2"/>
  <c r="R340" i="2"/>
  <c r="R341" i="2"/>
  <c r="R342" i="2"/>
  <c r="R334" i="2"/>
  <c r="X146" i="2" l="1"/>
  <c r="X148" i="2"/>
  <c r="X150" i="2"/>
  <c r="X140" i="2"/>
  <c r="X141" i="2"/>
  <c r="X142" i="2"/>
  <c r="X143" i="2"/>
  <c r="X152" i="2"/>
  <c r="X144" i="2"/>
  <c r="R152" i="2"/>
  <c r="R81" i="2"/>
  <c r="R144" i="2"/>
  <c r="R146" i="2"/>
  <c r="R148" i="2"/>
  <c r="R150" i="2"/>
  <c r="R140" i="2"/>
  <c r="R141" i="2"/>
  <c r="R142" i="2"/>
  <c r="R143" i="2"/>
  <c r="X299" i="2"/>
  <c r="R299" i="2"/>
  <c r="X298" i="2"/>
  <c r="R298" i="2"/>
  <c r="X297" i="2"/>
  <c r="R297" i="2"/>
  <c r="X296" i="2"/>
  <c r="R296" i="2"/>
  <c r="X333" i="2"/>
  <c r="R333" i="2"/>
  <c r="X295" i="2"/>
  <c r="R295" i="2"/>
  <c r="X294" i="2"/>
  <c r="R294" i="2"/>
  <c r="X350" i="2"/>
  <c r="R350" i="2"/>
  <c r="X349" i="2"/>
  <c r="R349" i="2"/>
  <c r="X293" i="2"/>
  <c r="R293" i="2"/>
  <c r="X292" i="2"/>
  <c r="R292" i="2"/>
  <c r="X348" i="2"/>
  <c r="R348" i="2"/>
  <c r="X347" i="2"/>
  <c r="R347" i="2"/>
  <c r="X346" i="2"/>
  <c r="R346" i="2"/>
  <c r="X345" i="2"/>
  <c r="R345" i="2"/>
  <c r="X291" i="2"/>
  <c r="R291" i="2"/>
  <c r="X289" i="2"/>
  <c r="R289" i="2"/>
  <c r="X287" i="2"/>
  <c r="R287" i="2"/>
  <c r="X286" i="2"/>
  <c r="R286" i="2"/>
  <c r="X285" i="2"/>
  <c r="R285" i="2"/>
  <c r="X283" i="2"/>
  <c r="R283" i="2"/>
  <c r="X284" i="2"/>
  <c r="R284" i="2"/>
  <c r="X290" i="2"/>
  <c r="R290" i="2"/>
  <c r="X280" i="2"/>
  <c r="R280" i="2"/>
  <c r="X278" i="2"/>
  <c r="R278" i="2"/>
  <c r="X277" i="2"/>
  <c r="R277" i="2"/>
  <c r="X276" i="2"/>
  <c r="R276" i="2"/>
  <c r="X275" i="2"/>
  <c r="R275" i="2"/>
  <c r="X274" i="2"/>
  <c r="R274" i="2"/>
  <c r="X273" i="2"/>
  <c r="R273" i="2"/>
  <c r="X272" i="2"/>
  <c r="R272" i="2"/>
  <c r="X271" i="2"/>
  <c r="R271" i="2"/>
  <c r="X270" i="2"/>
  <c r="R270" i="2"/>
  <c r="X269" i="2"/>
  <c r="R269" i="2"/>
  <c r="X268" i="2"/>
  <c r="R268" i="2"/>
  <c r="R53" i="2"/>
  <c r="R54" i="2"/>
  <c r="R55" i="2"/>
  <c r="R56" i="2"/>
  <c r="R58" i="2"/>
  <c r="R52" i="2"/>
  <c r="R171" i="2"/>
  <c r="X68" i="2"/>
  <c r="X66" i="2"/>
  <c r="X109" i="2"/>
  <c r="X107" i="2"/>
  <c r="X99" i="2"/>
  <c r="X100" i="2"/>
  <c r="X101" i="2"/>
  <c r="X102" i="2"/>
  <c r="X134" i="2"/>
  <c r="X132" i="2"/>
  <c r="X161" i="2"/>
  <c r="X163" i="2"/>
  <c r="X171" i="2"/>
  <c r="X81" i="2"/>
  <c r="X45" i="2"/>
  <c r="X27" i="2"/>
  <c r="R27" i="2"/>
  <c r="R26" i="2"/>
  <c r="R25" i="2"/>
  <c r="R18" i="2"/>
  <c r="X344" i="2"/>
  <c r="R344" i="2"/>
  <c r="X343" i="2"/>
  <c r="R343" i="2"/>
  <c r="X321" i="2"/>
  <c r="R321" i="2"/>
  <c r="X320" i="2"/>
  <c r="R320" i="2"/>
  <c r="X331" i="2"/>
  <c r="R331" i="2"/>
  <c r="X322" i="2"/>
  <c r="R322" i="2"/>
  <c r="X317" i="2"/>
  <c r="R317" i="2"/>
  <c r="X316" i="2"/>
  <c r="R316" i="2"/>
  <c r="X309" i="2"/>
  <c r="R309" i="2"/>
  <c r="X308" i="2"/>
  <c r="R308" i="2"/>
  <c r="X307" i="2"/>
  <c r="R307" i="2"/>
  <c r="X306" i="2"/>
  <c r="R306" i="2"/>
  <c r="X305" i="2"/>
  <c r="R305" i="2"/>
  <c r="X304" i="2"/>
  <c r="R304" i="2"/>
  <c r="X303" i="2"/>
  <c r="R303" i="2"/>
  <c r="X302" i="2"/>
  <c r="R302" i="2"/>
  <c r="X267" i="2"/>
  <c r="R267" i="2"/>
  <c r="X266" i="2"/>
  <c r="R266" i="2"/>
  <c r="X261" i="2"/>
  <c r="R261" i="2"/>
  <c r="X259" i="2"/>
  <c r="R259" i="2"/>
  <c r="X256" i="2"/>
  <c r="R256" i="2"/>
  <c r="X255" i="2"/>
  <c r="R255" i="2"/>
  <c r="X254" i="2"/>
  <c r="R254" i="2"/>
  <c r="X253" i="2"/>
  <c r="R253" i="2"/>
  <c r="X252" i="2"/>
  <c r="R252" i="2"/>
  <c r="X17" i="2"/>
  <c r="R17" i="2"/>
  <c r="X16" i="2"/>
  <c r="R16" i="2"/>
  <c r="X251" i="2"/>
  <c r="R251" i="2"/>
  <c r="X248" i="2"/>
  <c r="R248" i="2"/>
  <c r="X247" i="2"/>
  <c r="R247" i="2"/>
  <c r="R237" i="2"/>
  <c r="X236" i="2"/>
  <c r="R236" i="2"/>
  <c r="R235" i="2"/>
  <c r="R231" i="2"/>
  <c r="X230" i="2"/>
  <c r="R230" i="2"/>
  <c r="X229" i="2"/>
  <c r="R229" i="2"/>
  <c r="X227" i="2"/>
  <c r="R227" i="2"/>
  <c r="X228" i="2"/>
  <c r="R228" i="2"/>
  <c r="X224" i="2"/>
  <c r="R224" i="2"/>
  <c r="X217" i="2"/>
  <c r="O217" i="2"/>
  <c r="R217" i="2" s="1"/>
  <c r="X216" i="2"/>
  <c r="O216" i="2"/>
  <c r="R216" i="2" s="1"/>
  <c r="X223" i="2"/>
  <c r="R223" i="2"/>
  <c r="X222" i="2"/>
  <c r="R222" i="2"/>
  <c r="X215" i="2"/>
  <c r="R215" i="2"/>
  <c r="X213" i="2"/>
  <c r="R213" i="2"/>
  <c r="X212" i="2"/>
  <c r="R212" i="2"/>
  <c r="X214" i="2"/>
  <c r="R214" i="2"/>
  <c r="R210" i="2"/>
  <c r="R209" i="2"/>
  <c r="X208" i="2"/>
  <c r="R208" i="2"/>
  <c r="R207" i="2"/>
  <c r="R204" i="2"/>
  <c r="R203" i="2"/>
  <c r="X201" i="2"/>
  <c r="R201" i="2"/>
  <c r="X200" i="2"/>
  <c r="R200" i="2"/>
  <c r="X199" i="2"/>
  <c r="R199" i="2"/>
  <c r="X198" i="2"/>
  <c r="R198" i="2"/>
  <c r="X197" i="2"/>
  <c r="R197" i="2"/>
  <c r="Y196" i="2"/>
  <c r="X196" i="2"/>
  <c r="R196" i="2"/>
  <c r="Y195" i="2"/>
  <c r="X195" i="2"/>
  <c r="R195" i="2"/>
  <c r="W193" i="2"/>
  <c r="R193" i="2"/>
  <c r="X194" i="2"/>
  <c r="R194" i="2"/>
  <c r="X192" i="2"/>
  <c r="R192" i="2"/>
  <c r="X191" i="2"/>
  <c r="R191" i="2"/>
  <c r="X190" i="2"/>
  <c r="R190" i="2"/>
  <c r="X188" i="2"/>
  <c r="X187" i="2"/>
  <c r="X176" i="2"/>
  <c r="R176" i="2"/>
  <c r="X175" i="2"/>
  <c r="R175" i="2"/>
  <c r="X172" i="2"/>
  <c r="R172" i="2"/>
  <c r="X170" i="2"/>
  <c r="R170" i="2"/>
  <c r="X169" i="2"/>
  <c r="R169" i="2"/>
  <c r="X168" i="2"/>
  <c r="R168" i="2"/>
  <c r="X167" i="2"/>
  <c r="R167" i="2"/>
  <c r="X166" i="2"/>
  <c r="R166" i="2"/>
  <c r="X165" i="2"/>
  <c r="R165" i="2"/>
  <c r="X164" i="2"/>
  <c r="R164" i="2"/>
  <c r="X162" i="2"/>
  <c r="R162" i="2"/>
  <c r="X160" i="2"/>
  <c r="R160" i="2"/>
  <c r="X158" i="2"/>
  <c r="R158" i="2"/>
  <c r="X156" i="2"/>
  <c r="R156" i="2"/>
  <c r="X136" i="2"/>
  <c r="R136" i="2"/>
  <c r="X135" i="2"/>
  <c r="R135" i="2"/>
  <c r="X133" i="2"/>
  <c r="R133" i="2"/>
  <c r="X131" i="2"/>
  <c r="R131" i="2"/>
  <c r="X130" i="2"/>
  <c r="R130" i="2"/>
  <c r="X129" i="2"/>
  <c r="X125" i="2"/>
  <c r="R125" i="2"/>
  <c r="X124" i="2"/>
  <c r="R124" i="2"/>
  <c r="X123" i="2"/>
  <c r="R123" i="2"/>
  <c r="X155" i="2"/>
  <c r="X122" i="2"/>
  <c r="R122" i="2"/>
  <c r="X121" i="2"/>
  <c r="R121" i="2"/>
  <c r="X120" i="2"/>
  <c r="R120" i="2"/>
  <c r="X119" i="2"/>
  <c r="R119" i="2"/>
  <c r="X153" i="2"/>
  <c r="R153" i="2"/>
  <c r="X110" i="2"/>
  <c r="X108" i="2"/>
  <c r="R108" i="2"/>
  <c r="X106" i="2"/>
  <c r="R106" i="2"/>
  <c r="X105" i="2"/>
  <c r="R105" i="2"/>
  <c r="X104" i="2"/>
  <c r="R104" i="2"/>
  <c r="X103" i="2"/>
  <c r="R103" i="2"/>
  <c r="X98" i="2"/>
  <c r="R98" i="2"/>
  <c r="X97" i="2"/>
  <c r="R97" i="2"/>
  <c r="X96" i="2"/>
  <c r="R96" i="2"/>
  <c r="X95" i="2"/>
  <c r="R95" i="2"/>
  <c r="X93" i="2"/>
  <c r="R93" i="2"/>
  <c r="X92" i="2"/>
  <c r="R92" i="2"/>
  <c r="X91" i="2"/>
  <c r="R91" i="2"/>
  <c r="X90" i="2"/>
  <c r="R90" i="2"/>
  <c r="X87" i="2"/>
  <c r="R87" i="2"/>
  <c r="X86" i="2"/>
  <c r="R86" i="2"/>
  <c r="X89" i="2"/>
  <c r="R89" i="2"/>
  <c r="X88" i="2"/>
  <c r="R88" i="2"/>
  <c r="X85" i="2"/>
  <c r="R85" i="2"/>
  <c r="X84" i="2"/>
  <c r="R84" i="2"/>
  <c r="X83" i="2"/>
  <c r="R83" i="2"/>
  <c r="X82" i="2"/>
  <c r="R82" i="2"/>
  <c r="X77" i="2"/>
  <c r="X76" i="2"/>
  <c r="X67" i="2"/>
  <c r="R67" i="2"/>
  <c r="X65" i="2"/>
  <c r="R65" i="2"/>
  <c r="X57" i="2"/>
  <c r="R57" i="2"/>
  <c r="X51" i="2"/>
  <c r="R51" i="2"/>
  <c r="X50" i="2"/>
  <c r="R50" i="2"/>
  <c r="X46" i="2"/>
  <c r="R46" i="2"/>
  <c r="R45" i="2"/>
  <c r="X33" i="2"/>
  <c r="R33" i="2"/>
  <c r="X32" i="2"/>
  <c r="X40" i="2"/>
  <c r="R40" i="2"/>
  <c r="X39" i="2"/>
  <c r="R39" i="2"/>
  <c r="X34" i="2"/>
  <c r="R34" i="2"/>
  <c r="X8" i="2"/>
  <c r="X9" i="2"/>
  <c r="R9" i="2"/>
  <c r="X15" i="2"/>
  <c r="R15" i="2"/>
  <c r="X10" i="2"/>
  <c r="R10" i="2"/>
  <c r="X193" i="2" l="1"/>
  <c r="AM7" i="2"/>
  <c r="A7" i="2"/>
  <c r="Y7" i="2"/>
  <c r="W7" i="2"/>
  <c r="V7" i="2"/>
  <c r="U7" i="2"/>
  <c r="T7" i="2"/>
  <c r="S7" i="2"/>
  <c r="R7" i="2"/>
  <c r="Q7" i="2"/>
  <c r="P7" i="2"/>
  <c r="O7" i="2"/>
  <c r="N7" i="2"/>
  <c r="M7" i="2"/>
  <c r="L7" i="2"/>
  <c r="K7" i="2"/>
  <c r="I7" i="2"/>
  <c r="G7" i="2"/>
  <c r="E7" i="2"/>
  <c r="D7" i="2"/>
  <c r="C7" i="2"/>
  <c r="Z7" i="2"/>
  <c r="AA7" i="2"/>
  <c r="AB7" i="2"/>
  <c r="AH7" i="2"/>
  <c r="AI7" i="2"/>
  <c r="AJ7" i="2"/>
  <c r="AK7" i="2"/>
  <c r="AL7" i="2"/>
  <c r="AN7" i="2"/>
  <c r="AT7" i="2"/>
  <c r="AU7" i="2"/>
  <c r="AV7" i="2"/>
  <c r="AW7" i="2"/>
  <c r="AX7" i="2"/>
  <c r="BC7" i="2"/>
  <c r="AC7" i="2"/>
  <c r="AD7" i="2"/>
  <c r="AE7" i="2"/>
  <c r="AF7" i="2"/>
  <c r="AG7" i="2"/>
  <c r="D28" i="5" l="1"/>
  <c r="E28" i="5"/>
  <c r="D29" i="5"/>
  <c r="E29" i="5"/>
  <c r="D30" i="5"/>
  <c r="E30" i="5"/>
  <c r="D31" i="5"/>
  <c r="E31" i="5"/>
  <c r="D34" i="5"/>
  <c r="E34" i="5"/>
  <c r="E37" i="5"/>
  <c r="D42" i="5"/>
  <c r="E42" i="5"/>
  <c r="D32" i="5"/>
  <c r="E32" i="5"/>
  <c r="D33" i="5"/>
  <c r="E33" i="5"/>
  <c r="D35" i="5"/>
  <c r="D36" i="5"/>
  <c r="E36" i="5"/>
  <c r="D37" i="5"/>
  <c r="E35" i="5"/>
  <c r="G33" i="5"/>
  <c r="H33" i="5"/>
  <c r="G42" i="5"/>
  <c r="H42" i="5"/>
  <c r="G28" i="5"/>
  <c r="H28" i="5"/>
  <c r="G29" i="5"/>
  <c r="H29" i="5"/>
  <c r="G30" i="5"/>
  <c r="H30" i="5"/>
  <c r="G31" i="5"/>
  <c r="H31" i="5"/>
  <c r="G34" i="5"/>
  <c r="H34" i="5"/>
  <c r="G35" i="5"/>
  <c r="H35" i="5"/>
  <c r="G36" i="5"/>
  <c r="H36" i="5"/>
  <c r="G37" i="5"/>
  <c r="H37" i="5"/>
  <c r="G32" i="5"/>
  <c r="H32" i="5"/>
  <c r="E147" i="5"/>
  <c r="D147" i="5"/>
  <c r="E146" i="5"/>
  <c r="D146" i="5"/>
  <c r="E145" i="5"/>
  <c r="D145" i="5"/>
  <c r="E144" i="5"/>
  <c r="D144" i="5"/>
  <c r="E143" i="5"/>
  <c r="D143" i="5"/>
  <c r="E142" i="5"/>
  <c r="D142" i="5"/>
  <c r="E141" i="5"/>
  <c r="D141" i="5"/>
  <c r="E140" i="5"/>
  <c r="D140" i="5"/>
  <c r="E139" i="5"/>
  <c r="D139" i="5"/>
  <c r="E138" i="5"/>
  <c r="D138" i="5"/>
  <c r="E137" i="5"/>
  <c r="D137" i="5"/>
  <c r="E136" i="5"/>
  <c r="D136" i="5"/>
  <c r="E135" i="5"/>
  <c r="D135" i="5"/>
  <c r="E134" i="5"/>
  <c r="D134" i="5"/>
  <c r="E133" i="5"/>
  <c r="D133" i="5"/>
  <c r="E132" i="5"/>
  <c r="D132" i="5"/>
  <c r="E131" i="5"/>
  <c r="D131" i="5"/>
  <c r="E130" i="5"/>
  <c r="D130" i="5"/>
  <c r="E129" i="5"/>
  <c r="D129" i="5"/>
  <c r="E128" i="5"/>
  <c r="D128" i="5"/>
  <c r="E127" i="5"/>
  <c r="D127" i="5"/>
  <c r="E126" i="5"/>
  <c r="D126" i="5"/>
  <c r="E125" i="5"/>
  <c r="D125" i="5"/>
  <c r="E124" i="5"/>
  <c r="D124" i="5"/>
  <c r="E123" i="5"/>
  <c r="D123" i="5"/>
  <c r="E122" i="5"/>
  <c r="D122" i="5"/>
  <c r="E121" i="5"/>
  <c r="D121" i="5"/>
  <c r="E120" i="5"/>
  <c r="D120" i="5"/>
  <c r="E119" i="5"/>
  <c r="D119" i="5"/>
  <c r="E118" i="5"/>
  <c r="D118" i="5"/>
  <c r="E117" i="5"/>
  <c r="D117" i="5"/>
  <c r="E116" i="5"/>
  <c r="D116" i="5"/>
  <c r="E115" i="5"/>
  <c r="D115" i="5"/>
  <c r="E114" i="5"/>
  <c r="D114" i="5"/>
  <c r="E113" i="5"/>
  <c r="D113" i="5"/>
  <c r="E112" i="5"/>
  <c r="D112" i="5"/>
  <c r="E111" i="5"/>
  <c r="D111" i="5"/>
  <c r="E110" i="5"/>
  <c r="D110" i="5"/>
  <c r="E109" i="5"/>
  <c r="D109" i="5"/>
  <c r="E108" i="5"/>
  <c r="D108" i="5"/>
  <c r="E107" i="5"/>
  <c r="D107" i="5"/>
  <c r="E106" i="5"/>
  <c r="D106" i="5"/>
  <c r="E105" i="5"/>
  <c r="D105" i="5"/>
  <c r="E104" i="5"/>
  <c r="D104" i="5"/>
  <c r="E103" i="5"/>
  <c r="D103" i="5"/>
  <c r="E102" i="5"/>
  <c r="D102" i="5"/>
  <c r="E101" i="5"/>
  <c r="D101" i="5"/>
  <c r="E100" i="5"/>
  <c r="D100" i="5"/>
  <c r="E99" i="5"/>
  <c r="D99" i="5"/>
  <c r="E98" i="5"/>
  <c r="D98" i="5"/>
  <c r="E97" i="5"/>
  <c r="D97" i="5"/>
  <c r="E96" i="5"/>
  <c r="D96" i="5"/>
  <c r="E95" i="5"/>
  <c r="D95" i="5"/>
  <c r="E94" i="5"/>
  <c r="D94" i="5"/>
  <c r="E93" i="5"/>
  <c r="D93" i="5"/>
  <c r="E92" i="5"/>
  <c r="D92" i="5"/>
  <c r="E91" i="5"/>
  <c r="D91" i="5"/>
  <c r="E90" i="5"/>
  <c r="D90" i="5"/>
  <c r="E89" i="5"/>
  <c r="D89" i="5"/>
  <c r="E88" i="5"/>
  <c r="D88" i="5"/>
  <c r="E87" i="5"/>
  <c r="D87" i="5"/>
  <c r="E86" i="5"/>
  <c r="D86" i="5"/>
  <c r="E85" i="5"/>
  <c r="D85" i="5"/>
  <c r="E84" i="5"/>
  <c r="D84" i="5"/>
  <c r="E83" i="5"/>
  <c r="D83" i="5"/>
  <c r="E82" i="5"/>
  <c r="D82" i="5"/>
  <c r="E81" i="5"/>
  <c r="D81" i="5"/>
  <c r="E80" i="5"/>
  <c r="D80" i="5"/>
  <c r="E79" i="5"/>
  <c r="D79" i="5"/>
  <c r="E78" i="5"/>
  <c r="D78" i="5"/>
  <c r="E77" i="5"/>
  <c r="D77" i="5"/>
  <c r="E76" i="5"/>
  <c r="D76" i="5"/>
  <c r="E75" i="5"/>
  <c r="D75" i="5"/>
  <c r="E74" i="5"/>
  <c r="D74" i="5"/>
  <c r="E73" i="5"/>
  <c r="D73" i="5"/>
  <c r="E72" i="5"/>
  <c r="D72" i="5"/>
  <c r="E71" i="5"/>
  <c r="D71" i="5"/>
  <c r="E70" i="5"/>
  <c r="D70" i="5"/>
  <c r="E69" i="5"/>
  <c r="D69" i="5"/>
  <c r="E68" i="5"/>
  <c r="D68" i="5"/>
  <c r="E67" i="5"/>
  <c r="D67" i="5"/>
  <c r="E66" i="5"/>
  <c r="D66" i="5"/>
  <c r="E65" i="5"/>
  <c r="D65" i="5"/>
  <c r="E64" i="5"/>
  <c r="D64" i="5"/>
  <c r="E57" i="5"/>
  <c r="D57" i="5"/>
  <c r="E56" i="5"/>
  <c r="D56" i="5"/>
  <c r="E55" i="5"/>
  <c r="D55" i="5"/>
  <c r="E54" i="5"/>
  <c r="D54" i="5"/>
  <c r="E53" i="5"/>
  <c r="D53" i="5"/>
  <c r="E52" i="5"/>
  <c r="D52" i="5"/>
  <c r="E51" i="5"/>
  <c r="D51" i="5"/>
  <c r="E50" i="5"/>
  <c r="D50" i="5"/>
  <c r="E49" i="5"/>
  <c r="D49" i="5"/>
  <c r="E41" i="5"/>
  <c r="D41" i="5"/>
  <c r="E40" i="5"/>
  <c r="D40" i="5"/>
  <c r="E39" i="5"/>
  <c r="D39" i="5"/>
  <c r="E38" i="5"/>
  <c r="D38" i="5"/>
  <c r="E27" i="5"/>
  <c r="D27" i="5"/>
  <c r="E26" i="5"/>
  <c r="D26" i="5"/>
  <c r="E25" i="5"/>
  <c r="D25" i="5"/>
  <c r="E24" i="5"/>
  <c r="D24" i="5"/>
  <c r="E23" i="5"/>
  <c r="D23" i="5"/>
  <c r="E22" i="5"/>
  <c r="D22" i="5"/>
  <c r="E21" i="5"/>
  <c r="D21" i="5"/>
  <c r="E20" i="5"/>
  <c r="D20" i="5"/>
  <c r="E19" i="5"/>
  <c r="D19" i="5"/>
  <c r="E12" i="5"/>
  <c r="D12" i="5"/>
  <c r="E11" i="5"/>
  <c r="D11" i="5"/>
  <c r="E10" i="5"/>
  <c r="D10" i="5"/>
  <c r="E9" i="5"/>
  <c r="D9" i="5"/>
  <c r="E8" i="5"/>
  <c r="D8" i="5"/>
  <c r="E7" i="5"/>
  <c r="D7" i="5"/>
  <c r="E6" i="5"/>
  <c r="D6" i="5"/>
  <c r="E5" i="5"/>
  <c r="D5" i="5"/>
  <c r="E4" i="5"/>
  <c r="D4" i="5"/>
  <c r="H147" i="5"/>
  <c r="G147" i="5"/>
  <c r="H146" i="5"/>
  <c r="G146" i="5"/>
  <c r="H145" i="5"/>
  <c r="G145" i="5"/>
  <c r="H144" i="5"/>
  <c r="G144" i="5"/>
  <c r="H143" i="5"/>
  <c r="G143" i="5"/>
  <c r="H142" i="5"/>
  <c r="G142" i="5"/>
  <c r="H141" i="5"/>
  <c r="G141" i="5"/>
  <c r="H140" i="5"/>
  <c r="G140" i="5"/>
  <c r="H139" i="5"/>
  <c r="G139" i="5"/>
  <c r="H138" i="5"/>
  <c r="G138" i="5"/>
  <c r="H137" i="5"/>
  <c r="G137" i="5"/>
  <c r="H136" i="5"/>
  <c r="G136" i="5"/>
  <c r="H135" i="5"/>
  <c r="G135" i="5"/>
  <c r="H134" i="5"/>
  <c r="G134" i="5"/>
  <c r="H133" i="5"/>
  <c r="G133" i="5"/>
  <c r="H132" i="5"/>
  <c r="G132" i="5"/>
  <c r="H131" i="5"/>
  <c r="G131" i="5"/>
  <c r="H130" i="5"/>
  <c r="G130" i="5"/>
  <c r="H129" i="5"/>
  <c r="G129" i="5"/>
  <c r="H128" i="5"/>
  <c r="G128" i="5"/>
  <c r="H127" i="5"/>
  <c r="G127" i="5"/>
  <c r="H126" i="5"/>
  <c r="G126" i="5"/>
  <c r="H125" i="5"/>
  <c r="G125" i="5"/>
  <c r="H124" i="5"/>
  <c r="G124" i="5"/>
  <c r="H123" i="5"/>
  <c r="G123" i="5"/>
  <c r="H122" i="5"/>
  <c r="G122" i="5"/>
  <c r="H121" i="5"/>
  <c r="G121" i="5"/>
  <c r="H120" i="5"/>
  <c r="G120" i="5"/>
  <c r="H119" i="5"/>
  <c r="G119" i="5"/>
  <c r="H118" i="5"/>
  <c r="G118" i="5"/>
  <c r="H117" i="5"/>
  <c r="G117" i="5"/>
  <c r="H116" i="5"/>
  <c r="G116" i="5"/>
  <c r="H115" i="5"/>
  <c r="G115" i="5"/>
  <c r="H114" i="5"/>
  <c r="G114" i="5"/>
  <c r="H113" i="5"/>
  <c r="G113" i="5"/>
  <c r="H112" i="5"/>
  <c r="G112" i="5"/>
  <c r="H111" i="5"/>
  <c r="G111" i="5"/>
  <c r="H110" i="5"/>
  <c r="G110" i="5"/>
  <c r="H109" i="5"/>
  <c r="G109" i="5"/>
  <c r="H108" i="5"/>
  <c r="G108" i="5"/>
  <c r="H107" i="5"/>
  <c r="G107" i="5"/>
  <c r="H106" i="5"/>
  <c r="G106" i="5"/>
  <c r="H105" i="5"/>
  <c r="G105" i="5"/>
  <c r="H104" i="5"/>
  <c r="G104" i="5"/>
  <c r="H103" i="5"/>
  <c r="G103" i="5"/>
  <c r="H102" i="5"/>
  <c r="G102" i="5"/>
  <c r="H101" i="5"/>
  <c r="G101" i="5"/>
  <c r="H100" i="5"/>
  <c r="G100" i="5"/>
  <c r="H99" i="5"/>
  <c r="G99" i="5"/>
  <c r="H98" i="5"/>
  <c r="G98" i="5"/>
  <c r="H97" i="5"/>
  <c r="G97" i="5"/>
  <c r="H96" i="5"/>
  <c r="G96" i="5"/>
  <c r="H95" i="5"/>
  <c r="G95" i="5"/>
  <c r="H94" i="5"/>
  <c r="G94" i="5"/>
  <c r="H93" i="5"/>
  <c r="G93" i="5"/>
  <c r="H92" i="5"/>
  <c r="G92" i="5"/>
  <c r="H91" i="5"/>
  <c r="G91" i="5"/>
  <c r="H90" i="5"/>
  <c r="G90" i="5"/>
  <c r="H89" i="5"/>
  <c r="G89" i="5"/>
  <c r="H88" i="5"/>
  <c r="G88" i="5"/>
  <c r="H87" i="5"/>
  <c r="G87" i="5"/>
  <c r="H86" i="5"/>
  <c r="G86" i="5"/>
  <c r="H85" i="5"/>
  <c r="G85" i="5"/>
  <c r="H84" i="5"/>
  <c r="G84" i="5"/>
  <c r="H83" i="5"/>
  <c r="G83" i="5"/>
  <c r="H82" i="5"/>
  <c r="G82" i="5"/>
  <c r="H81" i="5"/>
  <c r="G81" i="5"/>
  <c r="H80" i="5"/>
  <c r="G80" i="5"/>
  <c r="H79" i="5"/>
  <c r="G79" i="5"/>
  <c r="H78" i="5"/>
  <c r="G78" i="5"/>
  <c r="H77" i="5"/>
  <c r="G77" i="5"/>
  <c r="H76" i="5"/>
  <c r="G76" i="5"/>
  <c r="H75" i="5"/>
  <c r="G75" i="5"/>
  <c r="H74" i="5"/>
  <c r="G74" i="5"/>
  <c r="H73" i="5"/>
  <c r="G73" i="5"/>
  <c r="H72" i="5"/>
  <c r="G72" i="5"/>
  <c r="H71" i="5"/>
  <c r="G71" i="5"/>
  <c r="H70" i="5"/>
  <c r="G70" i="5"/>
  <c r="H69" i="5"/>
  <c r="G69" i="5"/>
  <c r="H68" i="5"/>
  <c r="G68" i="5"/>
  <c r="H67" i="5"/>
  <c r="G67" i="5"/>
  <c r="H66" i="5"/>
  <c r="G66" i="5"/>
  <c r="H65" i="5"/>
  <c r="G65" i="5"/>
  <c r="H64" i="5"/>
  <c r="G64" i="5"/>
  <c r="H57" i="5"/>
  <c r="G57" i="5"/>
  <c r="H56" i="5"/>
  <c r="G56" i="5"/>
  <c r="H55" i="5"/>
  <c r="G55" i="5"/>
  <c r="H54" i="5"/>
  <c r="G54" i="5"/>
  <c r="H53" i="5"/>
  <c r="G53" i="5"/>
  <c r="H52" i="5"/>
  <c r="G52" i="5"/>
  <c r="H51" i="5"/>
  <c r="G51" i="5"/>
  <c r="H50" i="5"/>
  <c r="G50" i="5"/>
  <c r="H49" i="5"/>
  <c r="G49" i="5"/>
  <c r="H41" i="5"/>
  <c r="G41" i="5"/>
  <c r="H40" i="5"/>
  <c r="G40" i="5"/>
  <c r="H39" i="5"/>
  <c r="G39" i="5"/>
  <c r="H38" i="5"/>
  <c r="G38" i="5"/>
  <c r="H27" i="5"/>
  <c r="G27" i="5"/>
  <c r="H26" i="5"/>
  <c r="G26" i="5"/>
  <c r="H25" i="5"/>
  <c r="G25" i="5"/>
  <c r="H24" i="5"/>
  <c r="G24" i="5"/>
  <c r="H23" i="5"/>
  <c r="G23" i="5"/>
  <c r="H22" i="5"/>
  <c r="G22" i="5"/>
  <c r="H21" i="5"/>
  <c r="G21" i="5"/>
  <c r="H20" i="5"/>
  <c r="G20" i="5"/>
  <c r="H19" i="5"/>
  <c r="G19" i="5"/>
  <c r="H12" i="5"/>
  <c r="G12" i="5"/>
  <c r="H11" i="5"/>
  <c r="G11" i="5"/>
  <c r="H10" i="5"/>
  <c r="G10" i="5"/>
  <c r="H9" i="5"/>
  <c r="G9" i="5"/>
  <c r="H8" i="5"/>
  <c r="G8" i="5"/>
  <c r="H7" i="5"/>
  <c r="G7" i="5"/>
  <c r="H6" i="5"/>
  <c r="G6" i="5"/>
  <c r="H5" i="5"/>
  <c r="G5" i="5"/>
  <c r="H4" i="5"/>
  <c r="G4" i="5"/>
  <c r="V4" i="2"/>
  <c r="V2" i="2"/>
  <c r="X7" i="2"/>
  <c r="F146" i="5" l="1"/>
  <c r="I143" i="5"/>
  <c r="F112" i="5"/>
  <c r="F140" i="5"/>
  <c r="F144" i="5"/>
  <c r="F98" i="5"/>
  <c r="F106" i="5"/>
  <c r="F110" i="5"/>
  <c r="F118" i="5"/>
  <c r="F122" i="5"/>
  <c r="F130" i="5"/>
  <c r="F134" i="5"/>
  <c r="F138" i="5"/>
  <c r="F142" i="5"/>
  <c r="I121" i="5"/>
  <c r="F72" i="5"/>
  <c r="F88" i="5"/>
  <c r="F124" i="5"/>
  <c r="F132" i="5"/>
  <c r="F136" i="5"/>
  <c r="F56" i="5"/>
  <c r="F127" i="5"/>
  <c r="F137" i="5"/>
  <c r="F35" i="5"/>
  <c r="I77" i="5"/>
  <c r="I8" i="5"/>
  <c r="I97" i="5"/>
  <c r="F34" i="5"/>
  <c r="F30" i="5"/>
  <c r="F28" i="5"/>
  <c r="I113" i="5"/>
  <c r="I115" i="5"/>
  <c r="I84" i="5"/>
  <c r="I104" i="5"/>
  <c r="F20" i="5"/>
  <c r="F32" i="5"/>
  <c r="I12" i="5"/>
  <c r="I20" i="5"/>
  <c r="I49" i="5"/>
  <c r="I51" i="5"/>
  <c r="I65" i="5"/>
  <c r="I67" i="5"/>
  <c r="I73" i="5"/>
  <c r="I81" i="5"/>
  <c r="I85" i="5"/>
  <c r="I89" i="5"/>
  <c r="I91" i="5"/>
  <c r="I95" i="5"/>
  <c r="I99" i="5"/>
  <c r="I101" i="5"/>
  <c r="I103" i="5"/>
  <c r="I107" i="5"/>
  <c r="I111" i="5"/>
  <c r="I117" i="5"/>
  <c r="I127" i="5"/>
  <c r="I131" i="5"/>
  <c r="I133" i="5"/>
  <c r="I141" i="5"/>
  <c r="I147" i="5"/>
  <c r="F5" i="5"/>
  <c r="F9" i="5"/>
  <c r="F23" i="5"/>
  <c r="F50" i="5"/>
  <c r="F52" i="5"/>
  <c r="F54" i="5"/>
  <c r="F64" i="5"/>
  <c r="F66" i="5"/>
  <c r="F68" i="5"/>
  <c r="F70" i="5"/>
  <c r="F74" i="5"/>
  <c r="F76" i="5"/>
  <c r="F78" i="5"/>
  <c r="F80" i="5"/>
  <c r="F84" i="5"/>
  <c r="F86" i="5"/>
  <c r="F92" i="5"/>
  <c r="F96" i="5"/>
  <c r="F108" i="5"/>
  <c r="F114" i="5"/>
  <c r="F120" i="5"/>
  <c r="I74" i="5"/>
  <c r="I94" i="5"/>
  <c r="I108" i="5"/>
  <c r="I126" i="5"/>
  <c r="I144" i="5"/>
  <c r="I56" i="5"/>
  <c r="F83" i="5"/>
  <c r="F109" i="5"/>
  <c r="F121" i="5"/>
  <c r="F125" i="5"/>
  <c r="F133" i="5"/>
  <c r="F135" i="5"/>
  <c r="F139" i="5"/>
  <c r="F141" i="5"/>
  <c r="F143" i="5"/>
  <c r="F145" i="5"/>
  <c r="F147" i="5"/>
  <c r="F26" i="5"/>
  <c r="I32" i="5"/>
  <c r="I4" i="5"/>
  <c r="I10" i="5"/>
  <c r="I53" i="5"/>
  <c r="I55" i="5"/>
  <c r="I57" i="5"/>
  <c r="I69" i="5"/>
  <c r="I75" i="5"/>
  <c r="I83" i="5"/>
  <c r="I9" i="5"/>
  <c r="I25" i="5"/>
  <c r="I106" i="5"/>
  <c r="F42" i="5"/>
  <c r="F36" i="5"/>
  <c r="F31" i="5"/>
  <c r="F29" i="5"/>
  <c r="F37" i="5"/>
  <c r="F33" i="5"/>
  <c r="J42" i="5"/>
  <c r="K42" i="5"/>
  <c r="J28" i="5"/>
  <c r="K28" i="5"/>
  <c r="J29" i="5"/>
  <c r="K29" i="5"/>
  <c r="J30" i="5"/>
  <c r="K30" i="5"/>
  <c r="J31" i="5"/>
  <c r="K31" i="5"/>
  <c r="J34" i="5"/>
  <c r="K34" i="5"/>
  <c r="K37" i="5"/>
  <c r="J33" i="5"/>
  <c r="K33" i="5"/>
  <c r="J32" i="5"/>
  <c r="K32" i="5"/>
  <c r="J35" i="5"/>
  <c r="J36" i="5"/>
  <c r="K36" i="5"/>
  <c r="J37" i="5"/>
  <c r="K35" i="5"/>
  <c r="I37" i="5"/>
  <c r="I36" i="5"/>
  <c r="I35" i="5"/>
  <c r="I34" i="5"/>
  <c r="I31" i="5"/>
  <c r="I30" i="5"/>
  <c r="I29" i="5"/>
  <c r="I28" i="5"/>
  <c r="I42" i="5"/>
  <c r="I33" i="5"/>
  <c r="I11" i="5"/>
  <c r="I19" i="5"/>
  <c r="I23" i="5"/>
  <c r="I41" i="5"/>
  <c r="I50" i="5"/>
  <c r="I52" i="5"/>
  <c r="I68" i="5"/>
  <c r="I72" i="5"/>
  <c r="I78" i="5"/>
  <c r="I80" i="5"/>
  <c r="I82" i="5"/>
  <c r="I88" i="5"/>
  <c r="I90" i="5"/>
  <c r="I96" i="5"/>
  <c r="I98" i="5"/>
  <c r="I110" i="5"/>
  <c r="I112" i="5"/>
  <c r="I114" i="5"/>
  <c r="I118" i="5"/>
  <c r="I120" i="5"/>
  <c r="I124" i="5"/>
  <c r="I128" i="5"/>
  <c r="I130" i="5"/>
  <c r="I136" i="5"/>
  <c r="I138" i="5"/>
  <c r="I140" i="5"/>
  <c r="I142" i="5"/>
  <c r="I146" i="5"/>
  <c r="F6" i="5"/>
  <c r="F8" i="5"/>
  <c r="F10" i="5"/>
  <c r="F12" i="5"/>
  <c r="F38" i="5"/>
  <c r="F53" i="5"/>
  <c r="F55" i="5"/>
  <c r="F57" i="5"/>
  <c r="F65" i="5"/>
  <c r="F67" i="5"/>
  <c r="F71" i="5"/>
  <c r="F75" i="5"/>
  <c r="F79" i="5"/>
  <c r="F81" i="5"/>
  <c r="F85" i="5"/>
  <c r="F87" i="5"/>
  <c r="F89" i="5"/>
  <c r="F91" i="5"/>
  <c r="F93" i="5"/>
  <c r="F95" i="5"/>
  <c r="F97" i="5"/>
  <c r="F101" i="5"/>
  <c r="F103" i="5"/>
  <c r="F105" i="5"/>
  <c r="F107" i="5"/>
  <c r="F111" i="5"/>
  <c r="F115" i="5"/>
  <c r="F117" i="5"/>
  <c r="F119" i="5"/>
  <c r="F123" i="5"/>
  <c r="F129" i="5"/>
  <c r="K147" i="5"/>
  <c r="J147" i="5"/>
  <c r="K146" i="5"/>
  <c r="J146" i="5"/>
  <c r="K145" i="5"/>
  <c r="J145" i="5"/>
  <c r="K144" i="5"/>
  <c r="J144" i="5"/>
  <c r="K143" i="5"/>
  <c r="J143" i="5"/>
  <c r="K142" i="5"/>
  <c r="J142" i="5"/>
  <c r="K141" i="5"/>
  <c r="J141" i="5"/>
  <c r="K140" i="5"/>
  <c r="J140" i="5"/>
  <c r="K139" i="5"/>
  <c r="J139" i="5"/>
  <c r="K138" i="5"/>
  <c r="J138" i="5"/>
  <c r="K137" i="5"/>
  <c r="J137" i="5"/>
  <c r="K136" i="5"/>
  <c r="J136" i="5"/>
  <c r="K135" i="5"/>
  <c r="J135" i="5"/>
  <c r="K134" i="5"/>
  <c r="J134" i="5"/>
  <c r="K133" i="5"/>
  <c r="J133" i="5"/>
  <c r="K132" i="5"/>
  <c r="J132" i="5"/>
  <c r="K131" i="5"/>
  <c r="J131" i="5"/>
  <c r="K130" i="5"/>
  <c r="J130" i="5"/>
  <c r="K129" i="5"/>
  <c r="J129" i="5"/>
  <c r="K128" i="5"/>
  <c r="J128" i="5"/>
  <c r="K127" i="5"/>
  <c r="J127" i="5"/>
  <c r="K126" i="5"/>
  <c r="J126" i="5"/>
  <c r="K125" i="5"/>
  <c r="J125" i="5"/>
  <c r="K124" i="5"/>
  <c r="J124" i="5"/>
  <c r="K123" i="5"/>
  <c r="J123" i="5"/>
  <c r="K122" i="5"/>
  <c r="J122" i="5"/>
  <c r="K121" i="5"/>
  <c r="J121" i="5"/>
  <c r="K120" i="5"/>
  <c r="J120" i="5"/>
  <c r="K119" i="5"/>
  <c r="J119" i="5"/>
  <c r="K118" i="5"/>
  <c r="J118" i="5"/>
  <c r="K117" i="5"/>
  <c r="J117" i="5"/>
  <c r="K116" i="5"/>
  <c r="J116" i="5"/>
  <c r="K115" i="5"/>
  <c r="J115" i="5"/>
  <c r="K114" i="5"/>
  <c r="J114" i="5"/>
  <c r="K113" i="5"/>
  <c r="J113" i="5"/>
  <c r="K112" i="5"/>
  <c r="J112" i="5"/>
  <c r="K111" i="5"/>
  <c r="J111" i="5"/>
  <c r="K110" i="5"/>
  <c r="J110" i="5"/>
  <c r="K109" i="5"/>
  <c r="J109" i="5"/>
  <c r="K108" i="5"/>
  <c r="J108" i="5"/>
  <c r="K107" i="5"/>
  <c r="J107" i="5"/>
  <c r="K106" i="5"/>
  <c r="J106" i="5"/>
  <c r="K105" i="5"/>
  <c r="J105" i="5"/>
  <c r="K104" i="5"/>
  <c r="J104" i="5"/>
  <c r="K103" i="5"/>
  <c r="J103" i="5"/>
  <c r="K102" i="5"/>
  <c r="J102" i="5"/>
  <c r="K101" i="5"/>
  <c r="J101" i="5"/>
  <c r="K100" i="5"/>
  <c r="J100" i="5"/>
  <c r="K99" i="5"/>
  <c r="J99" i="5"/>
  <c r="K98" i="5"/>
  <c r="J98" i="5"/>
  <c r="K97" i="5"/>
  <c r="J97" i="5"/>
  <c r="K96" i="5"/>
  <c r="J96" i="5"/>
  <c r="K95" i="5"/>
  <c r="J95" i="5"/>
  <c r="K94" i="5"/>
  <c r="J94" i="5"/>
  <c r="K93" i="5"/>
  <c r="J93" i="5"/>
  <c r="K92" i="5"/>
  <c r="J92" i="5"/>
  <c r="K91" i="5"/>
  <c r="J91" i="5"/>
  <c r="K90" i="5"/>
  <c r="J90" i="5"/>
  <c r="K89" i="5"/>
  <c r="J89" i="5"/>
  <c r="K88" i="5"/>
  <c r="J88" i="5"/>
  <c r="K87" i="5"/>
  <c r="J87" i="5"/>
  <c r="K86" i="5"/>
  <c r="J86" i="5"/>
  <c r="K85" i="5"/>
  <c r="J85" i="5"/>
  <c r="K84" i="5"/>
  <c r="J84" i="5"/>
  <c r="K83" i="5"/>
  <c r="J83" i="5"/>
  <c r="K82" i="5"/>
  <c r="J82" i="5"/>
  <c r="K81" i="5"/>
  <c r="J81" i="5"/>
  <c r="K80" i="5"/>
  <c r="J80" i="5"/>
  <c r="K79" i="5"/>
  <c r="J79" i="5"/>
  <c r="K78" i="5"/>
  <c r="J78" i="5"/>
  <c r="K77" i="5"/>
  <c r="J77" i="5"/>
  <c r="K76" i="5"/>
  <c r="J76" i="5"/>
  <c r="K75" i="5"/>
  <c r="J75" i="5"/>
  <c r="K74" i="5"/>
  <c r="J74" i="5"/>
  <c r="K73" i="5"/>
  <c r="J73" i="5"/>
  <c r="K72" i="5"/>
  <c r="J72" i="5"/>
  <c r="K71" i="5"/>
  <c r="J71" i="5"/>
  <c r="K70" i="5"/>
  <c r="J70" i="5"/>
  <c r="K69" i="5"/>
  <c r="J69" i="5"/>
  <c r="K68" i="5"/>
  <c r="J68" i="5"/>
  <c r="K67" i="5"/>
  <c r="J67" i="5"/>
  <c r="K66" i="5"/>
  <c r="J66" i="5"/>
  <c r="K65" i="5"/>
  <c r="J65" i="5"/>
  <c r="K64" i="5"/>
  <c r="J64" i="5"/>
  <c r="K57" i="5"/>
  <c r="J57" i="5"/>
  <c r="K56" i="5"/>
  <c r="J56" i="5"/>
  <c r="K55" i="5"/>
  <c r="J55" i="5"/>
  <c r="K54" i="5"/>
  <c r="J54" i="5"/>
  <c r="K53" i="5"/>
  <c r="J53" i="5"/>
  <c r="K52" i="5"/>
  <c r="J52" i="5"/>
  <c r="K51" i="5"/>
  <c r="J51" i="5"/>
  <c r="K50" i="5"/>
  <c r="J50" i="5"/>
  <c r="K49" i="5"/>
  <c r="J49" i="5"/>
  <c r="K41" i="5"/>
  <c r="J41" i="5"/>
  <c r="K40" i="5"/>
  <c r="J40" i="5"/>
  <c r="K39" i="5"/>
  <c r="J39" i="5"/>
  <c r="K38" i="5"/>
  <c r="J38" i="5"/>
  <c r="K27" i="5"/>
  <c r="J27" i="5"/>
  <c r="K26" i="5"/>
  <c r="J26" i="5"/>
  <c r="K25" i="5"/>
  <c r="J25" i="5"/>
  <c r="K24" i="5"/>
  <c r="J24" i="5"/>
  <c r="K23" i="5"/>
  <c r="J23" i="5"/>
  <c r="K22" i="5"/>
  <c r="J22" i="5"/>
  <c r="K21" i="5"/>
  <c r="J21" i="5"/>
  <c r="K20" i="5"/>
  <c r="J20" i="5"/>
  <c r="K19" i="5"/>
  <c r="J19" i="5"/>
  <c r="K12" i="5"/>
  <c r="J12" i="5"/>
  <c r="K11" i="5"/>
  <c r="J11" i="5"/>
  <c r="K10" i="5"/>
  <c r="J10" i="5"/>
  <c r="K9" i="5"/>
  <c r="J9" i="5"/>
  <c r="K8" i="5"/>
  <c r="J8" i="5"/>
  <c r="K7" i="5"/>
  <c r="J7" i="5"/>
  <c r="K6" i="5"/>
  <c r="J6" i="5"/>
  <c r="K5" i="5"/>
  <c r="J5" i="5"/>
  <c r="K4" i="5"/>
  <c r="J4" i="5"/>
  <c r="V3" i="2"/>
  <c r="Y3" i="2" s="1"/>
  <c r="I71" i="5"/>
  <c r="F25" i="5"/>
  <c r="I21" i="5"/>
  <c r="I66" i="5"/>
  <c r="I109" i="5"/>
  <c r="F27" i="5"/>
  <c r="F40" i="5"/>
  <c r="F19" i="5"/>
  <c r="I125" i="5"/>
  <c r="I26" i="5"/>
  <c r="F22" i="5"/>
  <c r="F41" i="5"/>
  <c r="F24" i="5"/>
  <c r="F49" i="5"/>
  <c r="F39" i="5"/>
  <c r="I123" i="5"/>
  <c r="I6" i="5"/>
  <c r="I132" i="5"/>
  <c r="I86" i="5"/>
  <c r="I7" i="5"/>
  <c r="I145" i="5"/>
  <c r="I92" i="5"/>
  <c r="I70" i="5"/>
  <c r="I134" i="5"/>
  <c r="I93" i="5"/>
  <c r="I79" i="5"/>
  <c r="I22" i="5"/>
  <c r="I105" i="5"/>
  <c r="I54" i="5"/>
  <c r="I122" i="5"/>
  <c r="I76" i="5"/>
  <c r="F82" i="5"/>
  <c r="I27" i="5"/>
  <c r="I38" i="5"/>
  <c r="I39" i="5"/>
  <c r="I102" i="5"/>
  <c r="I116" i="5"/>
  <c r="I129" i="5"/>
  <c r="I135" i="5"/>
  <c r="I100" i="5"/>
  <c r="I24" i="5"/>
  <c r="H58" i="5"/>
  <c r="I64" i="5"/>
  <c r="I137" i="5"/>
  <c r="I119" i="5"/>
  <c r="G43" i="5"/>
  <c r="I139" i="5"/>
  <c r="I40" i="5"/>
  <c r="I87" i="5"/>
  <c r="G13" i="5"/>
  <c r="F7" i="5"/>
  <c r="F73" i="5"/>
  <c r="F131" i="5"/>
  <c r="H13" i="5"/>
  <c r="I5" i="5"/>
  <c r="G58" i="5"/>
  <c r="F4" i="5"/>
  <c r="F126" i="5"/>
  <c r="F94" i="5"/>
  <c r="F77" i="5"/>
  <c r="G148" i="5"/>
  <c r="F21" i="5"/>
  <c r="F90" i="5"/>
  <c r="F116" i="5"/>
  <c r="F102" i="5"/>
  <c r="F99" i="5"/>
  <c r="H148" i="5"/>
  <c r="F100" i="5"/>
  <c r="E148" i="5"/>
  <c r="E13" i="5"/>
  <c r="F11" i="5"/>
  <c r="D43" i="5"/>
  <c r="F69" i="5"/>
  <c r="D58" i="5"/>
  <c r="F128" i="5"/>
  <c r="F51" i="5"/>
  <c r="E58" i="5"/>
  <c r="F113" i="5"/>
  <c r="F104" i="5"/>
  <c r="D148" i="5"/>
  <c r="D13" i="5"/>
  <c r="H43" i="5"/>
  <c r="E43" i="5"/>
  <c r="M28" i="5" l="1"/>
  <c r="M34" i="5"/>
  <c r="M32" i="5"/>
  <c r="N146" i="5"/>
  <c r="N142" i="5"/>
  <c r="N138" i="5"/>
  <c r="N134" i="5"/>
  <c r="N130" i="5"/>
  <c r="N126" i="5"/>
  <c r="N122" i="5"/>
  <c r="N118" i="5"/>
  <c r="N114" i="5"/>
  <c r="N110" i="5"/>
  <c r="N106" i="5"/>
  <c r="N102" i="5"/>
  <c r="N98" i="5"/>
  <c r="N94" i="5"/>
  <c r="N90" i="5"/>
  <c r="N86" i="5"/>
  <c r="N82" i="5"/>
  <c r="N78" i="5"/>
  <c r="N74" i="5"/>
  <c r="N70" i="5"/>
  <c r="N66" i="5"/>
  <c r="N56" i="5"/>
  <c r="N52" i="5"/>
  <c r="N41" i="5"/>
  <c r="N27" i="5"/>
  <c r="N23" i="5"/>
  <c r="N19" i="5"/>
  <c r="N145" i="5"/>
  <c r="N137" i="5"/>
  <c r="N133" i="5"/>
  <c r="N129" i="5"/>
  <c r="N121" i="5"/>
  <c r="N117" i="5"/>
  <c r="N113" i="5"/>
  <c r="N109" i="5"/>
  <c r="N105" i="5"/>
  <c r="N97" i="5"/>
  <c r="N89" i="5"/>
  <c r="N81" i="5"/>
  <c r="N77" i="5"/>
  <c r="N73" i="5"/>
  <c r="N69" i="5"/>
  <c r="N55" i="5"/>
  <c r="N51" i="5"/>
  <c r="N26" i="5"/>
  <c r="N22" i="5"/>
  <c r="N144" i="5"/>
  <c r="N140" i="5"/>
  <c r="N136" i="5"/>
  <c r="N132" i="5"/>
  <c r="N128" i="5"/>
  <c r="N124" i="5"/>
  <c r="N120" i="5"/>
  <c r="N116" i="5"/>
  <c r="N112" i="5"/>
  <c r="N108" i="5"/>
  <c r="N104" i="5"/>
  <c r="N100" i="5"/>
  <c r="N96" i="5"/>
  <c r="N92" i="5"/>
  <c r="N88" i="5"/>
  <c r="N84" i="5"/>
  <c r="N80" i="5"/>
  <c r="N76" i="5"/>
  <c r="N72" i="5"/>
  <c r="N68" i="5"/>
  <c r="N64" i="5"/>
  <c r="N54" i="5"/>
  <c r="N50" i="5"/>
  <c r="N39" i="5"/>
  <c r="N25" i="5"/>
  <c r="N21" i="5"/>
  <c r="N91" i="5"/>
  <c r="N83" i="5"/>
  <c r="N75" i="5"/>
  <c r="N67" i="5"/>
  <c r="N53" i="5"/>
  <c r="N38" i="5"/>
  <c r="N20" i="5"/>
  <c r="N28" i="5"/>
  <c r="N34" i="5"/>
  <c r="N32" i="5"/>
  <c r="M146" i="5"/>
  <c r="M142" i="5"/>
  <c r="M138" i="5"/>
  <c r="M134" i="5"/>
  <c r="M130" i="5"/>
  <c r="M126" i="5"/>
  <c r="M122" i="5"/>
  <c r="M118" i="5"/>
  <c r="M114" i="5"/>
  <c r="M110" i="5"/>
  <c r="M106" i="5"/>
  <c r="M102" i="5"/>
  <c r="M98" i="5"/>
  <c r="M94" i="5"/>
  <c r="M90" i="5"/>
  <c r="M86" i="5"/>
  <c r="M82" i="5"/>
  <c r="M78" i="5"/>
  <c r="M74" i="5"/>
  <c r="M70" i="5"/>
  <c r="M66" i="5"/>
  <c r="M56" i="5"/>
  <c r="M52" i="5"/>
  <c r="M41" i="5"/>
  <c r="M27" i="5"/>
  <c r="M23" i="5"/>
  <c r="M19" i="5"/>
  <c r="M29" i="5"/>
  <c r="M35" i="5"/>
  <c r="N29" i="5"/>
  <c r="N35" i="5"/>
  <c r="M145" i="5"/>
  <c r="M141" i="5"/>
  <c r="M137" i="5"/>
  <c r="M133" i="5"/>
  <c r="M129" i="5"/>
  <c r="M125" i="5"/>
  <c r="M121" i="5"/>
  <c r="M117" i="5"/>
  <c r="M113" i="5"/>
  <c r="M109" i="5"/>
  <c r="O109" i="5" s="1"/>
  <c r="M105" i="5"/>
  <c r="M101" i="5"/>
  <c r="M97" i="5"/>
  <c r="M93" i="5"/>
  <c r="M89" i="5"/>
  <c r="M85" i="5"/>
  <c r="M81" i="5"/>
  <c r="M77" i="5"/>
  <c r="M73" i="5"/>
  <c r="M69" i="5"/>
  <c r="M65" i="5"/>
  <c r="M55" i="5"/>
  <c r="M51" i="5"/>
  <c r="M40" i="5"/>
  <c r="M26" i="5"/>
  <c r="M22" i="5"/>
  <c r="M33" i="5"/>
  <c r="M30" i="5"/>
  <c r="M36" i="5"/>
  <c r="N33" i="5"/>
  <c r="N30" i="5"/>
  <c r="N36" i="5"/>
  <c r="M144" i="5"/>
  <c r="M140" i="5"/>
  <c r="M136" i="5"/>
  <c r="M132" i="5"/>
  <c r="M128" i="5"/>
  <c r="M124" i="5"/>
  <c r="M120" i="5"/>
  <c r="M116" i="5"/>
  <c r="M112" i="5"/>
  <c r="M108" i="5"/>
  <c r="M104" i="5"/>
  <c r="M100" i="5"/>
  <c r="M96" i="5"/>
  <c r="M92" i="5"/>
  <c r="M88" i="5"/>
  <c r="M84" i="5"/>
  <c r="M80" i="5"/>
  <c r="M76" i="5"/>
  <c r="M72" i="5"/>
  <c r="M68" i="5"/>
  <c r="M64" i="5"/>
  <c r="M54" i="5"/>
  <c r="M50" i="5"/>
  <c r="M39" i="5"/>
  <c r="M25" i="5"/>
  <c r="M21" i="5"/>
  <c r="M42" i="5"/>
  <c r="M31" i="5"/>
  <c r="M37" i="5"/>
  <c r="N147" i="5"/>
  <c r="N143" i="5"/>
  <c r="N139" i="5"/>
  <c r="N135" i="5"/>
  <c r="N131" i="5"/>
  <c r="N127" i="5"/>
  <c r="N123" i="5"/>
  <c r="N119" i="5"/>
  <c r="N115" i="5"/>
  <c r="N111" i="5"/>
  <c r="N107" i="5"/>
  <c r="N103" i="5"/>
  <c r="N99" i="5"/>
  <c r="N95" i="5"/>
  <c r="N87" i="5"/>
  <c r="N79" i="5"/>
  <c r="N71" i="5"/>
  <c r="N57" i="5"/>
  <c r="N49" i="5"/>
  <c r="N24" i="5"/>
  <c r="N42" i="5"/>
  <c r="N31" i="5"/>
  <c r="N37" i="5"/>
  <c r="M147" i="5"/>
  <c r="M143" i="5"/>
  <c r="M139" i="5"/>
  <c r="M135" i="5"/>
  <c r="M131" i="5"/>
  <c r="M127" i="5"/>
  <c r="M123" i="5"/>
  <c r="M119" i="5"/>
  <c r="M115" i="5"/>
  <c r="M111" i="5"/>
  <c r="M107" i="5"/>
  <c r="M103" i="5"/>
  <c r="M99" i="5"/>
  <c r="M95" i="5"/>
  <c r="M91" i="5"/>
  <c r="M87" i="5"/>
  <c r="M83" i="5"/>
  <c r="M79" i="5"/>
  <c r="M75" i="5"/>
  <c r="M71" i="5"/>
  <c r="M67" i="5"/>
  <c r="M57" i="5"/>
  <c r="M53" i="5"/>
  <c r="M49" i="5"/>
  <c r="M38" i="5"/>
  <c r="M24" i="5"/>
  <c r="M20" i="5"/>
  <c r="N141" i="5"/>
  <c r="N125" i="5"/>
  <c r="N101" i="5"/>
  <c r="N93" i="5"/>
  <c r="N85" i="5"/>
  <c r="N65" i="5"/>
  <c r="O65" i="5" s="1"/>
  <c r="N40" i="5"/>
  <c r="L37" i="5"/>
  <c r="L113" i="5"/>
  <c r="L111" i="5"/>
  <c r="L147" i="5"/>
  <c r="L96" i="5"/>
  <c r="L140" i="5"/>
  <c r="L101" i="5"/>
  <c r="L95" i="5"/>
  <c r="L102" i="5"/>
  <c r="L108" i="5"/>
  <c r="L143" i="5"/>
  <c r="L145" i="5"/>
  <c r="L123" i="5"/>
  <c r="L125" i="5"/>
  <c r="L137" i="5"/>
  <c r="L104" i="5"/>
  <c r="L114" i="5"/>
  <c r="L126" i="5"/>
  <c r="L130" i="5"/>
  <c r="L142" i="5"/>
  <c r="L80" i="5"/>
  <c r="L82" i="5"/>
  <c r="L54" i="5"/>
  <c r="L25" i="5"/>
  <c r="L90" i="5"/>
  <c r="I58" i="5"/>
  <c r="L27" i="5"/>
  <c r="L6" i="5"/>
  <c r="L8" i="5"/>
  <c r="L10" i="5"/>
  <c r="L12" i="5"/>
  <c r="L26" i="5"/>
  <c r="L49" i="5"/>
  <c r="L53" i="5"/>
  <c r="L55" i="5"/>
  <c r="L57" i="5"/>
  <c r="L65" i="5"/>
  <c r="L67" i="5"/>
  <c r="L69" i="5"/>
  <c r="L71" i="5"/>
  <c r="L73" i="5"/>
  <c r="L75" i="5"/>
  <c r="L77" i="5"/>
  <c r="L79" i="5"/>
  <c r="L81" i="5"/>
  <c r="L83" i="5"/>
  <c r="L85" i="5"/>
  <c r="L87" i="5"/>
  <c r="L89" i="5"/>
  <c r="L91" i="5"/>
  <c r="L93" i="5"/>
  <c r="L97" i="5"/>
  <c r="L99" i="5"/>
  <c r="L103" i="5"/>
  <c r="L105" i="5"/>
  <c r="L107" i="5"/>
  <c r="L109" i="5"/>
  <c r="L115" i="5"/>
  <c r="L117" i="5"/>
  <c r="L119" i="5"/>
  <c r="L121" i="5"/>
  <c r="L127" i="5"/>
  <c r="L129" i="5"/>
  <c r="L131" i="5"/>
  <c r="L133" i="5"/>
  <c r="L11" i="5"/>
  <c r="L24" i="5"/>
  <c r="L51" i="5"/>
  <c r="L135" i="5"/>
  <c r="L139" i="5"/>
  <c r="L141" i="5"/>
  <c r="L20" i="5"/>
  <c r="L22" i="5"/>
  <c r="L38" i="5"/>
  <c r="L40" i="5"/>
  <c r="J43" i="5"/>
  <c r="L21" i="5"/>
  <c r="J148" i="5"/>
  <c r="L84" i="5"/>
  <c r="L86" i="5"/>
  <c r="L88" i="5"/>
  <c r="L92" i="5"/>
  <c r="L94" i="5"/>
  <c r="L98" i="5"/>
  <c r="L100" i="5"/>
  <c r="L106" i="5"/>
  <c r="L110" i="5"/>
  <c r="L112" i="5"/>
  <c r="L116" i="5"/>
  <c r="L118" i="5"/>
  <c r="L120" i="5"/>
  <c r="L122" i="5"/>
  <c r="L124" i="5"/>
  <c r="L128" i="5"/>
  <c r="L132" i="5"/>
  <c r="L134" i="5"/>
  <c r="L136" i="5"/>
  <c r="L138" i="5"/>
  <c r="L144" i="5"/>
  <c r="L146" i="5"/>
  <c r="K43" i="5"/>
  <c r="K148" i="5"/>
  <c r="L19" i="5"/>
  <c r="L4" i="5"/>
  <c r="L7" i="5"/>
  <c r="L9" i="5"/>
  <c r="L23" i="5"/>
  <c r="L39" i="5"/>
  <c r="L41" i="5"/>
  <c r="L50" i="5"/>
  <c r="L52" i="5"/>
  <c r="L56" i="5"/>
  <c r="L66" i="5"/>
  <c r="L68" i="5"/>
  <c r="L70" i="5"/>
  <c r="L72" i="5"/>
  <c r="L74" i="5"/>
  <c r="L76" i="5"/>
  <c r="L78" i="5"/>
  <c r="L36" i="5"/>
  <c r="L35" i="5"/>
  <c r="L32" i="5"/>
  <c r="L33" i="5"/>
  <c r="L34" i="5"/>
  <c r="L31" i="5"/>
  <c r="L30" i="5"/>
  <c r="L29" i="5"/>
  <c r="L28" i="5"/>
  <c r="L42" i="5"/>
  <c r="J13" i="5"/>
  <c r="K13" i="5"/>
  <c r="J58" i="5"/>
  <c r="L5" i="5"/>
  <c r="N12" i="5"/>
  <c r="M12" i="5"/>
  <c r="N11" i="5"/>
  <c r="M11" i="5"/>
  <c r="N10" i="5"/>
  <c r="M10" i="5"/>
  <c r="N9" i="5"/>
  <c r="M9" i="5"/>
  <c r="N8" i="5"/>
  <c r="M8" i="5"/>
  <c r="N7" i="5"/>
  <c r="M7" i="5"/>
  <c r="N6" i="5"/>
  <c r="M6" i="5"/>
  <c r="N5" i="5"/>
  <c r="M5" i="5"/>
  <c r="N4" i="5"/>
  <c r="M4" i="5"/>
  <c r="I13" i="5"/>
  <c r="F58" i="5"/>
  <c r="I43" i="5"/>
  <c r="I148" i="5"/>
  <c r="L64" i="5"/>
  <c r="K58" i="5"/>
  <c r="F13" i="5"/>
  <c r="F43" i="5"/>
  <c r="F148" i="5"/>
  <c r="O117" i="5" l="1"/>
  <c r="O38" i="5"/>
  <c r="O105" i="5"/>
  <c r="O52" i="5"/>
  <c r="O90" i="5"/>
  <c r="O122" i="5"/>
  <c r="O121" i="5"/>
  <c r="O113" i="5"/>
  <c r="O118" i="5"/>
  <c r="O133" i="5"/>
  <c r="O56" i="5"/>
  <c r="O94" i="5"/>
  <c r="O126" i="5"/>
  <c r="O84" i="5"/>
  <c r="O76" i="5"/>
  <c r="O108" i="5"/>
  <c r="O140" i="5"/>
  <c r="O77" i="5"/>
  <c r="O21" i="5"/>
  <c r="O93" i="5"/>
  <c r="O80" i="5"/>
  <c r="O112" i="5"/>
  <c r="O144" i="5"/>
  <c r="O81" i="5"/>
  <c r="O129" i="5"/>
  <c r="O25" i="5"/>
  <c r="O91" i="5"/>
  <c r="O27" i="5"/>
  <c r="O82" i="5"/>
  <c r="O114" i="5"/>
  <c r="O146" i="5"/>
  <c r="O41" i="5"/>
  <c r="O86" i="5"/>
  <c r="O22" i="5"/>
  <c r="O39" i="5"/>
  <c r="O116" i="5"/>
  <c r="O23" i="5"/>
  <c r="O78" i="5"/>
  <c r="O142" i="5"/>
  <c r="O89" i="5"/>
  <c r="O83" i="5"/>
  <c r="O20" i="5"/>
  <c r="O125" i="5"/>
  <c r="O147" i="5"/>
  <c r="O55" i="5"/>
  <c r="O51" i="5"/>
  <c r="O85" i="5"/>
  <c r="O49" i="5"/>
  <c r="O100" i="5"/>
  <c r="O132" i="5"/>
  <c r="O69" i="5"/>
  <c r="O72" i="5"/>
  <c r="O104" i="5"/>
  <c r="O136" i="5"/>
  <c r="O73" i="5"/>
  <c r="O110" i="5"/>
  <c r="O128" i="5"/>
  <c r="O40" i="5"/>
  <c r="O79" i="5"/>
  <c r="O19" i="5"/>
  <c r="O74" i="5"/>
  <c r="O106" i="5"/>
  <c r="O138" i="5"/>
  <c r="O50" i="5"/>
  <c r="O54" i="5"/>
  <c r="O92" i="5"/>
  <c r="O124" i="5"/>
  <c r="O70" i="5"/>
  <c r="O102" i="5"/>
  <c r="O67" i="5"/>
  <c r="O145" i="5"/>
  <c r="O71" i="5"/>
  <c r="O134" i="5"/>
  <c r="O107" i="5"/>
  <c r="O53" i="5"/>
  <c r="O98" i="5"/>
  <c r="O95" i="5"/>
  <c r="O127" i="5"/>
  <c r="O64" i="5"/>
  <c r="O96" i="5"/>
  <c r="O101" i="5"/>
  <c r="O141" i="5"/>
  <c r="O75" i="5"/>
  <c r="O139" i="5"/>
  <c r="O115" i="5"/>
  <c r="O119" i="5"/>
  <c r="O123" i="5"/>
  <c r="M148" i="5"/>
  <c r="N58" i="5"/>
  <c r="O88" i="5"/>
  <c r="O120" i="5"/>
  <c r="O97" i="5"/>
  <c r="O137" i="5"/>
  <c r="O66" i="5"/>
  <c r="O130" i="5"/>
  <c r="O57" i="5"/>
  <c r="O111" i="5"/>
  <c r="O143" i="5"/>
  <c r="O68" i="5"/>
  <c r="O87" i="5"/>
  <c r="O99" i="5"/>
  <c r="O131" i="5"/>
  <c r="O26" i="5"/>
  <c r="M58" i="5"/>
  <c r="N43" i="5"/>
  <c r="O103" i="5"/>
  <c r="O135" i="5"/>
  <c r="O31" i="5"/>
  <c r="O36" i="5"/>
  <c r="O30" i="5"/>
  <c r="O35" i="5"/>
  <c r="O29" i="5"/>
  <c r="N148" i="5"/>
  <c r="O24" i="5"/>
  <c r="O42" i="5"/>
  <c r="O33" i="5"/>
  <c r="M43" i="5"/>
  <c r="O32" i="5"/>
  <c r="O34" i="5"/>
  <c r="O37" i="5"/>
  <c r="O28" i="5"/>
  <c r="O11" i="5"/>
  <c r="L13" i="5"/>
  <c r="L148" i="5"/>
  <c r="L58" i="5"/>
  <c r="L43" i="5"/>
  <c r="O9" i="5"/>
  <c r="O6" i="5"/>
  <c r="O8" i="5"/>
  <c r="O10" i="5"/>
  <c r="O12" i="5"/>
  <c r="N13" i="5"/>
  <c r="O4" i="5"/>
  <c r="O5" i="5"/>
  <c r="O7" i="5"/>
  <c r="M13" i="5"/>
  <c r="O58" i="5" l="1"/>
  <c r="O148" i="5"/>
  <c r="O43" i="5"/>
  <c r="O1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Richard Hann</author>
  </authors>
  <commentList>
    <comment ref="B59" authorId="0" shapeId="0" xr:uid="{00000000-0006-0000-0200-000001000000}">
      <text>
        <r>
          <rPr>
            <b/>
            <sz val="9"/>
            <color indexed="81"/>
            <rFont val="Tahoma"/>
            <family val="2"/>
          </rPr>
          <t xml:space="preserve">Former cell content.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Landerud, Frode Kristoffer</author>
    <author>Richard Hann</author>
    <author>Brudevoll, Jonny</author>
    <author>Kim Gabrielsen</author>
  </authors>
  <commentList>
    <comment ref="V2" authorId="0" shapeId="0" xr:uid="{00000000-0006-0000-0300-000001000000}">
      <text>
        <r>
          <rPr>
            <b/>
            <sz val="8"/>
            <color indexed="81"/>
            <rFont val="Tahoma"/>
            <family val="2"/>
          </rPr>
          <t>Info:</t>
        </r>
        <r>
          <rPr>
            <sz val="8"/>
            <color indexed="81"/>
            <rFont val="Tahoma"/>
            <family val="2"/>
          </rPr>
          <t xml:space="preserve">
</t>
        </r>
        <r>
          <rPr>
            <sz val="10"/>
            <color indexed="81"/>
            <rFont val="Tahoma"/>
            <family val="2"/>
          </rPr>
          <t>Delete this formula if other summary-formulaes are established in column U</t>
        </r>
      </text>
    </comment>
    <comment ref="V3" authorId="0" shapeId="0" xr:uid="{00000000-0006-0000-0300-000002000000}">
      <text>
        <r>
          <rPr>
            <sz val="11"/>
            <color indexed="81"/>
            <rFont val="Tahoma"/>
            <family val="2"/>
          </rPr>
          <t xml:space="preserve">Delete this formula if other summary-formulaes are established in column V </t>
        </r>
      </text>
    </comment>
    <comment ref="V4" authorId="0" shapeId="0" xr:uid="{00000000-0006-0000-0300-000003000000}">
      <text>
        <r>
          <rPr>
            <b/>
            <sz val="8"/>
            <color indexed="81"/>
            <rFont val="Tahoma"/>
            <family val="2"/>
          </rPr>
          <t>Note:</t>
        </r>
        <r>
          <rPr>
            <sz val="8"/>
            <color indexed="81"/>
            <rFont val="Tahoma"/>
            <family val="2"/>
          </rPr>
          <t xml:space="preserve">
Delete this formula if other summary-formulaes are established in column V</t>
        </r>
      </text>
    </comment>
    <comment ref="A6" authorId="1" shapeId="0" xr:uid="{00000000-0006-0000-0300-000004000000}">
      <text>
        <r>
          <rPr>
            <sz val="9"/>
            <color indexed="81"/>
            <rFont val="Tahoma"/>
            <family val="2"/>
          </rPr>
          <t>NEW - Newly added or retagged items. Whole line shall be highlighted
DIFF - Item will have a changed entry in at least one of its fields. Affected cells shall be highlighted. Comments shall be used to input the former cell content. 
EQUAL-  No change from last version.</t>
        </r>
      </text>
    </comment>
    <comment ref="C6" authorId="2" shapeId="0" xr:uid="{00000000-0006-0000-0300-000005000000}">
      <text>
        <r>
          <rPr>
            <b/>
            <sz val="11"/>
            <color indexed="81"/>
            <rFont val="Tahoma"/>
            <family val="2"/>
          </rPr>
          <t>C</t>
        </r>
        <r>
          <rPr>
            <sz val="11"/>
            <color indexed="81"/>
            <rFont val="Tahoma"/>
            <family val="2"/>
          </rPr>
          <t xml:space="preserve"> Architectural and civil
</t>
        </r>
        <r>
          <rPr>
            <b/>
            <sz val="11"/>
            <color indexed="81"/>
            <rFont val="Tahoma"/>
            <family val="2"/>
          </rPr>
          <t>E</t>
        </r>
        <r>
          <rPr>
            <sz val="11"/>
            <color indexed="81"/>
            <rFont val="Tahoma"/>
            <family val="2"/>
          </rPr>
          <t xml:space="preserve"> Electrical
</t>
        </r>
        <r>
          <rPr>
            <b/>
            <sz val="11"/>
            <color indexed="81"/>
            <rFont val="Tahoma"/>
            <family val="2"/>
          </rPr>
          <t>H</t>
        </r>
        <r>
          <rPr>
            <sz val="11"/>
            <color indexed="81"/>
            <rFont val="Tahoma"/>
            <family val="2"/>
          </rPr>
          <t xml:space="preserve"> HVAC
</t>
        </r>
        <r>
          <rPr>
            <b/>
            <sz val="11"/>
            <color indexed="81"/>
            <rFont val="Tahoma"/>
            <family val="2"/>
          </rPr>
          <t>J</t>
        </r>
        <r>
          <rPr>
            <sz val="11"/>
            <color indexed="81"/>
            <rFont val="Tahoma"/>
            <family val="2"/>
          </rPr>
          <t xml:space="preserve"> Automation including Instrumentation, Metering and Fire &amp; Gas
</t>
        </r>
        <r>
          <rPr>
            <b/>
            <sz val="11"/>
            <color indexed="81"/>
            <rFont val="Tahoma"/>
            <family val="2"/>
          </rPr>
          <t>L</t>
        </r>
        <r>
          <rPr>
            <sz val="11"/>
            <color indexed="81"/>
            <rFont val="Tahoma"/>
            <family val="2"/>
          </rPr>
          <t xml:space="preserve"> Piping and layout including piping insulation
</t>
        </r>
        <r>
          <rPr>
            <b/>
            <sz val="11"/>
            <color indexed="81"/>
            <rFont val="Tahoma"/>
            <family val="2"/>
          </rPr>
          <t>M</t>
        </r>
        <r>
          <rPr>
            <sz val="11"/>
            <color indexed="81"/>
            <rFont val="Tahoma"/>
            <family val="2"/>
          </rPr>
          <t xml:space="preserve"> Material technology including surface treatment, metalizing and corrosion protection
</t>
        </r>
        <r>
          <rPr>
            <b/>
            <sz val="11"/>
            <color indexed="81"/>
            <rFont val="Tahoma"/>
            <family val="2"/>
          </rPr>
          <t>N</t>
        </r>
        <r>
          <rPr>
            <sz val="11"/>
            <color indexed="81"/>
            <rFont val="Tahoma"/>
            <family val="2"/>
          </rPr>
          <t xml:space="preserve"> Structural including main structural steel, outfitting steel and aluminium
</t>
        </r>
        <r>
          <rPr>
            <b/>
            <sz val="11"/>
            <color indexed="81"/>
            <rFont val="Tahoma"/>
            <family val="2"/>
          </rPr>
          <t>R</t>
        </r>
        <r>
          <rPr>
            <sz val="11"/>
            <color indexed="81"/>
            <rFont val="Tahoma"/>
            <family val="2"/>
          </rPr>
          <t xml:space="preserve"> Mechanical including mechanical completion, lifting appliances and rotating equipment
</t>
        </r>
        <r>
          <rPr>
            <b/>
            <sz val="11"/>
            <color indexed="81"/>
            <rFont val="Tahoma"/>
            <family val="2"/>
          </rPr>
          <t>S</t>
        </r>
        <r>
          <rPr>
            <sz val="11"/>
            <color indexed="81"/>
            <rFont val="Tahoma"/>
            <family val="2"/>
          </rPr>
          <t xml:space="preserve"> HSE including fire protection and safety
</t>
        </r>
        <r>
          <rPr>
            <b/>
            <sz val="11"/>
            <color indexed="81"/>
            <rFont val="Tahoma"/>
            <family val="2"/>
          </rPr>
          <t>T</t>
        </r>
        <r>
          <rPr>
            <sz val="11"/>
            <color indexed="81"/>
            <rFont val="Tahoma"/>
            <family val="2"/>
          </rPr>
          <t xml:space="preserve"> Telecommunication</t>
        </r>
      </text>
    </comment>
    <comment ref="D6" authorId="2" shapeId="0" xr:uid="{00000000-0006-0000-0300-000006000000}">
      <text>
        <r>
          <rPr>
            <sz val="11"/>
            <color indexed="81"/>
            <rFont val="Tahoma"/>
            <family val="2"/>
          </rPr>
          <t xml:space="preserve">Ref TR1244 Appendix A4
</t>
        </r>
      </text>
    </comment>
    <comment ref="F6" authorId="1" shapeId="0" xr:uid="{00000000-0006-0000-0300-000007000000}">
      <text>
        <r>
          <rPr>
            <sz val="9"/>
            <color indexed="81"/>
            <rFont val="Tahoma"/>
            <family val="2"/>
          </rPr>
          <t>Yes/No</t>
        </r>
      </text>
    </comment>
    <comment ref="T6" authorId="2" shapeId="0" xr:uid="{00000000-0006-0000-0300-000008000000}">
      <text>
        <r>
          <rPr>
            <b/>
            <sz val="11"/>
            <color indexed="81"/>
            <rFont val="Tahoma"/>
            <family val="2"/>
          </rPr>
          <t>Code Description</t>
        </r>
        <r>
          <rPr>
            <sz val="11"/>
            <color indexed="81"/>
            <rFont val="Tahoma"/>
            <family val="2"/>
          </rPr>
          <t xml:space="preserve">
</t>
        </r>
        <r>
          <rPr>
            <b/>
            <sz val="11"/>
            <color indexed="81"/>
            <rFont val="Tahoma"/>
            <family val="2"/>
          </rPr>
          <t>M -</t>
        </r>
        <r>
          <rPr>
            <sz val="11"/>
            <color indexed="81"/>
            <rFont val="Tahoma"/>
            <family val="2"/>
          </rPr>
          <t xml:space="preserve"> Bulk materials/items/assemblies installed in a module onshore before transport offshore. If there is more than one module, codes M1, M2 etc should be entered.
</t>
        </r>
        <r>
          <rPr>
            <b/>
            <sz val="11"/>
            <color indexed="81"/>
            <rFont val="Tahoma"/>
            <family val="2"/>
          </rPr>
          <t xml:space="preserve">P - </t>
        </r>
        <r>
          <rPr>
            <sz val="11"/>
            <color indexed="81"/>
            <rFont val="Tahoma"/>
            <family val="2"/>
          </rPr>
          <t xml:space="preserve">Prefabricated bulk materials/items/assemblies for offshore integration work (i.e. pipe spools, steelwork)
</t>
        </r>
        <r>
          <rPr>
            <b/>
            <sz val="11"/>
            <color indexed="81"/>
            <rFont val="Tahoma"/>
            <family val="2"/>
          </rPr>
          <t xml:space="preserve">I  </t>
        </r>
        <r>
          <rPr>
            <sz val="11"/>
            <color indexed="81"/>
            <rFont val="Tahoma"/>
            <family val="2"/>
          </rPr>
          <t>- Bulk materials/items purchased for offshore integration work (items which require NO prefab. work, installation work only, i.e. pumps, valves, cables, instruments etc.)
   - Existing bulk materials/items which are to be moved or removed</t>
        </r>
      </text>
    </comment>
    <comment ref="U6" authorId="2" shapeId="0" xr:uid="{00000000-0006-0000-0300-000009000000}">
      <text>
        <r>
          <rPr>
            <b/>
            <sz val="11"/>
            <color indexed="81"/>
            <rFont val="Tahoma"/>
            <family val="2"/>
          </rPr>
          <t xml:space="preserve">Code Description for Greenfield:
</t>
        </r>
        <r>
          <rPr>
            <sz val="11"/>
            <color indexed="81"/>
            <rFont val="Tahoma"/>
            <family val="2"/>
          </rPr>
          <t>PERM - Permanently installed equipment.
TEMP - Temporarily installed equipment.
FUT - Equipment installed in the future.</t>
        </r>
        <r>
          <rPr>
            <b/>
            <sz val="11"/>
            <color indexed="81"/>
            <rFont val="Tahoma"/>
            <family val="2"/>
          </rPr>
          <t xml:space="preserve">
Code Description for Brownfield:</t>
        </r>
        <r>
          <rPr>
            <sz val="11"/>
            <color indexed="81"/>
            <rFont val="Tahoma"/>
            <family val="2"/>
          </rPr>
          <t xml:space="preserve">
</t>
        </r>
        <r>
          <rPr>
            <b/>
            <sz val="11"/>
            <color indexed="81"/>
            <rFont val="Tahoma"/>
            <family val="2"/>
          </rPr>
          <t>NP</t>
        </r>
        <r>
          <rPr>
            <sz val="11"/>
            <color indexed="81"/>
            <rFont val="Tahoma"/>
            <family val="2"/>
          </rPr>
          <t xml:space="preserve"> </t>
        </r>
        <r>
          <rPr>
            <b/>
            <sz val="11"/>
            <color indexed="81"/>
            <rFont val="Tahoma"/>
            <family val="2"/>
          </rPr>
          <t xml:space="preserve">New permanently installed material/equipment.
</t>
        </r>
        <r>
          <rPr>
            <sz val="11"/>
            <color indexed="81"/>
            <rFont val="Tahoma"/>
            <family val="2"/>
          </rPr>
          <t xml:space="preserve">
</t>
        </r>
        <r>
          <rPr>
            <b/>
            <sz val="11"/>
            <color indexed="81"/>
            <rFont val="Tahoma"/>
            <family val="2"/>
          </rPr>
          <t>CP</t>
        </r>
        <r>
          <rPr>
            <sz val="11"/>
            <color indexed="81"/>
            <rFont val="Tahoma"/>
            <family val="2"/>
          </rPr>
          <t xml:space="preserve">  </t>
        </r>
        <r>
          <rPr>
            <b/>
            <sz val="11"/>
            <color indexed="81"/>
            <rFont val="Tahoma"/>
            <family val="2"/>
          </rPr>
          <t xml:space="preserve">Change of Permanently Installed / Revamp </t>
        </r>
        <r>
          <rPr>
            <sz val="11"/>
            <color indexed="81"/>
            <rFont val="Tahoma"/>
            <family val="2"/>
          </rPr>
          <t xml:space="preserve">
For equipment and tagged bulk. A change in design / weight of existing permanently installed item / equipment, i.e. revamp of internals in heat exchanger. Weight of new item installed is to be reported as CP. Weight of the existing part removed is to be reported as RP.
</t>
        </r>
        <r>
          <rPr>
            <b/>
            <sz val="11"/>
            <color indexed="81"/>
            <rFont val="Tahoma"/>
            <family val="2"/>
          </rPr>
          <t>MP</t>
        </r>
        <r>
          <rPr>
            <sz val="11"/>
            <color indexed="81"/>
            <rFont val="Tahoma"/>
            <family val="2"/>
          </rPr>
          <t xml:space="preserve">  </t>
        </r>
        <r>
          <rPr>
            <b/>
            <sz val="11"/>
            <color indexed="81"/>
            <rFont val="Tahoma"/>
            <family val="2"/>
          </rPr>
          <t xml:space="preserve">Moved Permanently. </t>
        </r>
        <r>
          <rPr>
            <sz val="11"/>
            <color indexed="81"/>
            <rFont val="Tahoma"/>
            <family val="2"/>
          </rPr>
          <t xml:space="preserve">
Material/equipment moved permanently to a new location (or back to its original location) and (re)installed (no changes to the moved object). MP does also include the dismantling ahead of the relocation and temporary moves (if relevant).
</t>
        </r>
        <r>
          <rPr>
            <b/>
            <sz val="11"/>
            <color indexed="81"/>
            <rFont val="Tahoma"/>
            <family val="2"/>
          </rPr>
          <t>NT</t>
        </r>
        <r>
          <rPr>
            <sz val="11"/>
            <color indexed="81"/>
            <rFont val="Tahoma"/>
            <family val="2"/>
          </rPr>
          <t xml:space="preserve"> </t>
        </r>
        <r>
          <rPr>
            <b/>
            <sz val="11"/>
            <color indexed="81"/>
            <rFont val="Tahoma"/>
            <family val="2"/>
          </rPr>
          <t xml:space="preserve">New temporarily installed material/equipment. </t>
        </r>
        <r>
          <rPr>
            <sz val="11"/>
            <color indexed="81"/>
            <rFont val="Tahoma"/>
            <family val="2"/>
          </rPr>
          <t xml:space="preserve">
Installation of temporary material/equipment. When weights are reported as NT, corresponding weights are automatically reported as demolition in the summary sheets in TR1244, no removal codes to be entered for these items. 
</t>
        </r>
        <r>
          <rPr>
            <b/>
            <sz val="11"/>
            <color indexed="81"/>
            <rFont val="Tahoma"/>
            <family val="2"/>
          </rPr>
          <t xml:space="preserve">RP Removal of Permanent items. </t>
        </r>
        <r>
          <rPr>
            <sz val="11"/>
            <color indexed="81"/>
            <rFont val="Tahoma"/>
            <family val="2"/>
          </rPr>
          <t xml:space="preserve">
Removal of permanently installed equipment or bulk material. Report weight of material/equipment to be dismantled.
</t>
        </r>
        <r>
          <rPr>
            <b/>
            <sz val="11"/>
            <color indexed="81"/>
            <rFont val="Tahoma"/>
            <family val="2"/>
          </rPr>
          <t xml:space="preserve">
</t>
        </r>
        <r>
          <rPr>
            <sz val="8"/>
            <color indexed="81"/>
            <rFont val="Tahoma"/>
            <family val="2"/>
          </rPr>
          <t xml:space="preserve">
</t>
        </r>
      </text>
    </comment>
    <comment ref="A7" authorId="1" shapeId="0" xr:uid="{00000000-0006-0000-0300-00000A000000}">
      <text>
        <r>
          <rPr>
            <b/>
            <sz val="9"/>
            <color indexed="81"/>
            <rFont val="Tahoma"/>
            <family val="2"/>
          </rPr>
          <t>Tag Status</t>
        </r>
        <r>
          <rPr>
            <sz val="9"/>
            <color indexed="81"/>
            <rFont val="Tahoma"/>
            <family val="2"/>
          </rPr>
          <t xml:space="preserve">
</t>
        </r>
      </text>
    </comment>
    <comment ref="B7" authorId="1" shapeId="0" xr:uid="{00000000-0006-0000-0300-00000B000000}">
      <text>
        <r>
          <rPr>
            <b/>
            <sz val="9"/>
            <color indexed="81"/>
            <rFont val="Tahoma"/>
            <family val="2"/>
          </rPr>
          <t>BB</t>
        </r>
        <r>
          <rPr>
            <sz val="9"/>
            <color indexed="81"/>
            <rFont val="Tahoma"/>
            <family val="2"/>
          </rPr>
          <t xml:space="preserve">
</t>
        </r>
      </text>
    </comment>
    <comment ref="C7" authorId="3" shapeId="0" xr:uid="{00000000-0006-0000-0300-00000C000000}">
      <text>
        <r>
          <rPr>
            <b/>
            <sz val="9"/>
            <color indexed="81"/>
            <rFont val="Tahoma"/>
            <family val="2"/>
          </rPr>
          <t xml:space="preserve">DiscGroup
</t>
        </r>
      </text>
    </comment>
    <comment ref="D7" authorId="3" shapeId="0" xr:uid="{00000000-0006-0000-0300-00000D000000}">
      <text>
        <r>
          <rPr>
            <b/>
            <sz val="9"/>
            <color indexed="81"/>
            <rFont val="Tahoma"/>
            <family val="2"/>
          </rPr>
          <t>COR</t>
        </r>
        <r>
          <rPr>
            <sz val="9"/>
            <color indexed="81"/>
            <rFont val="Tahoma"/>
            <family val="2"/>
          </rPr>
          <t xml:space="preserve">
</t>
        </r>
      </text>
    </comment>
    <comment ref="E7" authorId="3" shapeId="0" xr:uid="{00000000-0006-0000-0300-00000E000000}">
      <text>
        <r>
          <rPr>
            <b/>
            <sz val="9"/>
            <color indexed="81"/>
            <rFont val="Tahoma"/>
            <family val="2"/>
          </rPr>
          <t xml:space="preserve">TagNo
</t>
        </r>
        <r>
          <rPr>
            <sz val="9"/>
            <color indexed="81"/>
            <rFont val="Tahoma"/>
            <family val="2"/>
          </rPr>
          <t xml:space="preserve">
</t>
        </r>
      </text>
    </comment>
    <comment ref="F7" authorId="1" shapeId="0" xr:uid="{00000000-0006-0000-0300-00000F000000}">
      <text>
        <r>
          <rPr>
            <b/>
            <sz val="9"/>
            <color indexed="81"/>
            <rFont val="Tahoma"/>
            <family val="2"/>
          </rPr>
          <t xml:space="preserve">Toptag
</t>
        </r>
        <r>
          <rPr>
            <sz val="9"/>
            <color indexed="81"/>
            <rFont val="Tahoma"/>
            <family val="2"/>
          </rPr>
          <t xml:space="preserve">
</t>
        </r>
      </text>
    </comment>
    <comment ref="G7" authorId="3" shapeId="0" xr:uid="{00000000-0006-0000-0300-000010000000}">
      <text>
        <r>
          <rPr>
            <b/>
            <sz val="9"/>
            <color indexed="81"/>
            <rFont val="Tahoma"/>
            <family val="2"/>
          </rPr>
          <t>SkidRef</t>
        </r>
      </text>
    </comment>
    <comment ref="H7" authorId="3" shapeId="0" xr:uid="{00000000-0006-0000-0300-000011000000}">
      <text>
        <r>
          <rPr>
            <b/>
            <sz val="9"/>
            <color indexed="81"/>
            <rFont val="Tahoma"/>
            <family val="2"/>
          </rPr>
          <t>PoPackNo</t>
        </r>
        <r>
          <rPr>
            <sz val="9"/>
            <color indexed="81"/>
            <rFont val="Tahoma"/>
            <family val="2"/>
          </rPr>
          <t xml:space="preserve">
</t>
        </r>
      </text>
    </comment>
    <comment ref="I7" authorId="3" shapeId="0" xr:uid="{00000000-0006-0000-0300-000012000000}">
      <text>
        <r>
          <rPr>
            <b/>
            <sz val="9"/>
            <color indexed="81"/>
            <rFont val="Tahoma"/>
            <family val="2"/>
          </rPr>
          <t>System</t>
        </r>
        <r>
          <rPr>
            <sz val="9"/>
            <color indexed="81"/>
            <rFont val="Tahoma"/>
            <family val="2"/>
          </rPr>
          <t xml:space="preserve">
</t>
        </r>
      </text>
    </comment>
    <comment ref="J7" authorId="1" shapeId="0" xr:uid="{00000000-0006-0000-0300-000013000000}">
      <text>
        <r>
          <rPr>
            <b/>
            <sz val="9"/>
            <color indexed="81"/>
            <rFont val="Tahoma"/>
            <family val="2"/>
          </rPr>
          <t>StatoilID</t>
        </r>
      </text>
    </comment>
    <comment ref="K7" authorId="3" shapeId="0" xr:uid="{00000000-0006-0000-0300-000014000000}">
      <text>
        <r>
          <rPr>
            <b/>
            <sz val="9"/>
            <color indexed="81"/>
            <rFont val="Tahoma"/>
            <family val="2"/>
          </rPr>
          <t>EquiptmentTypeDesc</t>
        </r>
      </text>
    </comment>
    <comment ref="L7" authorId="3" shapeId="0" xr:uid="{00000000-0006-0000-0300-000015000000}">
      <text>
        <r>
          <rPr>
            <b/>
            <sz val="9"/>
            <color indexed="81"/>
            <rFont val="Tahoma"/>
            <family val="2"/>
          </rPr>
          <t>Area</t>
        </r>
      </text>
    </comment>
    <comment ref="M7" authorId="3" shapeId="0" xr:uid="{00000000-0006-0000-0300-000016000000}">
      <text>
        <r>
          <rPr>
            <b/>
            <sz val="9"/>
            <color indexed="81"/>
            <rFont val="Tahoma"/>
            <family val="2"/>
          </rPr>
          <t>SubArea</t>
        </r>
      </text>
    </comment>
    <comment ref="N7" authorId="3" shapeId="0" xr:uid="{00000000-0006-0000-0300-000017000000}">
      <text>
        <r>
          <rPr>
            <b/>
            <sz val="9"/>
            <color indexed="81"/>
            <rFont val="Tahoma"/>
            <family val="2"/>
          </rPr>
          <t xml:space="preserve">FunctionArea
</t>
        </r>
      </text>
    </comment>
    <comment ref="O7" authorId="3" shapeId="0" xr:uid="{00000000-0006-0000-0300-000018000000}">
      <text>
        <r>
          <rPr>
            <b/>
            <sz val="9"/>
            <color indexed="81"/>
            <rFont val="Tahoma"/>
            <family val="2"/>
          </rPr>
          <t>LTT</t>
        </r>
        <r>
          <rPr>
            <sz val="9"/>
            <color indexed="81"/>
            <rFont val="Tahoma"/>
            <family val="2"/>
          </rPr>
          <t xml:space="preserve">
</t>
        </r>
      </text>
    </comment>
    <comment ref="P7" authorId="3" shapeId="0" xr:uid="{00000000-0006-0000-0300-000019000000}">
      <text>
        <r>
          <rPr>
            <b/>
            <sz val="9"/>
            <color indexed="81"/>
            <rFont val="Tahoma"/>
            <family val="2"/>
          </rPr>
          <t>WID</t>
        </r>
        <r>
          <rPr>
            <sz val="9"/>
            <color indexed="81"/>
            <rFont val="Tahoma"/>
            <family val="2"/>
          </rPr>
          <t xml:space="preserve">
</t>
        </r>
      </text>
    </comment>
    <comment ref="Q7" authorId="3" shapeId="0" xr:uid="{00000000-0006-0000-0300-00001A000000}">
      <text>
        <r>
          <rPr>
            <b/>
            <sz val="9"/>
            <color indexed="81"/>
            <rFont val="Tahoma"/>
            <family val="2"/>
          </rPr>
          <t>HTT</t>
        </r>
        <r>
          <rPr>
            <sz val="9"/>
            <color indexed="81"/>
            <rFont val="Tahoma"/>
            <family val="2"/>
          </rPr>
          <t xml:space="preserve">
</t>
        </r>
      </text>
    </comment>
    <comment ref="R7" authorId="3" shapeId="0" xr:uid="{00000000-0006-0000-0300-00001B000000}">
      <text>
        <r>
          <rPr>
            <b/>
            <sz val="9"/>
            <color indexed="81"/>
            <rFont val="Tahoma"/>
            <family val="2"/>
          </rPr>
          <t>Footprint</t>
        </r>
      </text>
    </comment>
    <comment ref="S7" authorId="3" shapeId="0" xr:uid="{00000000-0006-0000-0300-00001C000000}">
      <text>
        <r>
          <rPr>
            <b/>
            <sz val="9"/>
            <color indexed="81"/>
            <rFont val="Tahoma"/>
            <family val="2"/>
          </rPr>
          <t xml:space="preserve">ModPhaseCode
</t>
        </r>
        <r>
          <rPr>
            <sz val="9"/>
            <color indexed="81"/>
            <rFont val="Tahoma"/>
            <family val="2"/>
          </rPr>
          <t xml:space="preserve">
</t>
        </r>
      </text>
    </comment>
    <comment ref="T7" authorId="3" shapeId="0" xr:uid="{00000000-0006-0000-0300-00001D000000}">
      <text>
        <r>
          <rPr>
            <b/>
            <sz val="9"/>
            <color indexed="81"/>
            <rFont val="Tahoma"/>
            <family val="2"/>
          </rPr>
          <t>ModConstrCode</t>
        </r>
        <r>
          <rPr>
            <sz val="9"/>
            <color indexed="81"/>
            <rFont val="Tahoma"/>
            <family val="2"/>
          </rPr>
          <t xml:space="preserve">
</t>
        </r>
      </text>
    </comment>
    <comment ref="U7" authorId="3" shapeId="0" xr:uid="{00000000-0006-0000-0300-00001E000000}">
      <text>
        <r>
          <rPr>
            <b/>
            <sz val="9"/>
            <color indexed="81"/>
            <rFont val="Tahoma"/>
            <family val="2"/>
          </rPr>
          <t>ModHandlCode</t>
        </r>
        <r>
          <rPr>
            <sz val="9"/>
            <color indexed="81"/>
            <rFont val="Tahoma"/>
            <family val="2"/>
          </rPr>
          <t xml:space="preserve">
</t>
        </r>
      </text>
    </comment>
    <comment ref="V7" authorId="3" shapeId="0" xr:uid="{00000000-0006-0000-0300-00001F000000}">
      <text>
        <r>
          <rPr>
            <b/>
            <sz val="9"/>
            <color indexed="81"/>
            <rFont val="Tahoma"/>
            <family val="2"/>
          </rPr>
          <t>WeightStatusAllowance</t>
        </r>
        <r>
          <rPr>
            <sz val="9"/>
            <color indexed="81"/>
            <rFont val="Tahoma"/>
            <family val="2"/>
          </rPr>
          <t xml:space="preserve">
</t>
        </r>
      </text>
    </comment>
    <comment ref="W7" authorId="3" shapeId="0" xr:uid="{00000000-0006-0000-0300-000020000000}">
      <text>
        <r>
          <rPr>
            <b/>
            <sz val="9"/>
            <color indexed="81"/>
            <rFont val="Tahoma"/>
            <family val="2"/>
          </rPr>
          <t>NetDryWeightKg</t>
        </r>
      </text>
    </comment>
    <comment ref="X7" authorId="3" shapeId="0" xr:uid="{00000000-0006-0000-0300-000021000000}">
      <text>
        <r>
          <rPr>
            <b/>
            <sz val="9"/>
            <color indexed="81"/>
            <rFont val="Tahoma"/>
            <family val="2"/>
          </rPr>
          <t>GrossDryWeightKg</t>
        </r>
      </text>
    </comment>
    <comment ref="Y7" authorId="3" shapeId="0" xr:uid="{00000000-0006-0000-0300-000022000000}">
      <text>
        <r>
          <rPr>
            <b/>
            <sz val="9"/>
            <color indexed="81"/>
            <rFont val="Tahoma"/>
            <family val="2"/>
          </rPr>
          <t>ContentWeightKg</t>
        </r>
      </text>
    </comment>
    <comment ref="Z7" authorId="3" shapeId="0" xr:uid="{00000000-0006-0000-0300-000023000000}">
      <text>
        <r>
          <rPr>
            <b/>
            <sz val="9"/>
            <color indexed="81"/>
            <rFont val="Tahoma"/>
            <family val="2"/>
          </rPr>
          <t xml:space="preserve">CoGX
</t>
        </r>
        <r>
          <rPr>
            <sz val="9"/>
            <color indexed="81"/>
            <rFont val="Tahoma"/>
            <family val="2"/>
          </rPr>
          <t xml:space="preserve">
</t>
        </r>
      </text>
    </comment>
    <comment ref="AA7" authorId="3" shapeId="0" xr:uid="{00000000-0006-0000-0300-000024000000}">
      <text>
        <r>
          <rPr>
            <b/>
            <sz val="9"/>
            <color indexed="81"/>
            <rFont val="Tahoma"/>
            <family val="2"/>
          </rPr>
          <t>CoGY</t>
        </r>
      </text>
    </comment>
    <comment ref="AB7" authorId="3" shapeId="0" xr:uid="{00000000-0006-0000-0300-000025000000}">
      <text>
        <r>
          <rPr>
            <b/>
            <sz val="9"/>
            <color indexed="81"/>
            <rFont val="Tahoma"/>
            <family val="2"/>
          </rPr>
          <t xml:space="preserve">CoGZ
</t>
        </r>
        <r>
          <rPr>
            <sz val="9"/>
            <color indexed="81"/>
            <rFont val="Tahoma"/>
            <family val="2"/>
          </rPr>
          <t xml:space="preserve">
</t>
        </r>
      </text>
    </comment>
    <comment ref="AC7" authorId="3" shapeId="0" xr:uid="{00000000-0006-0000-0300-000026000000}">
      <text>
        <r>
          <rPr>
            <b/>
            <sz val="9"/>
            <color indexed="81"/>
            <rFont val="Tahoma"/>
            <family val="2"/>
          </rPr>
          <t xml:space="preserve">PriceSource
</t>
        </r>
        <r>
          <rPr>
            <sz val="9"/>
            <color indexed="81"/>
            <rFont val="Tahoma"/>
            <family val="2"/>
          </rPr>
          <t xml:space="preserve">
</t>
        </r>
      </text>
    </comment>
    <comment ref="AD7" authorId="3" shapeId="0" xr:uid="{00000000-0006-0000-0300-000027000000}">
      <text>
        <r>
          <rPr>
            <b/>
            <sz val="9"/>
            <color indexed="81"/>
            <rFont val="Tahoma"/>
            <family val="2"/>
          </rPr>
          <t>Cost</t>
        </r>
        <r>
          <rPr>
            <sz val="9"/>
            <color indexed="81"/>
            <rFont val="Tahoma"/>
            <family val="2"/>
          </rPr>
          <t xml:space="preserve">
</t>
        </r>
      </text>
    </comment>
    <comment ref="AE7" authorId="3" shapeId="0" xr:uid="{00000000-0006-0000-0300-000028000000}">
      <text>
        <r>
          <rPr>
            <b/>
            <sz val="9"/>
            <color indexed="81"/>
            <rFont val="Tahoma"/>
            <family val="2"/>
          </rPr>
          <t>CostDate</t>
        </r>
        <r>
          <rPr>
            <sz val="9"/>
            <color indexed="81"/>
            <rFont val="Tahoma"/>
            <family val="2"/>
          </rPr>
          <t xml:space="preserve">
</t>
        </r>
      </text>
    </comment>
    <comment ref="AF7" authorId="3" shapeId="0" xr:uid="{00000000-0006-0000-0300-000029000000}">
      <text>
        <r>
          <rPr>
            <b/>
            <sz val="9"/>
            <color indexed="81"/>
            <rFont val="Tahoma"/>
            <family val="2"/>
          </rPr>
          <t>ExchRate</t>
        </r>
        <r>
          <rPr>
            <sz val="9"/>
            <color indexed="81"/>
            <rFont val="Tahoma"/>
            <family val="2"/>
          </rPr>
          <t xml:space="preserve">
</t>
        </r>
      </text>
    </comment>
    <comment ref="AG7" authorId="3" shapeId="0" xr:uid="{00000000-0006-0000-0300-00002A000000}">
      <text>
        <r>
          <rPr>
            <b/>
            <sz val="9"/>
            <color indexed="81"/>
            <rFont val="Tahoma"/>
            <family val="2"/>
          </rPr>
          <t>NOK</t>
        </r>
        <r>
          <rPr>
            <sz val="9"/>
            <color indexed="81"/>
            <rFont val="Tahoma"/>
            <family val="2"/>
          </rPr>
          <t xml:space="preserve">
</t>
        </r>
      </text>
    </comment>
    <comment ref="AH7" authorId="3" shapeId="0" xr:uid="{00000000-0006-0000-0300-00002B000000}">
      <text>
        <r>
          <rPr>
            <b/>
            <sz val="9"/>
            <color indexed="81"/>
            <rFont val="Tahoma"/>
            <family val="2"/>
          </rPr>
          <t>DesPress1</t>
        </r>
      </text>
    </comment>
    <comment ref="AI7" authorId="3" shapeId="0" xr:uid="{00000000-0006-0000-0300-00002C000000}">
      <text>
        <r>
          <rPr>
            <b/>
            <sz val="9"/>
            <color indexed="81"/>
            <rFont val="Tahoma"/>
            <family val="2"/>
          </rPr>
          <t xml:space="preserve">DesPress2
</t>
        </r>
      </text>
    </comment>
    <comment ref="AJ7" authorId="3" shapeId="0" xr:uid="{00000000-0006-0000-0300-00002D000000}">
      <text>
        <r>
          <rPr>
            <b/>
            <sz val="9"/>
            <color indexed="81"/>
            <rFont val="Tahoma"/>
            <family val="2"/>
          </rPr>
          <t xml:space="preserve">Temp1DegC
</t>
        </r>
      </text>
    </comment>
    <comment ref="AK7" authorId="3" shapeId="0" xr:uid="{00000000-0006-0000-0300-00002E000000}">
      <text>
        <r>
          <rPr>
            <b/>
            <sz val="9"/>
            <color indexed="81"/>
            <rFont val="Tahoma"/>
            <family val="2"/>
          </rPr>
          <t>Temp2DegC</t>
        </r>
        <r>
          <rPr>
            <sz val="9"/>
            <color indexed="81"/>
            <rFont val="Tahoma"/>
            <family val="2"/>
          </rPr>
          <t xml:space="preserve">
</t>
        </r>
      </text>
    </comment>
    <comment ref="AL7" authorId="3" shapeId="0" xr:uid="{00000000-0006-0000-0300-00002F000000}">
      <text>
        <r>
          <rPr>
            <b/>
            <sz val="9"/>
            <color indexed="81"/>
            <rFont val="Tahoma"/>
            <family val="2"/>
          </rPr>
          <t>Flowrate1</t>
        </r>
        <r>
          <rPr>
            <sz val="9"/>
            <color indexed="81"/>
            <rFont val="Tahoma"/>
            <family val="2"/>
          </rPr>
          <t xml:space="preserve">
</t>
        </r>
      </text>
    </comment>
    <comment ref="AM7" authorId="3" shapeId="0" xr:uid="{00000000-0006-0000-0300-000030000000}">
      <text>
        <r>
          <rPr>
            <b/>
            <sz val="9"/>
            <color indexed="81"/>
            <rFont val="Tahoma"/>
            <family val="2"/>
          </rPr>
          <t>Flowrate2</t>
        </r>
        <r>
          <rPr>
            <sz val="9"/>
            <color indexed="81"/>
            <rFont val="Tahoma"/>
            <family val="2"/>
          </rPr>
          <t xml:space="preserve">
</t>
        </r>
      </text>
    </comment>
    <comment ref="AN7" authorId="3" shapeId="0" xr:uid="{00000000-0006-0000-0300-000031000000}">
      <text>
        <r>
          <rPr>
            <b/>
            <sz val="9"/>
            <color indexed="81"/>
            <rFont val="Tahoma"/>
            <family val="2"/>
          </rPr>
          <t>Capacity</t>
        </r>
        <r>
          <rPr>
            <sz val="9"/>
            <color indexed="81"/>
            <rFont val="Tahoma"/>
            <family val="2"/>
          </rPr>
          <t xml:space="preserve">
</t>
        </r>
      </text>
    </comment>
    <comment ref="AO7" authorId="1" shapeId="0" xr:uid="{00000000-0006-0000-0300-000032000000}">
      <text>
        <r>
          <rPr>
            <b/>
            <sz val="9"/>
            <color indexed="81"/>
            <rFont val="Tahoma"/>
            <family val="2"/>
          </rPr>
          <t>Coolingmedium</t>
        </r>
      </text>
    </comment>
    <comment ref="AP7" authorId="1" shapeId="0" xr:uid="{00000000-0006-0000-0300-000033000000}">
      <text>
        <r>
          <rPr>
            <b/>
            <sz val="9"/>
            <color indexed="81"/>
            <rFont val="Tahoma"/>
            <family val="2"/>
          </rPr>
          <t>RPM</t>
        </r>
        <r>
          <rPr>
            <sz val="9"/>
            <color indexed="81"/>
            <rFont val="Tahoma"/>
            <family val="2"/>
          </rPr>
          <t xml:space="preserve">
</t>
        </r>
      </text>
    </comment>
    <comment ref="AQ7" authorId="1" shapeId="0" xr:uid="{00000000-0006-0000-0300-000034000000}">
      <text>
        <r>
          <rPr>
            <b/>
            <sz val="9"/>
            <color indexed="81"/>
            <rFont val="Tahoma"/>
            <family val="2"/>
          </rPr>
          <t>Heat</t>
        </r>
        <r>
          <rPr>
            <sz val="9"/>
            <color indexed="81"/>
            <rFont val="Tahoma"/>
            <family val="2"/>
          </rPr>
          <t xml:space="preserve">
</t>
        </r>
      </text>
    </comment>
    <comment ref="AR7" authorId="1" shapeId="0" xr:uid="{00000000-0006-0000-0300-000035000000}">
      <text>
        <r>
          <rPr>
            <b/>
            <sz val="9"/>
            <color indexed="81"/>
            <rFont val="Tahoma"/>
            <family val="2"/>
          </rPr>
          <t>Shaft</t>
        </r>
        <r>
          <rPr>
            <sz val="9"/>
            <color indexed="81"/>
            <rFont val="Tahoma"/>
            <family val="2"/>
          </rPr>
          <t xml:space="preserve">
</t>
        </r>
      </text>
    </comment>
    <comment ref="AS7" authorId="1" shapeId="0" xr:uid="{00000000-0006-0000-0300-000036000000}">
      <text>
        <r>
          <rPr>
            <b/>
            <sz val="9"/>
            <color indexed="81"/>
            <rFont val="Tahoma"/>
            <family val="2"/>
          </rPr>
          <t>Rated</t>
        </r>
        <r>
          <rPr>
            <sz val="9"/>
            <color indexed="81"/>
            <rFont val="Tahoma"/>
            <family val="2"/>
          </rPr>
          <t xml:space="preserve">
</t>
        </r>
      </text>
    </comment>
    <comment ref="AT7" authorId="3" shapeId="0" xr:uid="{00000000-0006-0000-0300-000037000000}">
      <text>
        <r>
          <rPr>
            <b/>
            <sz val="9"/>
            <color indexed="81"/>
            <rFont val="Tahoma"/>
            <family val="2"/>
          </rPr>
          <t>SurfArea</t>
        </r>
      </text>
    </comment>
    <comment ref="AU7" authorId="3" shapeId="0" xr:uid="{00000000-0006-0000-0300-000038000000}">
      <text>
        <r>
          <rPr>
            <b/>
            <sz val="9"/>
            <color indexed="81"/>
            <rFont val="Tahoma"/>
            <family val="2"/>
          </rPr>
          <t>Material1</t>
        </r>
      </text>
    </comment>
    <comment ref="AV7" authorId="3" shapeId="0" xr:uid="{00000000-0006-0000-0300-000039000000}">
      <text>
        <r>
          <rPr>
            <b/>
            <sz val="9"/>
            <color indexed="81"/>
            <rFont val="Tahoma"/>
            <family val="2"/>
          </rPr>
          <t>Material2</t>
        </r>
        <r>
          <rPr>
            <sz val="9"/>
            <color indexed="81"/>
            <rFont val="Tahoma"/>
            <family val="2"/>
          </rPr>
          <t xml:space="preserve">
</t>
        </r>
      </text>
    </comment>
    <comment ref="AW7" authorId="3" shapeId="0" xr:uid="{00000000-0006-0000-0300-00003A000000}">
      <text>
        <r>
          <rPr>
            <b/>
            <sz val="9"/>
            <color indexed="81"/>
            <rFont val="Tahoma"/>
            <family val="2"/>
          </rPr>
          <t>Ref</t>
        </r>
        <r>
          <rPr>
            <sz val="9"/>
            <color indexed="81"/>
            <rFont val="Tahoma"/>
            <family val="2"/>
          </rPr>
          <t xml:space="preserve">
</t>
        </r>
      </text>
    </comment>
    <comment ref="AX7" authorId="3" shapeId="0" xr:uid="{00000000-0006-0000-0300-00003B000000}">
      <text>
        <r>
          <rPr>
            <b/>
            <sz val="9"/>
            <color indexed="81"/>
            <rFont val="Tahoma"/>
            <family val="2"/>
          </rPr>
          <t xml:space="preserve">PIDNo
</t>
        </r>
        <r>
          <rPr>
            <sz val="9"/>
            <color indexed="81"/>
            <rFont val="Tahoma"/>
            <family val="2"/>
          </rPr>
          <t xml:space="preserve">
</t>
        </r>
      </text>
    </comment>
    <comment ref="AY7" authorId="1" shapeId="0" xr:uid="{00000000-0006-0000-0300-00003C000000}">
      <text>
        <r>
          <rPr>
            <b/>
            <sz val="9"/>
            <color indexed="81"/>
            <rFont val="Tahoma"/>
            <family val="2"/>
          </rPr>
          <t>RiskWeight</t>
        </r>
      </text>
    </comment>
    <comment ref="AZ7" authorId="1" shapeId="0" xr:uid="{00000000-0006-0000-0300-00003D000000}">
      <text>
        <r>
          <rPr>
            <b/>
            <sz val="9"/>
            <color indexed="81"/>
            <rFont val="Tahoma"/>
            <family val="2"/>
          </rPr>
          <t>RiskFootprint</t>
        </r>
      </text>
    </comment>
    <comment ref="BA7" authorId="1" shapeId="0" xr:uid="{00000000-0006-0000-0300-00003E000000}">
      <text>
        <r>
          <rPr>
            <b/>
            <sz val="9"/>
            <color indexed="81"/>
            <rFont val="Tahoma"/>
            <family val="2"/>
          </rPr>
          <t>RiskDesign</t>
        </r>
      </text>
    </comment>
    <comment ref="BB7" authorId="1" shapeId="0" xr:uid="{00000000-0006-0000-0300-00003F000000}">
      <text>
        <r>
          <rPr>
            <b/>
            <sz val="9"/>
            <color indexed="81"/>
            <rFont val="Tahoma"/>
            <family val="2"/>
          </rPr>
          <t>RiskComment</t>
        </r>
      </text>
    </comment>
    <comment ref="BC7" authorId="3" shapeId="0" xr:uid="{00000000-0006-0000-0300-000040000000}">
      <text>
        <r>
          <rPr>
            <b/>
            <sz val="9"/>
            <color indexed="81"/>
            <rFont val="Tahoma"/>
            <family val="2"/>
          </rPr>
          <t>Remarks</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Richard Hann</author>
  </authors>
  <commentList>
    <comment ref="B4" authorId="0" shapeId="0" xr:uid="{00000000-0006-0000-0500-000001000000}">
      <text>
        <r>
          <rPr>
            <b/>
            <sz val="9"/>
            <color indexed="81"/>
            <rFont val="Tahoma"/>
            <family val="2"/>
          </rPr>
          <t>To be filled in</t>
        </r>
      </text>
    </comment>
    <comment ref="C4" authorId="0" shapeId="0" xr:uid="{00000000-0006-0000-0500-000002000000}">
      <text>
        <r>
          <rPr>
            <b/>
            <sz val="9"/>
            <color indexed="81"/>
            <rFont val="Tahoma"/>
            <family val="2"/>
          </rPr>
          <t>To be filled in</t>
        </r>
      </text>
    </comment>
  </commentList>
</comments>
</file>

<file path=xl/sharedStrings.xml><?xml version="1.0" encoding="utf-8"?>
<sst xmlns="http://schemas.openxmlformats.org/spreadsheetml/2006/main" count="4447" uniqueCount="1369">
  <si>
    <t>03</t>
  </si>
  <si>
    <t xml:space="preserve">Issued for Review </t>
  </si>
  <si>
    <t>ALL</t>
  </si>
  <si>
    <t>OKS/RSS</t>
  </si>
  <si>
    <t>OKS</t>
  </si>
  <si>
    <t>02</t>
  </si>
  <si>
    <t>01</t>
  </si>
  <si>
    <t>Rev</t>
  </si>
  <si>
    <t>Issued date</t>
  </si>
  <si>
    <t>Description</t>
  </si>
  <si>
    <t>Made     by</t>
  </si>
  <si>
    <t>Chk'd     by</t>
  </si>
  <si>
    <t>Disc. appr.</t>
  </si>
  <si>
    <t>Proj. appr.</t>
  </si>
  <si>
    <t>Client appr.</t>
  </si>
  <si>
    <t>Aibel AS</t>
  </si>
  <si>
    <t>Client Ref:</t>
  </si>
  <si>
    <t>Project no:</t>
  </si>
  <si>
    <t>Project Title:</t>
  </si>
  <si>
    <t>007990</t>
  </si>
  <si>
    <t>Askja UPP and Krafla Field Engineering C-study</t>
  </si>
  <si>
    <t>Doc.Type:</t>
  </si>
  <si>
    <t>Area:</t>
  </si>
  <si>
    <t>System:</t>
  </si>
  <si>
    <t>LA</t>
  </si>
  <si>
    <t>00</t>
  </si>
  <si>
    <t>Document Title:</t>
  </si>
  <si>
    <t>Master Equipment List (MEL) - Askja Unmanned Process Platform (UPP)</t>
  </si>
  <si>
    <t>Document no.:</t>
  </si>
  <si>
    <t>Rev.</t>
  </si>
  <si>
    <t>Page:</t>
  </si>
  <si>
    <t>C232-AI-R-LA-00001</t>
  </si>
  <si>
    <t>1 of 7</t>
  </si>
  <si>
    <t>TR1244 Appendix 3 -  Master Equipment List (MEL)</t>
  </si>
  <si>
    <t>Document owner information</t>
  </si>
  <si>
    <t>Project information</t>
  </si>
  <si>
    <t>Document ref.:</t>
  </si>
  <si>
    <t>TR1244</t>
  </si>
  <si>
    <t>Project:</t>
  </si>
  <si>
    <t>Document rev. date:</t>
  </si>
  <si>
    <t>Equinor discipline responsible:</t>
  </si>
  <si>
    <t>Document approved by:</t>
  </si>
  <si>
    <t>TPD PRD EP EST</t>
  </si>
  <si>
    <t>Date:</t>
  </si>
  <si>
    <t>Rev:</t>
  </si>
  <si>
    <t>Signature:</t>
  </si>
  <si>
    <t>MEL Column</t>
  </si>
  <si>
    <t>Relevant for class</t>
  </si>
  <si>
    <t>Tag Status</t>
  </si>
  <si>
    <t>Used for tracking changes from previous MEL version.
NEW - Newly added or retagged items. Whole line shall be highlighted
DIFF - Item will have a changed entry in at least one of its fields. Affected cells shall be highlighted. Comments shall be used to input the former cell content. 
EQUAL-  No change from last version.</t>
  </si>
  <si>
    <t>B</t>
  </si>
  <si>
    <t>C</t>
  </si>
  <si>
    <t>D</t>
  </si>
  <si>
    <t>Building block</t>
  </si>
  <si>
    <t>To be entered if modification scope is divided into different blocks/packages. Project specific codes.</t>
  </si>
  <si>
    <t>Discipline</t>
  </si>
  <si>
    <t>Discipline code, ref. project specific TR0052 ENS (Engineering Numbering System). This is the 'OWNER' discipline of the equipment, as it would be procured .
Example: R - Mechanical / E - Electrical / J - Automation / S - Safety</t>
  </si>
  <si>
    <t>Cost Code 
COR</t>
  </si>
  <si>
    <t>Codes for Equipment and Bulk, ref. Standard Cost Coding System – (SCCS), as described in ISO 19008. Four letter codes to be entered for equipment, 3 letter codes for Bulk. Valid codes are given in TR1244 Appendix 4. Code of Resources (COR).</t>
  </si>
  <si>
    <t>Tag Number</t>
  </si>
  <si>
    <t>Tag number for the reported item, which identifies a piece of equipment. Tag number to be in accordance with project specific ENS (Engineering Numbering System) ref. TR0052.</t>
  </si>
  <si>
    <t>Top Tag</t>
  </si>
  <si>
    <t xml:space="preserve">Denotes if the tag number is the skid reference. If 'NO' then that item will be mounted on the associated skid reference. If 'YES' then this entry shall summarize the entire skid footprint and weight. </t>
  </si>
  <si>
    <t>Skid Ref.</t>
  </si>
  <si>
    <t>Skid reference/ mounted on (if equipment weight is included in parent skid weights). This will define where the overall dimensions and weight are captured.</t>
  </si>
  <si>
    <t>PO Package
 Number</t>
  </si>
  <si>
    <t xml:space="preserve">Project specific procurement order (PO) number. Only to be filled in when info is available
</t>
  </si>
  <si>
    <t>System Number</t>
  </si>
  <si>
    <t>System number for reported item. System number to be in accordance with project specific ENS (Engineering Numbering System), ref. TR0052.</t>
  </si>
  <si>
    <t>Equinor Equipment Category (1 - 4)</t>
  </si>
  <si>
    <t xml:space="preserve">Equinor equipment categories in accordance with Equinor Standard Equipment List:
1. Industry standard, produced for offshore industry
2. Industry standard with Equinor Specific additional tech. requirements
3. Customized equipment to Equinor technical requirements
4. Multidiscipline package according to Equinor Equipment package list
</t>
  </si>
  <si>
    <t>Equipment Type
Description</t>
  </si>
  <si>
    <t>Description of equipment component and service, item specific.</t>
  </si>
  <si>
    <t>Area</t>
  </si>
  <si>
    <t>Area location codes on the platform for reported item, ref. project specific TR0052 ENS (Engineering Numbering System). Platform specific codes.</t>
  </si>
  <si>
    <t>Sub Area</t>
  </si>
  <si>
    <t xml:space="preserve">Sub area location on the platform for the reported item, to be entered when relevant. Platform specific codes.
</t>
  </si>
  <si>
    <t>Function Area</t>
  </si>
  <si>
    <t>For new build projects, areas like separation area, compression area, etc are valid. Used for selecting bulk and structural density factors. For modification projects, this code is not applicable.</t>
  </si>
  <si>
    <t>L / TT 
(mm)</t>
  </si>
  <si>
    <t xml:space="preserve">Lenght (L) of reported equipment / Tangent-to-tangent (TT) distance for horizontal vessels. The TT distance is referring to the straight, cylindrical length of a vessel, excluding the header. </t>
  </si>
  <si>
    <t>W / ID 
(mm)</t>
  </si>
  <si>
    <t>Width (W) of reported equipment / Inner diameter (ID) for vessels.</t>
  </si>
  <si>
    <t>H / TT 
(mm)</t>
  </si>
  <si>
    <t xml:space="preserve">Height (H) of reported equipment / Tangent-to-tangent (TT) distance for vertical vessels. The TT distance is referring to the straight, cylindrical hight of a vessel, excluding the header. </t>
  </si>
  <si>
    <t>Footprint 
(m²)</t>
  </si>
  <si>
    <t>Equipment footprint area. Footprint = L x W for all equipment.</t>
  </si>
  <si>
    <t>Modification Phase Code</t>
  </si>
  <si>
    <t>This code identifies at which stage (weight phase) in the project an item is installed, moved, changed or removed e.g. when a material handling activity takes place. To be used for projects where shutdown(s) is required.</t>
  </si>
  <si>
    <t>Modification Construction Code</t>
  </si>
  <si>
    <t xml:space="preserve">M - Bulk materials/items/assemblies installed in a module onshore before transport offshore. If there is more than one module, codes M1, M2 etc. should be entered.
P - Prefabricated bulk materials/items/assemblies for offshore integration work (i.e. pipe spools, steelwork).
I - Bulk materials/items purchased for offshore integration work (items which require NO prefab. work, installation work only, e.g. pumps, valves, cables, instruments etc.). Existing bulk materials/items which are to be moved or removed
</t>
  </si>
  <si>
    <t>Modification Handling Code</t>
  </si>
  <si>
    <r>
      <rPr>
        <b/>
        <sz val="11"/>
        <rFont val="Arial"/>
        <family val="2"/>
      </rPr>
      <t>New (greenfield) projects:</t>
    </r>
    <r>
      <rPr>
        <sz val="11"/>
        <rFont val="Arial"/>
        <family val="2"/>
      </rPr>
      <t xml:space="preserve">
PERM - Permanently installed equipment.
TEMP - Temporarily installed equipment.
FUT - Equipment installed in the future.
</t>
    </r>
    <r>
      <rPr>
        <b/>
        <sz val="11"/>
        <rFont val="Arial"/>
        <family val="2"/>
      </rPr>
      <t>Modification (brownfield) projects:</t>
    </r>
    <r>
      <rPr>
        <sz val="11"/>
        <rFont val="Arial"/>
        <family val="2"/>
      </rPr>
      <t xml:space="preserve">
NP - New permanently installed material/equipment.
CP - Change of Permanently Installed / Revamp 
For equipment and tagged bulk. A change in design / weight of existing permanently installed item / equipment, i.e. revamp of internals in heat exchanger. Weight of new item installed is to be reported as CP. Weight of the existing part removed is to be reported as RP.
MP - Moved Permanently. 
Material/equipment moved permanently to a new location (or back to its original location) and (re)installed (no changes to the moved object). MP does also include the dismantling ahead of the relocation and temporary moves (if relevant).
NT - New temporarily installed material/equipment. 
Installation of temporary material/equipment. If weights are reported as NT, corresponding weights must be reported under RT. (When weights are reported as NT, corresponding weights are automatically reported as demolition in the summary sheets in TR1244). 
RT - Removal of Temporary items. 
Removal of temporarily installed equipment or bulk. 
Report weight of material/equipment to be dismantled. Ref NT.
(When weights are reported as NT, corresponding weights are automatically reported as demolition in the summary sheets in TR1244).
RP - Removal of Permanent items. 
Removal of permanently installed equipment or bulk material. Report weight of material/equipment to be dismantled.</t>
    </r>
  </si>
  <si>
    <t>Allowance 
(%)</t>
  </si>
  <si>
    <t>A weight allowance shall be added to the net reported weights to account for incompleteness in the definition of equipment, components and materials, ref. TR1244, section for Weight allowance. Weight allowance applied to Net Dry Weight only.</t>
  </si>
  <si>
    <t>Net Dry Weight 
(kg)</t>
  </si>
  <si>
    <t>Equipment dry weight (excluding any allowances) obtained either by estimates from early design documents or present sketches, calculated WTO from drawings or 3D model, or as given in vendor data-sheets, ref. ISO 19901-5.</t>
  </si>
  <si>
    <t>Gross Dry Weight 
(kg)</t>
  </si>
  <si>
    <t xml:space="preserve">Equipment gross weight, equal to reported weight: Net Dry Weight x (1 + (Weight Allowance/100)), ref. ISO 19901-5. </t>
  </si>
  <si>
    <t>Content Weight 
(kg)</t>
  </si>
  <si>
    <t>Weight of content (fluids) in equipment/bulk during normal operating conditions, ref. ISO 19901-5.</t>
  </si>
  <si>
    <t>Dry CoG
East (mm)</t>
  </si>
  <si>
    <t>Global Center of Gravity (CoG) for the reported (dry) item in East direction.</t>
  </si>
  <si>
    <t>Dry CoG
North (mm)</t>
  </si>
  <si>
    <t>Global Center of Gravity (CoG) for the reported (dry) item in North direction.</t>
  </si>
  <si>
    <t>Dry CoG
Elevation (mm)</t>
  </si>
  <si>
    <t>Global Center of Gravity (CoG) for the reported (dry) item in Elevation direction.</t>
  </si>
  <si>
    <t>Price Source</t>
  </si>
  <si>
    <t>Source of the cost entered.
Example: In house information/factorized, supplier budget price, etc. Hidden in native document</t>
  </si>
  <si>
    <t>(C)</t>
  </si>
  <si>
    <t>(D)</t>
  </si>
  <si>
    <t>Cost
[Proj. currency]</t>
  </si>
  <si>
    <t>Procurement cost of the equipment in project currency. Procurement cost for offshore projects should be related to toptags alternatively PO numbers and extent is to be defined by project</t>
  </si>
  <si>
    <t>Cost Date</t>
  </si>
  <si>
    <t>Date for when the price information is obtained.</t>
  </si>
  <si>
    <t>Exch. rate</t>
  </si>
  <si>
    <t>Exchange rate from project currency to NOK (Norwegian Kroner).</t>
  </si>
  <si>
    <t>NOK</t>
  </si>
  <si>
    <t>Cost of reported item in NOK (Norwegian Kroner).</t>
  </si>
  <si>
    <t>Pressure 1
(Barg)</t>
  </si>
  <si>
    <t xml:space="preserve">Preliminary design pressure for the reported equipment. Generally, Pressure 1 denotes the minimum design pressure and Pressure 2 denotes the maximum design pressure. For mutli-fluid vessels (e.g. heat exchangers), Pressure 1 denotes the inlet pressure of the process medium and Pressure 2 denotes the outlet pressure of the process medium. </t>
  </si>
  <si>
    <t>Depending on equipment type</t>
  </si>
  <si>
    <t>Pressure 2
(Barg)</t>
  </si>
  <si>
    <t>Temp 1
(°C)</t>
  </si>
  <si>
    <t>Temperature information for reported equipment in degrees Celsius.
Temp 2 to be used if more than one temperature needs to be specified. For mutli-fluid vessels (e.g. heat exchangers), Temp 1 denotes the inlet temperature of the process medium and Temp 2 denotes the outlet temperature of the process medium. Temperatures for coolant may be given in Remarks column</t>
  </si>
  <si>
    <t>Temp 2
(°C)</t>
  </si>
  <si>
    <t>Flow rate 1
(m³/hr)</t>
  </si>
  <si>
    <t>Design volumetric flow rate. Generally, Flow rate 1 denotes the minimum flow rate and Flow rate 2 denotes the maximum flow rate. For mutli-fluid vessels (e.g. heat exchangers), Flow rate 1 denotes the flow rate of the process medium and Flowrate 2 denotes the flow rate of the cooling medium.</t>
  </si>
  <si>
    <t>Flow rate 2
(m³/hr)</t>
  </si>
  <si>
    <t>Capacity 
(m³)</t>
  </si>
  <si>
    <t>Total (gross) capacity information for the reported equipment (e.g. storage tanks).</t>
  </si>
  <si>
    <t>Heat transfer medium (type)</t>
  </si>
  <si>
    <t>Type of heat transfer medium used, e.g. glycol, water, TEG/water, seawater, hot oil, steam.</t>
  </si>
  <si>
    <t>Speed (rpm)</t>
  </si>
  <si>
    <t>For rotating equipment. Denotes the rotational speed in rounds per minute.</t>
  </si>
  <si>
    <t>Heat Exchanged per Unit (kW)</t>
  </si>
  <si>
    <r>
      <t xml:space="preserve">For </t>
    </r>
    <r>
      <rPr>
        <b/>
        <sz val="11"/>
        <rFont val="Arial"/>
        <family val="2"/>
      </rPr>
      <t>(process) heat exchangers</t>
    </r>
    <r>
      <rPr>
        <sz val="11"/>
        <rFont val="Arial"/>
        <family val="2"/>
      </rPr>
      <t xml:space="preserve">. Denotes the maximum </t>
    </r>
    <r>
      <rPr>
        <u/>
        <sz val="11"/>
        <rFont val="Arial"/>
        <family val="2"/>
      </rPr>
      <t>heat exchange</t>
    </r>
    <r>
      <rPr>
        <sz val="11"/>
        <rFont val="Arial"/>
        <family val="2"/>
      </rPr>
      <t xml:space="preserve"> case for the item (this is not necessarily the sizing case for the item).</t>
    </r>
  </si>
  <si>
    <t>Shaft Power (kW)</t>
  </si>
  <si>
    <r>
      <t xml:space="preserve">For </t>
    </r>
    <r>
      <rPr>
        <b/>
        <sz val="11"/>
        <rFont val="Arial"/>
        <family val="2"/>
      </rPr>
      <t>rotating machinery</t>
    </r>
    <r>
      <rPr>
        <sz val="11"/>
        <rFont val="Arial"/>
        <family val="2"/>
      </rPr>
      <t xml:space="preserve">. Denotes the shaft power for the </t>
    </r>
    <r>
      <rPr>
        <u/>
        <sz val="11"/>
        <rFont val="Arial"/>
        <family val="2"/>
      </rPr>
      <t>rated duty</t>
    </r>
    <r>
      <rPr>
        <sz val="11"/>
        <rFont val="Arial"/>
        <family val="2"/>
      </rPr>
      <t xml:space="preserve"> case for the item (note - this is normally the sizing case for the item).</t>
    </r>
  </si>
  <si>
    <t>Rated Power (kW)</t>
  </si>
  <si>
    <r>
      <t xml:space="preserve">For </t>
    </r>
    <r>
      <rPr>
        <b/>
        <sz val="11"/>
        <rFont val="Arial"/>
        <family val="2"/>
      </rPr>
      <t>Electrical</t>
    </r>
    <r>
      <rPr>
        <sz val="11"/>
        <rFont val="Arial"/>
        <family val="2"/>
      </rPr>
      <t xml:space="preserve"> </t>
    </r>
    <r>
      <rPr>
        <b/>
        <sz val="11"/>
        <rFont val="Arial"/>
        <family val="2"/>
      </rPr>
      <t>Items</t>
    </r>
    <r>
      <rPr>
        <sz val="11"/>
        <rFont val="Arial"/>
        <family val="2"/>
      </rPr>
      <t>. Denotes the rated power of the equipment.</t>
    </r>
  </si>
  <si>
    <t>Heat Transfer Surface Area
[m²]</t>
  </si>
  <si>
    <t>Surface area available for heat transfer of the reported equipment.</t>
  </si>
  <si>
    <t>Material 1</t>
  </si>
  <si>
    <t>Material selection for the reported equipment. Material 2 to be used if more than one material is present for the equipment. For shell-and-tube heat exchangers Material 1 denotes the shell-side material and Material denotes the tube-side material.</t>
  </si>
  <si>
    <t>Material 2</t>
  </si>
  <si>
    <t>Reference /Source</t>
  </si>
  <si>
    <t>Defines the reference source of the equipment information (e.g. calculations and key dimensioning criteria).</t>
  </si>
  <si>
    <t>Reference
doc., dwg., PFD,
P&amp;ID etc.</t>
  </si>
  <si>
    <t xml:space="preserve">Reference to ensure traceability of the item, such as drawing, PFD, P&amp;ID, document, datasheet etc. </t>
  </si>
  <si>
    <t>Risk:
Weight accuracy</t>
  </si>
  <si>
    <t>Result of risk assessment for weight accuracy and robustness.
• Red: high risk
• Yellow: moderate risk
• Green: low risk</t>
  </si>
  <si>
    <t>Risk:
Footprint accuracy</t>
  </si>
  <si>
    <t>Result of risk assessment for footprint accuracy and robustness.
• Red: high risk
• Yellow: moderate risk
• Green: low risk</t>
  </si>
  <si>
    <t>Risk:
Design basis</t>
  </si>
  <si>
    <t>Result of risk assessment for possible changes caused by design basis development &amp; concept selection uncertainties.
• Red: high risk
• Yellow: moderate risk
• Green: low risk</t>
  </si>
  <si>
    <t>Risk comments</t>
  </si>
  <si>
    <t>Comments to the risk levels:
• Changes from previous MEL version
• Mitigation and/or monitoring actions
• Expalination for choice of risk level related to accuracy (risk &amp; weight) and design basis</t>
  </si>
  <si>
    <t>Remarks</t>
  </si>
  <si>
    <r>
      <t xml:space="preserve">To be used for 'special information' only, </t>
    </r>
    <r>
      <rPr>
        <b/>
        <sz val="11"/>
        <rFont val="Arial"/>
        <family val="2"/>
      </rPr>
      <t>shall not</t>
    </r>
    <r>
      <rPr>
        <sz val="11"/>
        <rFont val="Arial"/>
        <family val="2"/>
      </rPr>
      <t xml:space="preserve"> be used to convey information / data contained in any of the other columns.
• Noise enclosures (need for noise enclosure, additional footprint, HVAC supply, etc.)
• For rotating equipment information
  • Type of driver (e.g. motor, gas turbine, diesel)
  • Need of gearbox (yes, no)
  • If lube oil system and seal gas system is included in skid
• Special layout considerations 
  • Special area classification requirements
  • Special elevation requirements
  • Requirements for location in dedicated rooms
  • Special requirements regarding access ways, withdrawal, maintenance, escape routes, instrumentation access, material handling, etc.
  • Equipment lifetime and requirements for replacement during lifetime
  • Requirements regarding equipment location and access to main transport routes, laydown areas, etc.
  • Significant deviations detected from comparison with as-built data (Risk assessment result)
  • Special considerations pending different vendor input
• Project specific information
• Any other relevant information specifying the equipment
</t>
    </r>
  </si>
  <si>
    <t>Cells marked in yellow represent a change from previous version. If a red comment marker (in the corner) is present as shown, this will give the former cell entry.</t>
  </si>
  <si>
    <t>MASTER EQUIPMENT LIST Multi discipline input</t>
  </si>
  <si>
    <t>Total Net Dry Weight</t>
  </si>
  <si>
    <t>kg</t>
  </si>
  <si>
    <t xml:space="preserve">   Do not delete or change row</t>
  </si>
  <si>
    <t>Total Net Gross Weight</t>
  </si>
  <si>
    <t>Resulting allow:</t>
  </si>
  <si>
    <t xml:space="preserve">Askja UPP C study </t>
  </si>
  <si>
    <t>Platform:</t>
  </si>
  <si>
    <t>Askja UPP</t>
  </si>
  <si>
    <t xml:space="preserve">   1-7 or modify columns A to BC.</t>
  </si>
  <si>
    <t>Total Content Weight</t>
  </si>
  <si>
    <t>Cost data per toptag/PO only, project to decide extent</t>
  </si>
  <si>
    <t>BCD</t>
  </si>
  <si>
    <t>CD</t>
  </si>
  <si>
    <t>(CD)</t>
  </si>
  <si>
    <t>Sub 
Area</t>
  </si>
  <si>
    <t>Speed
(RPM)</t>
  </si>
  <si>
    <t>Reference
/Source</t>
  </si>
  <si>
    <t>Reference
doc., dwg., 
P&amp;ID etc.</t>
  </si>
  <si>
    <t>CLASS_OF_ACTIVITY</t>
  </si>
  <si>
    <t>CLASS_OF_FUNCTIONAL_OBJECT</t>
  </si>
  <si>
    <t>CLASS_OF_INANIMATE_PHYSICAL_OBJECT</t>
  </si>
  <si>
    <t>DIFF</t>
  </si>
  <si>
    <t>E</t>
  </si>
  <si>
    <t>A-18BY001</t>
  </si>
  <si>
    <t>-</t>
  </si>
  <si>
    <t>Optical Junction Box Central</t>
  </si>
  <si>
    <t>Cellar deck</t>
  </si>
  <si>
    <t>AP200</t>
  </si>
  <si>
    <t>PERM</t>
  </si>
  <si>
    <t>Interface Patch boxes for subsea cables</t>
  </si>
  <si>
    <t>A-18BY002</t>
  </si>
  <si>
    <t>Optical Junction Box for UID</t>
  </si>
  <si>
    <t xml:space="preserve">Interface Patch boxes for subsea cables. To be used for UID </t>
  </si>
  <si>
    <t>J</t>
  </si>
  <si>
    <t>ERCT</t>
  </si>
  <si>
    <t>A-18CT001</t>
  </si>
  <si>
    <t>EI001</t>
  </si>
  <si>
    <t>Hydraulic Power Unit (LP and HP)</t>
  </si>
  <si>
    <t xml:space="preserve">Based on Cre8 GA ,Size and number of connections to be updated due to new field configurairion </t>
  </si>
  <si>
    <t>EJJF</t>
  </si>
  <si>
    <t>A-18JC001</t>
  </si>
  <si>
    <t>CPI</t>
  </si>
  <si>
    <t>DAS/DTS system cabinet</t>
  </si>
  <si>
    <t>AQ200</t>
  </si>
  <si>
    <t>A-18JF001</t>
  </si>
  <si>
    <t>DAS/DTS Fibre splice cabinet</t>
  </si>
  <si>
    <t>NEW</t>
  </si>
  <si>
    <t>A-18JF002</t>
  </si>
  <si>
    <t>Down hole monitoring cabinet</t>
  </si>
  <si>
    <t>R</t>
  </si>
  <si>
    <t>A-18LE001</t>
  </si>
  <si>
    <t>Temporary Pig Receiver - Krafla LP/Central (14")</t>
  </si>
  <si>
    <t>Mezzanine deck</t>
  </si>
  <si>
    <t>AP300</t>
  </si>
  <si>
    <t>AP300 CANTILEVER</t>
  </si>
  <si>
    <t>TEMP</t>
  </si>
  <si>
    <t>A-18LE002</t>
  </si>
  <si>
    <t>Temporary Pig Receiver - Krafla HP (8")</t>
  </si>
  <si>
    <t>A-18UX001</t>
  </si>
  <si>
    <t>EI014</t>
  </si>
  <si>
    <t>TUTU/HTP Service Umbilical from PDQ</t>
  </si>
  <si>
    <t>Contains only interface to subsea umbilicals for liquid only</t>
  </si>
  <si>
    <t>A-18UX002</t>
  </si>
  <si>
    <t>TUTU/HTP Service Umbilical to Central and Krafla</t>
  </si>
  <si>
    <t>EEEC</t>
  </si>
  <si>
    <t>A-19EC001</t>
  </si>
  <si>
    <t>DEH Control Cabinet Central and Krafla LP Pipeline</t>
  </si>
  <si>
    <t>AQ300</t>
  </si>
  <si>
    <t>HV equipment room</t>
  </si>
  <si>
    <t xml:space="preserve"> </t>
  </si>
  <si>
    <t xml:space="preserve">for the HP pipeline , to be decided on c study   phase </t>
  </si>
  <si>
    <t>A-19EC002</t>
  </si>
  <si>
    <t>DCFO Remote Control Cabinet</t>
  </si>
  <si>
    <t>A-19EC003</t>
  </si>
  <si>
    <t>UID Power Control Cabinet</t>
  </si>
  <si>
    <t>CER 2</t>
  </si>
  <si>
    <t>EEER</t>
  </si>
  <si>
    <t>A-19ER001</t>
  </si>
  <si>
    <t>DCFO Power Unit A</t>
  </si>
  <si>
    <t>A-19ER002</t>
  </si>
  <si>
    <t>DCFO Power Unit B</t>
  </si>
  <si>
    <t>EEET</t>
  </si>
  <si>
    <t>A-19ET001</t>
  </si>
  <si>
    <t>DEH Transformer Central and Krafla LP Pipeline</t>
  </si>
  <si>
    <t>MV Transformer room</t>
  </si>
  <si>
    <t>EEEX</t>
  </si>
  <si>
    <t>A-19EX001</t>
  </si>
  <si>
    <t>Cable Routing Cabinet</t>
  </si>
  <si>
    <t>EEEY</t>
  </si>
  <si>
    <t>A-19EY001</t>
  </si>
  <si>
    <t>DEH Inductor L1 Unit Central and Krafla LP Pipeline</t>
  </si>
  <si>
    <t>A-19EY002</t>
  </si>
  <si>
    <t>DEH Capacitance C1 Unit Central and Krafla LP Pipeline</t>
  </si>
  <si>
    <t>A-19EY003</t>
  </si>
  <si>
    <t>DEH Capacitance C2 Unit Central and Krafla LP Pipeline</t>
  </si>
  <si>
    <t>EJJB</t>
  </si>
  <si>
    <t>A-19JQ001</t>
  </si>
  <si>
    <t>Subsea contractor network cabinet SDPU</t>
  </si>
  <si>
    <t>A-19JQ002</t>
  </si>
  <si>
    <t>Subsea contractor network cabinet SGRU A</t>
  </si>
  <si>
    <t>A-19JQ003</t>
  </si>
  <si>
    <t>Subsea contractor network cabinet SGRU B</t>
  </si>
  <si>
    <t>A-19JQ004</t>
  </si>
  <si>
    <t>Subsea contractor server cabinet SGSU</t>
  </si>
  <si>
    <t>A-20ER001A</t>
  </si>
  <si>
    <t>ER007</t>
  </si>
  <si>
    <t>VSD Liquid Export Pump A</t>
  </si>
  <si>
    <t>AQ400</t>
  </si>
  <si>
    <t>HV VSD room</t>
  </si>
  <si>
    <t>22Cr Duplex</t>
  </si>
  <si>
    <t>A-20ER001B</t>
  </si>
  <si>
    <t>VSD Liquid Export Pump B</t>
  </si>
  <si>
    <t>A-20LE001</t>
  </si>
  <si>
    <t>Temporary Pig Launcher - Liquid Export (for RFO and R113 inspection)</t>
  </si>
  <si>
    <t>ERPA</t>
  </si>
  <si>
    <t>A-20PA001A</t>
  </si>
  <si>
    <t>NO</t>
  </si>
  <si>
    <t>A-20PZ001A</t>
  </si>
  <si>
    <t>Liquid Export Pump A</t>
  </si>
  <si>
    <t>SKID</t>
  </si>
  <si>
    <t>A-20PA001A-M01</t>
  </si>
  <si>
    <t>Liquid Export Pump A Motor</t>
  </si>
  <si>
    <t>A-20PA001B</t>
  </si>
  <si>
    <t>A-20PZ001B</t>
  </si>
  <si>
    <t xml:space="preserve">Liquid Export Pump B </t>
  </si>
  <si>
    <t>A-20PA001B-M01</t>
  </si>
  <si>
    <t>Liquid Export Pump B Motor</t>
  </si>
  <si>
    <t>ERPZ</t>
  </si>
  <si>
    <t>YES</t>
  </si>
  <si>
    <t>Liquid Export Pump A Skid</t>
  </si>
  <si>
    <t xml:space="preserve">25Cr Duplex </t>
  </si>
  <si>
    <t xml:space="preserve">
Gas carry under percentage to be finalized in process design 
Noise enclosure details to be finlized </t>
  </si>
  <si>
    <t xml:space="preserve">Sulzer including lube oil system.  including estimate for noise enclosure(5000kg) </t>
  </si>
  <si>
    <t xml:space="preserve">http://data.posccaesar.org/rdl/RDS9657917 </t>
  </si>
  <si>
    <t xml:space="preserve">http://data.posccaesar.org/rdl/RDS278594 </t>
  </si>
  <si>
    <t>http://data.posccaesar.org/rdl/RDS14196773</t>
  </si>
  <si>
    <t>Liquid Export Pump B Skid</t>
  </si>
  <si>
    <t>ERVA</t>
  </si>
  <si>
    <t>A-20VA001</t>
  </si>
  <si>
    <t>ER002</t>
  </si>
  <si>
    <t>Inlet Separator</t>
  </si>
  <si>
    <t>AP300,AP400</t>
  </si>
  <si>
    <t>FV</t>
  </si>
  <si>
    <t>P500QL2 + Alloy 625 w.o.</t>
  </si>
  <si>
    <t>internals 22Cr Duplex</t>
  </si>
  <si>
    <t xml:space="preserve">
Slug volume uncertainty (flow assurance) 
Gas carry under uncertainty </t>
  </si>
  <si>
    <t>SLB proposal (rev 3) , vertical 2 phase separator with hemispherical heads . (weight of internals:9000kg)</t>
  </si>
  <si>
    <t>http://data.posccaesar.org/rdl/RDS9647297</t>
  </si>
  <si>
    <t>http://data.posccaesar.org/rdl/RDS2194378711</t>
  </si>
  <si>
    <t>http://data.posccaesar.org/rdl/RDS291959</t>
  </si>
  <si>
    <t>ERCB</t>
  </si>
  <si>
    <t>A-24CB001A</t>
  </si>
  <si>
    <t>A-24XX001</t>
  </si>
  <si>
    <t>ER010</t>
  </si>
  <si>
    <t>TEG Particle Filter</t>
  </si>
  <si>
    <t>Process deck</t>
  </si>
  <si>
    <t>AP400</t>
  </si>
  <si>
    <t>SKID TEG</t>
  </si>
  <si>
    <t>Vessel with 5 microns filter elements</t>
  </si>
  <si>
    <t>A-24CB001B</t>
  </si>
  <si>
    <t xml:space="preserve">added based on Fucntional requirements documet </t>
  </si>
  <si>
    <t>A-24CB002</t>
  </si>
  <si>
    <t>Activated Carbon Filter</t>
  </si>
  <si>
    <t>ERCJ</t>
  </si>
  <si>
    <t>A-24CJ001</t>
  </si>
  <si>
    <t>ER006</t>
  </si>
  <si>
    <t xml:space="preserve">G2P Mixer 1 </t>
  </si>
  <si>
    <t xml:space="preserve">Single source due to Equinor Qualification </t>
  </si>
  <si>
    <t>Weight / size  based on Prosep  propsal for Askja UPP</t>
  </si>
  <si>
    <t>http://data.posccaesar.org/rdl/RDS43167562195</t>
  </si>
  <si>
    <t>A-24CJ002</t>
  </si>
  <si>
    <t>G2P Mixer 2</t>
  </si>
  <si>
    <t>ERCQ</t>
  </si>
  <si>
    <t>A-24CQ001</t>
  </si>
  <si>
    <t>1st Stage Flash Gas Ejector</t>
  </si>
  <si>
    <t>Ejector</t>
  </si>
  <si>
    <t>A-24CQ002</t>
  </si>
  <si>
    <t>2nd Stage Flash Gas Ejector</t>
  </si>
  <si>
    <t>A-24CQ003</t>
  </si>
  <si>
    <t>3rd Stage Flash Gas Ejector</t>
  </si>
  <si>
    <t>A-24ER001A</t>
  </si>
  <si>
    <t>ER018</t>
  </si>
  <si>
    <t>VSD G2P TEG Circulation Pump A</t>
  </si>
  <si>
    <t>LV swb. room 1</t>
  </si>
  <si>
    <t>A-24ER001B</t>
  </si>
  <si>
    <t>VSD G2P TEG Circulation Pump B</t>
  </si>
  <si>
    <t>A-24ER002A</t>
  </si>
  <si>
    <t>Thyristor Panel - TEG Reboiler Heater A</t>
  </si>
  <si>
    <t>LV swb. room 2</t>
  </si>
  <si>
    <t>Width = depth of panel . Based on Dvalin type for 520kW heater</t>
  </si>
  <si>
    <t>A-24ER002B</t>
  </si>
  <si>
    <t>Thyristor Panel - TEG Reboiler Heater B</t>
  </si>
  <si>
    <t>ERFE</t>
  </si>
  <si>
    <t>A-24FE001 A</t>
  </si>
  <si>
    <t>TEG Reboiler Heater</t>
  </si>
  <si>
    <t>Incoloy</t>
  </si>
  <si>
    <t xml:space="preserve">Length is insertion lenght.  Duty is design duty. </t>
  </si>
  <si>
    <t>A-24FE001 B</t>
  </si>
  <si>
    <t>A-24FE002</t>
  </si>
  <si>
    <t>TEG Surge Drum Start Up Heater</t>
  </si>
  <si>
    <t>ERHA</t>
  </si>
  <si>
    <t>A-24HA001</t>
  </si>
  <si>
    <t>ER004</t>
  </si>
  <si>
    <t>Gas Treatment Inlet Cooler</t>
  </si>
  <si>
    <t>Weather deck</t>
  </si>
  <si>
    <t>AP500</t>
  </si>
  <si>
    <t>SW</t>
  </si>
  <si>
    <t>Titan shell &amp; tubes</t>
  </si>
  <si>
    <t>25%Cr Duplex Heads</t>
  </si>
  <si>
    <t>risk of changing weight due to impact of design for unmanned 
(type of TEMA heat exchanger)</t>
  </si>
  <si>
    <t>HTRI - BEM Titanium Shell &amp; Tubes / Duplex Heads. Tube design pressure 157 barg
SW In Tempt.= 11 °C
SW Out Tempt.= 35 °C</t>
  </si>
  <si>
    <t>http://data.posccaesar.org/rdl/RDS419084</t>
  </si>
  <si>
    <t>ERHB</t>
  </si>
  <si>
    <t>A-24HB001</t>
  </si>
  <si>
    <t>Lean / Rich TEG Heat Exchanger 1 (Bloc)</t>
  </si>
  <si>
    <t xml:space="preserve">CS frame </t>
  </si>
  <si>
    <t xml:space="preserve">SS316 inlernally </t>
  </si>
  <si>
    <t>Bloc Type Heat Exchanger</t>
  </si>
  <si>
    <t xml:space="preserve">A-24HB002 </t>
  </si>
  <si>
    <t>Lean / Rich TEG Heat Exchanger 2 (Gasketed Plate)</t>
  </si>
  <si>
    <t>Titanium plates</t>
  </si>
  <si>
    <t>Gasketed Plate Heat Exchanger</t>
  </si>
  <si>
    <t xml:space="preserve">A-24HB003 </t>
  </si>
  <si>
    <t xml:space="preserve">Lean TEG Cooler </t>
  </si>
  <si>
    <t>A-24HB004</t>
  </si>
  <si>
    <t>Overhead Condenser (Bloc type hx)</t>
  </si>
  <si>
    <t xml:space="preserve">Bloc type hx </t>
  </si>
  <si>
    <t>ERHI</t>
  </si>
  <si>
    <t>A-24HI001</t>
  </si>
  <si>
    <t>TEG Reboiler</t>
  </si>
  <si>
    <t>ERHX</t>
  </si>
  <si>
    <t>A-24HX001</t>
  </si>
  <si>
    <t>TEG Reflux Condenser</t>
  </si>
  <si>
    <t>Installed on top of still column</t>
  </si>
  <si>
    <t>ERKF</t>
  </si>
  <si>
    <t>A-24KF001</t>
  </si>
  <si>
    <t>Stripping Gas Recycle Blower</t>
  </si>
  <si>
    <t xml:space="preserve">SS316L </t>
  </si>
  <si>
    <t>A-24PA001A</t>
  </si>
  <si>
    <t>G2P TEG Circulation Pump A</t>
  </si>
  <si>
    <t>PG Flow solution / Sundstrand / Magdrive sealless pump - Rated power 30 kW</t>
  </si>
  <si>
    <t>A-24PA001A-M01</t>
  </si>
  <si>
    <t>G2P TEG Circulation Pump A Motor</t>
  </si>
  <si>
    <t>A-24PA001B</t>
  </si>
  <si>
    <t xml:space="preserve">G2P TEG Circulation Pump B </t>
  </si>
  <si>
    <t>PG Flow Solution / Sundstrand / Magdrive sealless pump - Rated power 30 kW</t>
  </si>
  <si>
    <t>A-24PA001B-M01</t>
  </si>
  <si>
    <t>G2P TEG Circulation Pump B Motor</t>
  </si>
  <si>
    <t>ERPB</t>
  </si>
  <si>
    <t>A-24PB001A</t>
  </si>
  <si>
    <t>TEG Circulation Pump</t>
  </si>
  <si>
    <t>Plunger pump skid with electric drive and resonator</t>
  </si>
  <si>
    <t>A-24PB001B</t>
  </si>
  <si>
    <t>ERPX</t>
  </si>
  <si>
    <t>A-24PX001</t>
  </si>
  <si>
    <t xml:space="preserve">NO </t>
  </si>
  <si>
    <t xml:space="preserve">TEG Drain Tank Pump </t>
  </si>
  <si>
    <t>Installed in TEG Drain Tank</t>
  </si>
  <si>
    <t>ERTB</t>
  </si>
  <si>
    <t>A-24TB001</t>
  </si>
  <si>
    <t>TEG Drain Tank ( Indeck atmospheric)</t>
  </si>
  <si>
    <t>ERVD</t>
  </si>
  <si>
    <t>A-24VD001</t>
  </si>
  <si>
    <t xml:space="preserve">TEG Flash Drum </t>
  </si>
  <si>
    <t>ERVE</t>
  </si>
  <si>
    <t>A-24VE001</t>
  </si>
  <si>
    <t>TEG Stripping Column</t>
  </si>
  <si>
    <t>A-24VE002</t>
  </si>
  <si>
    <t xml:space="preserve">TEG Still Column </t>
  </si>
  <si>
    <t xml:space="preserve">Installed on flange on top of reboiler vessel </t>
  </si>
  <si>
    <t>ERVG</t>
  </si>
  <si>
    <t>A-24VG001</t>
  </si>
  <si>
    <t>ER003</t>
  </si>
  <si>
    <t>G2P Scrubber 1</t>
  </si>
  <si>
    <t>22%Cr Duplex (S31803)</t>
  </si>
  <si>
    <t xml:space="preserve">Based on SLB proposal </t>
  </si>
  <si>
    <t>A-24VG002</t>
  </si>
  <si>
    <t>G2P Scrubber 2</t>
  </si>
  <si>
    <t xml:space="preserve">FDR requirement  for Liquid carry over /K value  </t>
  </si>
  <si>
    <t>A-24VG003</t>
  </si>
  <si>
    <t xml:space="preserve">Overhead Reciever </t>
  </si>
  <si>
    <t>ERVL</t>
  </si>
  <si>
    <t>A-24VL001</t>
  </si>
  <si>
    <t xml:space="preserve">TEG Surge Drum </t>
  </si>
  <si>
    <t>ERXR</t>
  </si>
  <si>
    <t>A-24XR001</t>
  </si>
  <si>
    <t xml:space="preserve">TEG Chemical Injection </t>
  </si>
  <si>
    <t>ERXX</t>
  </si>
  <si>
    <t xml:space="preserve">TEG Regeneration Package </t>
  </si>
  <si>
    <t>AP200
AP300</t>
  </si>
  <si>
    <t>SKID AP200,AP300</t>
  </si>
  <si>
    <t xml:space="preserve">weight accuracy due to difference between vendor proposals 
Open  process design maturity items 
</t>
  </si>
  <si>
    <t xml:space="preserve">Based on the Kanfa proposal for Askja UPP, Size adjusted to fit layout </t>
  </si>
  <si>
    <t>http://data.posccaesar.org/rdl/RDS269279</t>
  </si>
  <si>
    <t>A-26LE001</t>
  </si>
  <si>
    <t>Temporary Pig Launcher - Gas Lift</t>
  </si>
  <si>
    <t>A-27EC001</t>
  </si>
  <si>
    <t>ER001</t>
  </si>
  <si>
    <t>AMB Control Cabinet 1st Stage Compressor</t>
  </si>
  <si>
    <t>A-27EC002</t>
  </si>
  <si>
    <t>AMB Control Cabinet 2nd Stage Compressor</t>
  </si>
  <si>
    <t>A-27ER001</t>
  </si>
  <si>
    <t>EE004</t>
  </si>
  <si>
    <t>VSD 1st Stage Compressor</t>
  </si>
  <si>
    <t>ABB ACS 5069-W3B-D5  (Same size as ÅSC). Water cooled</t>
  </si>
  <si>
    <t>A-27ER002</t>
  </si>
  <si>
    <t>VSD 2nd Stage Compressor</t>
  </si>
  <si>
    <t>A-27ER003</t>
  </si>
  <si>
    <t>ER020</t>
  </si>
  <si>
    <t>Thyristor Control Panel for 27FE001</t>
  </si>
  <si>
    <t>Located in Main LV Switcboard room. Exheat provided info</t>
  </si>
  <si>
    <t>A-27ER004A</t>
  </si>
  <si>
    <t>VSD 1st Stage Compressor Suction Scrubber Pump A</t>
  </si>
  <si>
    <t>A-27ER004B</t>
  </si>
  <si>
    <t>VSD 1st Stage Compressor Suction Scrubber Pump B</t>
  </si>
  <si>
    <t>A-27ET001</t>
  </si>
  <si>
    <t>100/2 kV Transformer 18 MVA 1st Stage Compressor</t>
  </si>
  <si>
    <t>HV Transformer room</t>
  </si>
  <si>
    <t>ABB transf 65000/6x1920V.  7-winding made for ACS5000 VSD. Water cooled</t>
  </si>
  <si>
    <t>A-27ET002</t>
  </si>
  <si>
    <t>100/2 kV Transformer 18 MVA 2nd Stage Compressor</t>
  </si>
  <si>
    <t>ABB transf 65000/6x1920V 7-winding made for ACS5000 VSD Water cooled</t>
  </si>
  <si>
    <t>A-27FE001</t>
  </si>
  <si>
    <t>Backflow Heater</t>
  </si>
  <si>
    <t>Based on previous stduy input (Exheat provided info. )</t>
  </si>
  <si>
    <t>http://data.posccaesar.org/rdl/RDS14070475</t>
  </si>
  <si>
    <t>A-27HA001</t>
  </si>
  <si>
    <t>1st Stage Compressor Suction Cooler</t>
  </si>
  <si>
    <t>HTRI - BEM Titanium Shell &amp; Tubes / Duplex Heads. Tube design pressure 100 barg
SW In Tempt.= 11 °C
SW Out Tempt.= 35 °C</t>
  </si>
  <si>
    <t>A-27HA002</t>
  </si>
  <si>
    <t>Gas Export Cooler</t>
  </si>
  <si>
    <t xml:space="preserve">Uncertainty on process design/duty/size/weight </t>
  </si>
  <si>
    <t>Current sizing is based on Case A from TN C232-AI-P-RA-00010 Rev 02
SW In Tempt.= 10 °C
SW Out Tempt.= 34.15 °C
Gas Flow Rate = 135216 kg/hr</t>
  </si>
  <si>
    <t>A-27HB001</t>
  </si>
  <si>
    <t>ER009</t>
  </si>
  <si>
    <t>VSD External Cooler (1st Stage Compressor VSD)</t>
  </si>
  <si>
    <t xml:space="preserve">Titanium Plate </t>
  </si>
  <si>
    <t>CS Frame</t>
  </si>
  <si>
    <t>Based on ABB input</t>
  </si>
  <si>
    <t>http://data.posccaesar.org/rdl/RDS441674</t>
  </si>
  <si>
    <t>A-27HB002</t>
  </si>
  <si>
    <t>VSD External Cooler (2nd Stage Compressor VSD)</t>
  </si>
  <si>
    <t>EJJX</t>
  </si>
  <si>
    <t>A-27JX001</t>
  </si>
  <si>
    <t>EI002</t>
  </si>
  <si>
    <t>Fiscal Gas Export Metering</t>
  </si>
  <si>
    <t>A-27JX002</t>
  </si>
  <si>
    <t>Fiscal Gas Export Metering Analyser</t>
  </si>
  <si>
    <t>AP400 CANTILEVER</t>
  </si>
  <si>
    <t>ERKA</t>
  </si>
  <si>
    <t>A-27KA001</t>
  </si>
  <si>
    <t>A-27KZ001</t>
  </si>
  <si>
    <t>1st Stage Compressor</t>
  </si>
  <si>
    <t>A-27KA001-M01</t>
  </si>
  <si>
    <t>1st Stage Compressor Motor</t>
  </si>
  <si>
    <t>A-27KA002</t>
  </si>
  <si>
    <t>A-27KZ002</t>
  </si>
  <si>
    <t>2nd Stage Compressor</t>
  </si>
  <si>
    <t>A-27KA002-M01</t>
  </si>
  <si>
    <t>2nd Stage Compressor Motor</t>
  </si>
  <si>
    <t>ERKZ</t>
  </si>
  <si>
    <t>1st Stage Compressor Skid</t>
  </si>
  <si>
    <t xml:space="preserve">Weight/Footprint due to lack of updated vendor information/drawings </t>
  </si>
  <si>
    <t xml:space="preserve">Based on MAN Layout- excludes noise wall.  Size information is preliminary. Skid size width increased pending gas coooling arrangment </t>
  </si>
  <si>
    <t>http://data.posccaesar.org/rdl/RDS417194</t>
  </si>
  <si>
    <t>2nd Stage Compressor Skid</t>
  </si>
  <si>
    <t>A-27LE001</t>
  </si>
  <si>
    <t>Temporary Pig Launcher - Gas Export</t>
  </si>
  <si>
    <t>A-27PA001A</t>
  </si>
  <si>
    <t>1st Stage Compressor Suction Scrubber Pump A</t>
  </si>
  <si>
    <t xml:space="preserve">PG Flow Solution / Sundstrand / Magdrive sealless pump - prevoius stdy Rated power 37 kW , Inormation to be updated </t>
  </si>
  <si>
    <t>A-27PA001A-M01</t>
  </si>
  <si>
    <t>1st Stage Compressor Suction Scrubber Pump A Motor</t>
  </si>
  <si>
    <t xml:space="preserve">Size &amp; Weights include internals.Info based on Cameron/Subsea Construction (vessel fabricator)  </t>
  </si>
  <si>
    <t>A-27PA001B</t>
  </si>
  <si>
    <t>1st Stage Compressor Suction Scrubber Pump B</t>
  </si>
  <si>
    <t>A-27PA001B-M01</t>
  </si>
  <si>
    <t>1st Stage Compressor Suction Scrubber Pump B Motor</t>
  </si>
  <si>
    <t>A-27VG001</t>
  </si>
  <si>
    <t>1st Stage Compressor Suction Scrubber</t>
  </si>
  <si>
    <t>A-41ER001</t>
  </si>
  <si>
    <t>Thyristor Panel - Electric Heater - Bundle HM System</t>
  </si>
  <si>
    <t>FUT</t>
  </si>
  <si>
    <t>A-41FE001</t>
  </si>
  <si>
    <t>Electric Heater - Bundle HM System</t>
  </si>
  <si>
    <t>Based on information from previous Krafla UPP bundle heating evaluation</t>
  </si>
  <si>
    <t>A-41PA001A</t>
  </si>
  <si>
    <t>Circulation Pump A - Bundle HM System</t>
  </si>
  <si>
    <t>Scaled Based on information from previous Krafla UPP bundle heating evaluation</t>
  </si>
  <si>
    <t>A-41PA001A-M01</t>
  </si>
  <si>
    <t>Circulation Pump A Motor - Bundle HM System</t>
  </si>
  <si>
    <t>A-41PA001B</t>
  </si>
  <si>
    <t>Circulation Pump B - Bundle HM System</t>
  </si>
  <si>
    <t>A-41PA001B-M01</t>
  </si>
  <si>
    <t>Circulation Pump B Motor - Bundle HM System</t>
  </si>
  <si>
    <t>A-41VL001</t>
  </si>
  <si>
    <t>ER013</t>
  </si>
  <si>
    <t>Expansion Tank - Bundle HM System</t>
  </si>
  <si>
    <t>O</t>
  </si>
  <si>
    <t>A-42HA100</t>
  </si>
  <si>
    <t>Heat Exchanger for chem cleaning of separator</t>
  </si>
  <si>
    <t>Temporary equipmeent for chem cleaning of separator - based on information from IKM report</t>
  </si>
  <si>
    <t>A-42PX100A</t>
  </si>
  <si>
    <t>Circulation Pump 1 for chem cleaning of separator</t>
  </si>
  <si>
    <t>Temporary equipmeent for chem cleaning of separator - based on information from IKM report (air driven pump)</t>
  </si>
  <si>
    <t>A-42PX100B</t>
  </si>
  <si>
    <t>Circulation Pump 2 for chem cleaning of separator</t>
  </si>
  <si>
    <t>A-42PX101A</t>
  </si>
  <si>
    <t>Circulation Pump 3 for chem cleaning of separator</t>
  </si>
  <si>
    <t>A-42PX101B</t>
  </si>
  <si>
    <t>Circulation Pump 4 for chem cleaning of separator</t>
  </si>
  <si>
    <t>A-42XR001</t>
  </si>
  <si>
    <t>EI015</t>
  </si>
  <si>
    <t xml:space="preserve">Chemical Distribution - Scale inhibitor </t>
  </si>
  <si>
    <t xml:space="preserve">From Oseberg , To UWP and Krafla wells , Size and number of connections to be revised due to new field configurairion </t>
  </si>
  <si>
    <t>A-42XR002</t>
  </si>
  <si>
    <t>Chemical Distribution - Asphaltene Inhibitor</t>
  </si>
  <si>
    <t>From Oseberg , To oil export line subsea (one user)</t>
  </si>
  <si>
    <t>A-42XX100</t>
  </si>
  <si>
    <t>Circulation Tank for chem cleaning of separator</t>
  </si>
  <si>
    <t>A-43BT001</t>
  </si>
  <si>
    <t>ER019</t>
  </si>
  <si>
    <t>Optical Monitor</t>
  </si>
  <si>
    <t>Based on Zeeco's proposal from previous project</t>
  </si>
  <si>
    <t>A-43CX001</t>
  </si>
  <si>
    <t>Flare Spool Piece</t>
  </si>
  <si>
    <t>Flare tower</t>
  </si>
  <si>
    <t>AF000</t>
  </si>
  <si>
    <t>Alloy 800HT</t>
  </si>
  <si>
    <t>A-43FE001</t>
  </si>
  <si>
    <t>A-43VD001</t>
  </si>
  <si>
    <t>HP Flare KO Drum Heater</t>
  </si>
  <si>
    <t>Size and weight based on Valemon 43FE10001</t>
  </si>
  <si>
    <t>ERFC</t>
  </si>
  <si>
    <t>A-43FX001</t>
  </si>
  <si>
    <t>HP Flare Tip 24"</t>
  </si>
  <si>
    <t xml:space="preserve">awaiting for final process design </t>
  </si>
  <si>
    <t>24" Flare Tip. Infor. based on Zeeco's proposal from previous project. Shall be procured as per Equinor's FA with Zeeco.</t>
  </si>
  <si>
    <t>http://data.posccaesar.org/rdl/RDS446129</t>
  </si>
  <si>
    <t>A-43JX001</t>
  </si>
  <si>
    <t>HP Flare Metering Package</t>
  </si>
  <si>
    <t>A-43PA001</t>
  </si>
  <si>
    <t>HP Flare KO Drum Booster Pump</t>
  </si>
  <si>
    <t>AP200 CANTILEVER</t>
  </si>
  <si>
    <t xml:space="preserve">From previous study PG Flow Solution / Sundstrand / Magdrive sealless pump - to be ipadted for Askja *UPP </t>
  </si>
  <si>
    <t>A-43PA001-M01</t>
  </si>
  <si>
    <t>HP Flare KO Drum Booster Pump Motor</t>
  </si>
  <si>
    <t>ERPF</t>
  </si>
  <si>
    <t>A-43PF001</t>
  </si>
  <si>
    <t>ER008</t>
  </si>
  <si>
    <t>HP Flare KO Drum Liquid Pump</t>
  </si>
  <si>
    <t xml:space="preserve">From previuos stdu . LEWA G3F  type membrane pump. -to be ipadted for Askja *UPP </t>
  </si>
  <si>
    <t>http://data.posccaesar.org/rdl/RDS416924</t>
  </si>
  <si>
    <t>A-43PF001-M01</t>
  </si>
  <si>
    <t>HP Flare KO Drum Liquid Pump Motor</t>
  </si>
  <si>
    <t>HP Flare KO Drum</t>
  </si>
  <si>
    <t>6MO</t>
  </si>
  <si>
    <t xml:space="preserve">Weight include internals MEL info from Subsea Construction (vessel fabricator). </t>
  </si>
  <si>
    <t>http://data.posccaesar.org/rdl/RDS5785737</t>
  </si>
  <si>
    <t>A-43XX001</t>
  </si>
  <si>
    <t>Ballistic Ignition Package</t>
  </si>
  <si>
    <t>A-43XX002</t>
  </si>
  <si>
    <t> </t>
  </si>
  <si>
    <t>High Energy Ignition Package</t>
  </si>
  <si>
    <t>747,5</t>
  </si>
  <si>
    <t xml:space="preserve">Weight and Size based on JS HEI Panel. </t>
  </si>
  <si>
    <t>A-43XX003</t>
  </si>
  <si>
    <t>Propane Bottle Rack</t>
  </si>
  <si>
    <t>575,0</t>
  </si>
  <si>
    <t xml:space="preserve">Inhouse estimated </t>
  </si>
  <si>
    <t>A-43XX004</t>
  </si>
  <si>
    <t>Ballistic Striker Assembly</t>
  </si>
  <si>
    <t>A-46ER001A</t>
  </si>
  <si>
    <t>VSD drive HP MEG Pump A</t>
  </si>
  <si>
    <t>Ref Dvalin MEG VSD</t>
  </si>
  <si>
    <t>A-46ER001B</t>
  </si>
  <si>
    <t>VSD drive HP MEG Pump B</t>
  </si>
  <si>
    <t>A-46ER002A</t>
  </si>
  <si>
    <t>VSD drive LP MEG Pump A</t>
  </si>
  <si>
    <t>A-46ER002B</t>
  </si>
  <si>
    <t>VSD drive LP MEG Pump B</t>
  </si>
  <si>
    <t>A-46PB001A</t>
  </si>
  <si>
    <t>HP MEG Injection Pump A</t>
  </si>
  <si>
    <t xml:space="preserve">Skid mounted w/noise enclosure </t>
  </si>
  <si>
    <t>A-46PB001A-M01</t>
  </si>
  <si>
    <t xml:space="preserve">HP MEG Injection Pump A Motor </t>
  </si>
  <si>
    <t>A-46PB001B</t>
  </si>
  <si>
    <t>HP MEG Injection Pump B</t>
  </si>
  <si>
    <t>A-46PB001B-M01</t>
  </si>
  <si>
    <t xml:space="preserve">HP MEG Injection Pump B Motor </t>
  </si>
  <si>
    <t>A-46PB002A</t>
  </si>
  <si>
    <t>LP MEG Injection Pump A</t>
  </si>
  <si>
    <t>A-46PB002A-M01</t>
  </si>
  <si>
    <t>A-46PB001C</t>
  </si>
  <si>
    <t xml:space="preserve">LP MEG Injection Pump A Motor </t>
  </si>
  <si>
    <t>A-46PB002B</t>
  </si>
  <si>
    <t>LP MEG Injection Pump B</t>
  </si>
  <si>
    <t xml:space="preserve">A-46PB002B-M01 </t>
  </si>
  <si>
    <t>A-46PB001D</t>
  </si>
  <si>
    <t xml:space="preserve">LP MEG Injection Pump B Motor </t>
  </si>
  <si>
    <t>A-46VL001</t>
  </si>
  <si>
    <t>MEG Storage Tank</t>
  </si>
  <si>
    <t>40m3 storage volume, vertical vessel</t>
  </si>
  <si>
    <t>A-47ER001A</t>
  </si>
  <si>
    <t>ER015</t>
  </si>
  <si>
    <t>Electrochlorination Transformer / Rectifier</t>
  </si>
  <si>
    <t>Size and weigh based on Cumberland proposal</t>
  </si>
  <si>
    <t>A-47ER001B</t>
  </si>
  <si>
    <t>A-47XX001</t>
  </si>
  <si>
    <t>Electro-Chlorination  Skid</t>
  </si>
  <si>
    <t>Titanium Tubes</t>
  </si>
  <si>
    <t xml:space="preserve">pending decision for ATEX certification /filtration inside package </t>
  </si>
  <si>
    <t>Size and weigh based on Cumberland proposal from similar project. To be updated for Askja UPP</t>
  </si>
  <si>
    <t>http://data.posccaesar.org/rdl/RDS276569</t>
  </si>
  <si>
    <t>A-50PA001A</t>
  </si>
  <si>
    <t>Hot Seawater Circulation Pump A</t>
  </si>
  <si>
    <t>Titanium</t>
  </si>
  <si>
    <t>Weight &amp; Size scaled Info based on Sulzer for previus study  ,  to be updated for Askja UPP</t>
  </si>
  <si>
    <t>ERPH</t>
  </si>
  <si>
    <t>A-50PA001A-M01</t>
  </si>
  <si>
    <t>Hot Seawater Circulation Pump A Motor</t>
  </si>
  <si>
    <t>A-50PA001B</t>
  </si>
  <si>
    <t>Hot Seawater Circulation Pump B</t>
  </si>
  <si>
    <t>A-50PA001B-M01</t>
  </si>
  <si>
    <t>Hot Seawater Circulation Pump B Motor</t>
  </si>
  <si>
    <t>A-50PH001A</t>
  </si>
  <si>
    <t>ER011</t>
  </si>
  <si>
    <t>Seawater Lift Pump A</t>
  </si>
  <si>
    <t>25%Cr Duplex</t>
  </si>
  <si>
    <t>Lineshaft pump - Eureka</t>
  </si>
  <si>
    <t>http://data.posccaesar.org/rdl/RDS866114</t>
  </si>
  <si>
    <t>A-50PH001A-M01</t>
  </si>
  <si>
    <t>Seawater Lift Pump A Motor</t>
  </si>
  <si>
    <t>A-50PH001B</t>
  </si>
  <si>
    <t xml:space="preserve">Seawater Lift Pump B </t>
  </si>
  <si>
    <t xml:space="preserve">Lineshaft pump - Eureka </t>
  </si>
  <si>
    <t>A-50PH001B-M01</t>
  </si>
  <si>
    <t>Seawater Lift Pump B Motor</t>
  </si>
  <si>
    <t>A-50XX001</t>
  </si>
  <si>
    <t>ER012</t>
  </si>
  <si>
    <t>Seawater Filtration Package</t>
  </si>
  <si>
    <t xml:space="preserve">Pending decision on filter skid configuration vs single filter skid </t>
  </si>
  <si>
    <t xml:space="preserve">Based on Filtrex proposal </t>
  </si>
  <si>
    <t>http://data.posccaesar.org/rdl/RDS4316489015</t>
  </si>
  <si>
    <t>A-55XX100</t>
  </si>
  <si>
    <t>Steam Unit</t>
  </si>
  <si>
    <t>AP500 TEMP</t>
  </si>
  <si>
    <t>A-56TB001</t>
  </si>
  <si>
    <t>ER014</t>
  </si>
  <si>
    <t>Open Drain Tank</t>
  </si>
  <si>
    <t>W2W deck</t>
  </si>
  <si>
    <t>AP100</t>
  </si>
  <si>
    <t>A-64XX100</t>
  </si>
  <si>
    <t>Nitrogen Bottle Rack</t>
  </si>
  <si>
    <t>A-71JC003A</t>
  </si>
  <si>
    <t>EI101</t>
  </si>
  <si>
    <t>SAS Controller Node Cabinet (F&amp;G) Askja UWP</t>
  </si>
  <si>
    <t>CER 1</t>
  </si>
  <si>
    <t>A-71JC003B</t>
  </si>
  <si>
    <t>SAS Controller Node Cabinet (ESD) Askja UWP</t>
  </si>
  <si>
    <t>ERMA</t>
  </si>
  <si>
    <t>A-73MA001</t>
  </si>
  <si>
    <t>ER016</t>
  </si>
  <si>
    <t>Pedestal Crane</t>
  </si>
  <si>
    <t>Crane</t>
  </si>
  <si>
    <t>AK000</t>
  </si>
  <si>
    <t>NA</t>
  </si>
  <si>
    <t>General Purpose Offshore Crane, All electric wire luffing type - Based on Castberg crane design</t>
  </si>
  <si>
    <t>A-73ME001</t>
  </si>
  <si>
    <t>Floorbased mini crane</t>
  </si>
  <si>
    <t xml:space="preserve">Temporary equipment to be brought in via the sypply vessel and mobilized as required by Operator </t>
  </si>
  <si>
    <t>A-73MK002</t>
  </si>
  <si>
    <t>Temporary Umbilical Winch</t>
  </si>
  <si>
    <t>Temporary equipment</t>
  </si>
  <si>
    <t>ERMX</t>
  </si>
  <si>
    <t>A-73MX001</t>
  </si>
  <si>
    <t>Pedestal Adapter</t>
  </si>
  <si>
    <t>Main dimension - access paltform has ring radious of around 6 meters. Based on Castberg crane design</t>
  </si>
  <si>
    <t>A-73MX002</t>
  </si>
  <si>
    <t xml:space="preserve">Crane Pedestal </t>
  </si>
  <si>
    <t xml:space="preserve">Preliminary inhouse estimate </t>
  </si>
  <si>
    <t>A-73MZ002</t>
  </si>
  <si>
    <t>Temporary HPU for Umbilical Winch</t>
  </si>
  <si>
    <t>S</t>
  </si>
  <si>
    <t>A-76SX001</t>
  </si>
  <si>
    <t>ES001</t>
  </si>
  <si>
    <t>Temporary Escape Chute</t>
  </si>
  <si>
    <t>Stair tower east</t>
  </si>
  <si>
    <t>AQ110</t>
  </si>
  <si>
    <t>Viking SES Basic chute - note this is temporary equipment.  No special design increasing the cost from a normal chute. Coordinates gotten from Martine 02.02.2021</t>
  </si>
  <si>
    <t>A-77ER001A</t>
  </si>
  <si>
    <t>EH001</t>
  </si>
  <si>
    <t>VSD for Recirculation Unit A</t>
  </si>
  <si>
    <t>A-77ER001B</t>
  </si>
  <si>
    <t>VSD for Recirculation Unit B</t>
  </si>
  <si>
    <t>A-77ER002A</t>
  </si>
  <si>
    <t>VSD for Air handling Unit A</t>
  </si>
  <si>
    <t>A-77ER002B</t>
  </si>
  <si>
    <t>VSD for Air handling Unit B</t>
  </si>
  <si>
    <t>A-77ER003A</t>
  </si>
  <si>
    <t>VSD for Air Exact Unit A</t>
  </si>
  <si>
    <t>A-77ER003B</t>
  </si>
  <si>
    <t>VSD for Air Exact Unit B</t>
  </si>
  <si>
    <t>A-77ER004A</t>
  </si>
  <si>
    <t xml:space="preserve">Thyristor Panel for Air Heater A  </t>
  </si>
  <si>
    <t>A-77ER004B</t>
  </si>
  <si>
    <t>Thyristor Panel for Air Heater B</t>
  </si>
  <si>
    <t>H</t>
  </si>
  <si>
    <t>EEFE</t>
  </si>
  <si>
    <t>A-77FE002</t>
  </si>
  <si>
    <t>Re-heater for Battery room A</t>
  </si>
  <si>
    <t>Battery room A</t>
  </si>
  <si>
    <t>A-77FE003</t>
  </si>
  <si>
    <t>Re-heater for battery room B</t>
  </si>
  <si>
    <t>Battery room B</t>
  </si>
  <si>
    <t>EGGX</t>
  </si>
  <si>
    <t>A-77GX001</t>
  </si>
  <si>
    <t>HVAC Recirculation Unit</t>
  </si>
  <si>
    <t>HVAC</t>
  </si>
  <si>
    <t>Based on Covent AS provided info and Novenco standard drawing</t>
  </si>
  <si>
    <t>A-77GX002</t>
  </si>
  <si>
    <t>HVAC Air Handling Unit - Fresh Air</t>
  </si>
  <si>
    <t>A-77GX003</t>
  </si>
  <si>
    <t>HVAC Extract Unit</t>
  </si>
  <si>
    <t>A-79JC001A</t>
  </si>
  <si>
    <t>SAS Controller Node Cabinet (PSD) Askja UWP</t>
  </si>
  <si>
    <t>A-79JC001B</t>
  </si>
  <si>
    <t>SAS Controller Node Cabinet (PCS) Askja UWP</t>
  </si>
  <si>
    <t>EEEH</t>
  </si>
  <si>
    <t>A-80EH001</t>
  </si>
  <si>
    <t>EE002</t>
  </si>
  <si>
    <t>11 kV Switchgear A/B</t>
  </si>
  <si>
    <t>A-80EH101</t>
  </si>
  <si>
    <t>100 kV Gas Insulated Switchgear</t>
  </si>
  <si>
    <t>HV GIS room</t>
  </si>
  <si>
    <t>A-80ET001A</t>
  </si>
  <si>
    <t>EE001</t>
  </si>
  <si>
    <t>100/11 kV Transformer 12.5 MVA</t>
  </si>
  <si>
    <t xml:space="preserve">size/rating may increase depending on maturity of system design and selection of pipeheating solution </t>
  </si>
  <si>
    <t>Air cooled KNAN transformer</t>
  </si>
  <si>
    <t>A-80ET001B</t>
  </si>
  <si>
    <t>A-80EY001A</t>
  </si>
  <si>
    <t>Neutral Earhing Resistor</t>
  </si>
  <si>
    <t>A-80EY001B</t>
  </si>
  <si>
    <t>EEEL</t>
  </si>
  <si>
    <t>A-82EL010</t>
  </si>
  <si>
    <t>EE005</t>
  </si>
  <si>
    <t>400 V Main Distribution Board</t>
  </si>
  <si>
    <t>size of the 400/230 V DB may increase during detial  design phase</t>
  </si>
  <si>
    <t>A-82EL020</t>
  </si>
  <si>
    <t>EEEN</t>
  </si>
  <si>
    <t>A-82EN001</t>
  </si>
  <si>
    <t>690 V Switchboard A/B</t>
  </si>
  <si>
    <t xml:space="preserve">30% contingency included based on current design. However, size of 690 V SWB may increase when process/utility design maturs in FEED detial phase </t>
  </si>
  <si>
    <t>A-82EN002</t>
  </si>
  <si>
    <t>690 V Switchboard C</t>
  </si>
  <si>
    <t>A-82ET001A</t>
  </si>
  <si>
    <t>11/0.69 kV Transformer A 3150 kVA</t>
  </si>
  <si>
    <t>Dry type air cooled transformer</t>
  </si>
  <si>
    <t>A-82ET001B</t>
  </si>
  <si>
    <t>11/0.69 kV Transformer B 3150 kVA</t>
  </si>
  <si>
    <t>A-82ET002</t>
  </si>
  <si>
    <t>11/0.69 kV Transformer C 3150 kVA</t>
  </si>
  <si>
    <t>A-82ET003</t>
  </si>
  <si>
    <t>11/0.69 kV Transformer 690 kVA - Essential Power</t>
  </si>
  <si>
    <t>A-82ET010</t>
  </si>
  <si>
    <t>690/400 V Transformer 315 kVA</t>
  </si>
  <si>
    <t>Size may increase if it is decided to be 2x100% on 400 V distribution system</t>
  </si>
  <si>
    <t>A-82ET020</t>
  </si>
  <si>
    <t>A-82EY001A</t>
  </si>
  <si>
    <t>A-82EY001B</t>
  </si>
  <si>
    <t>A-82EY002</t>
  </si>
  <si>
    <t>EEEB</t>
  </si>
  <si>
    <t>A-85EB001A</t>
  </si>
  <si>
    <t>EE003</t>
  </si>
  <si>
    <t>UPS Battery Bank A</t>
  </si>
  <si>
    <t xml:space="preserve">uncertainties related to change of battery type and potential increase of UPS loads </t>
  </si>
  <si>
    <t>A-85EB001B</t>
  </si>
  <si>
    <t xml:space="preserve">UPS Battery Bank B </t>
  </si>
  <si>
    <t xml:space="preserve">uncertainties related change of battery type and potential increase of UPS loads </t>
  </si>
  <si>
    <t>A-85EB002</t>
  </si>
  <si>
    <t>EE006</t>
  </si>
  <si>
    <t>Navaid Battery Bank</t>
  </si>
  <si>
    <t>UPS room A</t>
  </si>
  <si>
    <t>A-85EC002</t>
  </si>
  <si>
    <t>Navaid Control Panel</t>
  </si>
  <si>
    <t>A-85EL010A</t>
  </si>
  <si>
    <t>400/230 VAC UPS Distribution Board A</t>
  </si>
  <si>
    <t>A-85EL010B</t>
  </si>
  <si>
    <t>400/230 VAC UPS Distribution Board B</t>
  </si>
  <si>
    <t>UPS room B</t>
  </si>
  <si>
    <t>A-85EL011A</t>
  </si>
  <si>
    <t>400/230 VAC UPS Sub Distribution Board A</t>
  </si>
  <si>
    <t>A-85EL011B</t>
  </si>
  <si>
    <t>400/230 VAC UPS Sub Distribution Board B</t>
  </si>
  <si>
    <t>A-85EL012A</t>
  </si>
  <si>
    <t>A-85EL012B</t>
  </si>
  <si>
    <t>A-85ER001A</t>
  </si>
  <si>
    <t>400 VAC 3-phase UPS A, 240 kVA</t>
  </si>
  <si>
    <t>potential increase in detial design phase, also depending on selection of supplier</t>
  </si>
  <si>
    <t>A-85ER001B</t>
  </si>
  <si>
    <t>400 VAC 3-phase UPS B, 240 kVA</t>
  </si>
  <si>
    <t>A-85EX002</t>
  </si>
  <si>
    <t>Navaid Battery Breaker</t>
  </si>
  <si>
    <t>A-85EZ001</t>
  </si>
  <si>
    <t>Navaid Main and Secondary Light</t>
  </si>
  <si>
    <t>A-85EZ002</t>
  </si>
  <si>
    <t>Navaid Sub Light</t>
  </si>
  <si>
    <t>T</t>
  </si>
  <si>
    <t>ETRA</t>
  </si>
  <si>
    <t>A-86RA001</t>
  </si>
  <si>
    <t>ET001</t>
  </si>
  <si>
    <t>GA Cabinet #1 A system</t>
  </si>
  <si>
    <t>A-86RA002</t>
  </si>
  <si>
    <t>GA Cabinet #2 B system</t>
  </si>
  <si>
    <t>ETRC</t>
  </si>
  <si>
    <t>A-86RC001</t>
  </si>
  <si>
    <t>Closed Circuit Television (CCTV) Cabinet</t>
  </si>
  <si>
    <t>ETRO</t>
  </si>
  <si>
    <t>A-86RO001</t>
  </si>
  <si>
    <t>Distribution Cabinet Office Data Network</t>
  </si>
  <si>
    <t>A-86RO002</t>
  </si>
  <si>
    <t>Distribution Cabinet Technincal data network</t>
  </si>
  <si>
    <t>A-86RO003</t>
  </si>
  <si>
    <t>Distribution Cabinet Fibre cable links</t>
  </si>
  <si>
    <t>A-86RO004</t>
  </si>
  <si>
    <t>MPLS Cabinet Route bundle A</t>
  </si>
  <si>
    <t>A-86RO005</t>
  </si>
  <si>
    <t>MPLS Cabinet Route bundle B</t>
  </si>
  <si>
    <t>ETRR</t>
  </si>
  <si>
    <t>A-86RR001</t>
  </si>
  <si>
    <t>Radar and AIS Cabinet</t>
  </si>
  <si>
    <t>A-86RR002</t>
  </si>
  <si>
    <t>VTMS Radar Antenna # 1 and Antenna Control Unit # 1</t>
  </si>
  <si>
    <t>AP500 CANTILEVER</t>
  </si>
  <si>
    <t>A-86RR003</t>
  </si>
  <si>
    <t>OSD Radar Antenna # 1 and Antenna Control Unit # 1</t>
  </si>
  <si>
    <t>AP500 E</t>
  </si>
  <si>
    <t>ETRS</t>
  </si>
  <si>
    <t>A-86RS001</t>
  </si>
  <si>
    <t>Optical JB Communication to shore bundle A</t>
  </si>
  <si>
    <t>A-86RS002</t>
  </si>
  <si>
    <t>Optical JB Communication to shore bundle B</t>
  </si>
  <si>
    <t>A-86RS003</t>
  </si>
  <si>
    <t>Optical JB Communication to NoA PdQ bundle A</t>
  </si>
  <si>
    <t>A-86RS004</t>
  </si>
  <si>
    <t>Optical JB Communication to NoA PdQ bundle B</t>
  </si>
  <si>
    <t>A-86RS005</t>
  </si>
  <si>
    <t>Optical JB Communication to Krafla UWP and shore bundle A</t>
  </si>
  <si>
    <t>A-86RS006</t>
  </si>
  <si>
    <t>Optical JB Communication to Krafla UWP and shore bundle B</t>
  </si>
  <si>
    <t>A-86RS007</t>
  </si>
  <si>
    <t>Optical JB Communication to Askja UWP bundle A</t>
  </si>
  <si>
    <t>A-86RS008</t>
  </si>
  <si>
    <t>Optical JB Communication to Askja UWP bundle B</t>
  </si>
  <si>
    <t>ETRX</t>
  </si>
  <si>
    <t>A-86RX001</t>
  </si>
  <si>
    <t>Tetra/UHF and PRS cabinet</t>
  </si>
  <si>
    <t>A-86RX002</t>
  </si>
  <si>
    <t>Bird Deterrent System Cabinet</t>
  </si>
  <si>
    <t>A-86RX003</t>
  </si>
  <si>
    <t>4G/5G and robotics Cabinet</t>
  </si>
  <si>
    <t>A-86RX004</t>
  </si>
  <si>
    <t>VHF and GMDSS cabinet</t>
  </si>
  <si>
    <t>A-86RX005</t>
  </si>
  <si>
    <t>GPS and positioning cabinet (Subsidence monitoring)</t>
  </si>
  <si>
    <t>A-86RX006</t>
  </si>
  <si>
    <t>Spare cabinet # 1</t>
  </si>
  <si>
    <t>U</t>
  </si>
  <si>
    <t>A-87IZ001A/B</t>
  </si>
  <si>
    <t>Krafla SPCU Cabinet</t>
  </si>
  <si>
    <t>HOLD</t>
  </si>
  <si>
    <t>A-87IZ002A/B</t>
  </si>
  <si>
    <t>Central SPCU Cabinet</t>
  </si>
  <si>
    <t>A-87JC001</t>
  </si>
  <si>
    <t>SAS Controller Node Cabinet (F&amp;G) Krafla UWP</t>
  </si>
  <si>
    <t>A-87JC002</t>
  </si>
  <si>
    <t>SAS Controller Node Cabinet (ESD) Krafla UWP</t>
  </si>
  <si>
    <t>A-87JC003</t>
  </si>
  <si>
    <t>SAS Controller Node Cabinet (PSD) Krafla UWP</t>
  </si>
  <si>
    <t>A-87JC004</t>
  </si>
  <si>
    <t>SAS Controller Node Cabinet (PCS) Krafla UWP</t>
  </si>
  <si>
    <t>A-87JC005</t>
  </si>
  <si>
    <t>SAS Controller Node Cabinet (F&amp;G) Askja UPP</t>
  </si>
  <si>
    <t>A-87JC006</t>
  </si>
  <si>
    <t>SAS Controller Node Cabinet (ESD) Askja UPP</t>
  </si>
  <si>
    <t>A-87JC007</t>
  </si>
  <si>
    <t>SAS Controller Node Cabinet (PSD) Askja UPP</t>
  </si>
  <si>
    <t>A-87JC008</t>
  </si>
  <si>
    <t>SAS Controller Node Cabinet (PCS Main process) Askja UPP</t>
  </si>
  <si>
    <t>A-87JC009</t>
  </si>
  <si>
    <t>A-87JC010</t>
  </si>
  <si>
    <t>SAS Controller Node Cabinet (PCS Utility) Askja UPP</t>
  </si>
  <si>
    <t>A-87JC011</t>
  </si>
  <si>
    <t>A-87JC012</t>
  </si>
  <si>
    <t>SAS Controller Node Cabinet (PDCS Electrical Equipment) Askja UPP</t>
  </si>
  <si>
    <t>A-87JC017</t>
  </si>
  <si>
    <t>A-87JC018</t>
  </si>
  <si>
    <t>SAS Controller Node Cabinet (Electrical PMS) Askja UPP</t>
  </si>
  <si>
    <t>A-87JC020</t>
  </si>
  <si>
    <t>AKER BP PDq I/O control cabinet</t>
  </si>
  <si>
    <t>A-87JC021</t>
  </si>
  <si>
    <t>EI102</t>
  </si>
  <si>
    <t>CM/IIoT – I/O Cabinet</t>
  </si>
  <si>
    <t>A-87JC022</t>
  </si>
  <si>
    <t>A-87JC023</t>
  </si>
  <si>
    <t>A-87JC024</t>
  </si>
  <si>
    <t>CM/IIoT – Control Cabinet</t>
  </si>
  <si>
    <t>A-87JC026</t>
  </si>
  <si>
    <t>EI013</t>
  </si>
  <si>
    <t>Valve monitoring Cabinet(for additional sensors mounted on the valves)</t>
  </si>
  <si>
    <t>A-87JC027</t>
  </si>
  <si>
    <t>Valve leakage cabinet</t>
  </si>
  <si>
    <t>May be moved onshore</t>
  </si>
  <si>
    <t>A-87JC028</t>
  </si>
  <si>
    <t>EI007</t>
  </si>
  <si>
    <t>Electrical actuator supplier monitoring cabinet</t>
  </si>
  <si>
    <t>A-87JC029</t>
  </si>
  <si>
    <t>A-87JC030</t>
  </si>
  <si>
    <t>Multiphase processing cabinet UWP Krafla</t>
  </si>
  <si>
    <t>A-87JC031</t>
  </si>
  <si>
    <t>Multiphase processing cabinet UWP Askja</t>
  </si>
  <si>
    <t>A-87JC032</t>
  </si>
  <si>
    <t>Multiphase processing cabinet UPP</t>
  </si>
  <si>
    <t>A-87JC033</t>
  </si>
  <si>
    <t>Metering cabinet UPP GAS</t>
  </si>
  <si>
    <t>A-87JC034</t>
  </si>
  <si>
    <t>Compressor Control Cabinet skid 1</t>
  </si>
  <si>
    <t>A-87JC035</t>
  </si>
  <si>
    <t>BN001</t>
  </si>
  <si>
    <t>Bridge bearing monitoring field panel</t>
  </si>
  <si>
    <t xml:space="preserve">location to be confirmed </t>
  </si>
  <si>
    <t>A-87JC036</t>
  </si>
  <si>
    <t>EI003</t>
  </si>
  <si>
    <t>Analyser control cabinet for process and environment</t>
  </si>
  <si>
    <t>A-87JC037</t>
  </si>
  <si>
    <t>Bridge bearing monitoring cabinet</t>
  </si>
  <si>
    <t>A-87JC038</t>
  </si>
  <si>
    <t>EI004</t>
  </si>
  <si>
    <t>Nucleonic level measurement cabinet</t>
  </si>
  <si>
    <t>A-87JC039</t>
  </si>
  <si>
    <t>EI006</t>
  </si>
  <si>
    <t>Sand monitoring Cabinet</t>
  </si>
  <si>
    <t>A</t>
  </si>
  <si>
    <t>A-87JC040</t>
  </si>
  <si>
    <t>Manual valve Interlock key cabinet</t>
  </si>
  <si>
    <t>Not requiered to be smart cabinet. Only key hangers. 100% manual</t>
  </si>
  <si>
    <t>UID - Power Control cabinet</t>
  </si>
  <si>
    <t>A-87JC043</t>
  </si>
  <si>
    <t>EI103</t>
  </si>
  <si>
    <t>Vibration control cabinet - Protection and CM</t>
  </si>
  <si>
    <t>A-87JC044</t>
  </si>
  <si>
    <t>Compressor Control Cabinet skid 2</t>
  </si>
  <si>
    <t>A-87JC048</t>
  </si>
  <si>
    <t>Robot panel for local pad and spare battery</t>
  </si>
  <si>
    <t>A-87JC050</t>
  </si>
  <si>
    <t>Drone control cabinet</t>
  </si>
  <si>
    <t>A-87JC051</t>
  </si>
  <si>
    <t>A-87JC054</t>
  </si>
  <si>
    <t>Supplier CM Cabinet - Unidentifed but added for development buffer</t>
  </si>
  <si>
    <t>A-87JC055</t>
  </si>
  <si>
    <t>A-87JC063</t>
  </si>
  <si>
    <t>Subsea SAS supplier control cabinet</t>
  </si>
  <si>
    <t>A-87JC064</t>
  </si>
  <si>
    <t>A-87JC065</t>
  </si>
  <si>
    <t>A-87JC066</t>
  </si>
  <si>
    <t>A-87JC067</t>
  </si>
  <si>
    <t>Subsea SAS supplier control cabinet - Future</t>
  </si>
  <si>
    <t>A-87JC068</t>
  </si>
  <si>
    <t>A-87JF001</t>
  </si>
  <si>
    <t xml:space="preserve">SAS FAU/RIO Cabinet </t>
  </si>
  <si>
    <t>A-87JF002</t>
  </si>
  <si>
    <t>A-87JF003</t>
  </si>
  <si>
    <t>A-87JF004</t>
  </si>
  <si>
    <t>A-87JF005</t>
  </si>
  <si>
    <t>A-87JF006</t>
  </si>
  <si>
    <t>A-87JF007</t>
  </si>
  <si>
    <t>A-87JF008</t>
  </si>
  <si>
    <t>A-87JF009</t>
  </si>
  <si>
    <t>A-87JF010</t>
  </si>
  <si>
    <t>A-87JF011</t>
  </si>
  <si>
    <t>A-87JF012</t>
  </si>
  <si>
    <t>SAS Compressor skid 1st RIO</t>
  </si>
  <si>
    <t>A-87JF013</t>
  </si>
  <si>
    <t>SAS TEG skid RIO</t>
  </si>
  <si>
    <t>A-87JF014</t>
  </si>
  <si>
    <t>SAS Liquid export pump skid RIO</t>
  </si>
  <si>
    <t>A-87JF015</t>
  </si>
  <si>
    <t>Electro FTC Cabinet</t>
  </si>
  <si>
    <t>A-87JF016</t>
  </si>
  <si>
    <t>VSD FTC Cabinets</t>
  </si>
  <si>
    <t>A-87JF017</t>
  </si>
  <si>
    <t>SAS Compressor skid 2nd RIO</t>
  </si>
  <si>
    <t>A-87JF018</t>
  </si>
  <si>
    <t xml:space="preserve">SAS FTC special I/O Cabinet </t>
  </si>
  <si>
    <t>A-87JO001</t>
  </si>
  <si>
    <t>Engineering Work Station on desk</t>
  </si>
  <si>
    <t>A-87JO002</t>
  </si>
  <si>
    <t>Temporary Operator Station on desk</t>
  </si>
  <si>
    <t>A-87JQ010</t>
  </si>
  <si>
    <t>SAS Server Cabinet</t>
  </si>
  <si>
    <t>Server function requiered on the UPP and not shore(e.g. historian buffer) and a voyage recorder</t>
  </si>
  <si>
    <t>A-87JQ011</t>
  </si>
  <si>
    <t>SAS Network Distribution Cabinet</t>
  </si>
  <si>
    <t>A-87JQ012</t>
  </si>
  <si>
    <t>ETRQ</t>
  </si>
  <si>
    <t>A-87JQ013</t>
  </si>
  <si>
    <t>SIS Network Distribution Cabinet</t>
  </si>
  <si>
    <t>A-87JQ014</t>
  </si>
  <si>
    <t>A-87JQ015</t>
  </si>
  <si>
    <t>Field Network Distribution Cabinet</t>
  </si>
  <si>
    <t>A-87JQ016</t>
  </si>
  <si>
    <t>A-87JQ017</t>
  </si>
  <si>
    <t>3rd pary Network Distribution Cabinet</t>
  </si>
  <si>
    <t>A-87JQ018</t>
  </si>
  <si>
    <t>A-87JQ019</t>
  </si>
  <si>
    <t>Network Monitoring system (Solarwind)</t>
  </si>
  <si>
    <t>A-87JQ020</t>
  </si>
  <si>
    <t>Service network cabinet</t>
  </si>
  <si>
    <t>A-87JQ021</t>
  </si>
  <si>
    <t>A-87JX010</t>
  </si>
  <si>
    <t>Nucleonic field panel</t>
  </si>
  <si>
    <t>A-87JX011</t>
  </si>
  <si>
    <t>A-87JX012</t>
  </si>
  <si>
    <t>Flare ignition panel</t>
  </si>
  <si>
    <t>A-87JX013</t>
  </si>
  <si>
    <t>A-87JX014</t>
  </si>
  <si>
    <t>Analyser panel</t>
  </si>
  <si>
    <t>A-87JX015</t>
  </si>
  <si>
    <t>A-87JX016</t>
  </si>
  <si>
    <t>EI012</t>
  </si>
  <si>
    <t>A-87JX017</t>
  </si>
  <si>
    <t>Analyser Manual sample station</t>
  </si>
  <si>
    <t>A-87JX018</t>
  </si>
  <si>
    <t>A-87UO001</t>
  </si>
  <si>
    <t>Krafla EPU01 Cabinet</t>
  </si>
  <si>
    <t>Subsea power interface may go directly from hang-off to electrical cabinet</t>
  </si>
  <si>
    <t>A-87UO002</t>
  </si>
  <si>
    <t>Krafla EPU02 Cabinet</t>
  </si>
  <si>
    <t>A-87XX001</t>
  </si>
  <si>
    <t>Robot dock-in station</t>
  </si>
  <si>
    <t>Outdoor</t>
  </si>
  <si>
    <t>A-87XX002</t>
  </si>
  <si>
    <t>A-87XX003</t>
  </si>
  <si>
    <t>A-87XX004</t>
  </si>
  <si>
    <t>AP500 R</t>
  </si>
  <si>
    <t>A-87XX007</t>
  </si>
  <si>
    <t>Drone dock-in station</t>
  </si>
  <si>
    <t>A-87XX008</t>
  </si>
  <si>
    <t>BOTTOM LINE</t>
  </si>
  <si>
    <t>Aibel</t>
  </si>
  <si>
    <t>EQUIPMENT LIST</t>
  </si>
  <si>
    <t>Page No.: 2 of 10</t>
  </si>
  <si>
    <t>Date: 24.03.2021</t>
  </si>
  <si>
    <t>Document No.: C232-AI-R-LA-00001</t>
  </si>
  <si>
    <t>Rev. No.: 02</t>
  </si>
  <si>
    <t>Preliminary only</t>
  </si>
  <si>
    <t>Preliminary Package List</t>
  </si>
  <si>
    <t>Resp</t>
  </si>
  <si>
    <t xml:space="preserve">Main Area Codes </t>
  </si>
  <si>
    <t>Main Area Description</t>
  </si>
  <si>
    <t>Module</t>
  </si>
  <si>
    <t>Pck no.</t>
  </si>
  <si>
    <t>Package Description</t>
  </si>
  <si>
    <t>Company</t>
  </si>
  <si>
    <t>Gas Compressor Package</t>
  </si>
  <si>
    <t>X</t>
  </si>
  <si>
    <t>Inlet Separator Package</t>
  </si>
  <si>
    <t xml:space="preserve">Gas Scrubbers </t>
  </si>
  <si>
    <t>AJ000</t>
  </si>
  <si>
    <t>Jacket</t>
  </si>
  <si>
    <t xml:space="preserve">Shell &amp; Tube Exchangers </t>
  </si>
  <si>
    <t>AP110</t>
  </si>
  <si>
    <t>Stair tower - west</t>
  </si>
  <si>
    <t>Process Module</t>
  </si>
  <si>
    <t>ER005</t>
  </si>
  <si>
    <t>Open</t>
  </si>
  <si>
    <t>Stair tower - east</t>
  </si>
  <si>
    <t>Utility Module</t>
  </si>
  <si>
    <t xml:space="preserve">G2P Mixer Package </t>
  </si>
  <si>
    <t>Liquid Export Pumps</t>
  </si>
  <si>
    <t>Positive Displacement Pumps (HOLD)</t>
  </si>
  <si>
    <t>Plate and Frame Exchangers</t>
  </si>
  <si>
    <t>TEG Regeneration</t>
  </si>
  <si>
    <t>Seawater Lift Pumps</t>
  </si>
  <si>
    <t>Seawater Filtration Pck</t>
  </si>
  <si>
    <t>Misc Pressure Vessels</t>
  </si>
  <si>
    <t>Misc Atmospheric Tanks</t>
  </si>
  <si>
    <t>Electro Chlorination Package</t>
  </si>
  <si>
    <t xml:space="preserve">Pedestal Crane </t>
  </si>
  <si>
    <t>ER017</t>
  </si>
  <si>
    <t>Misc. Lifting / Material Handling Equipment</t>
  </si>
  <si>
    <t>Misc Centrifugal Pumps</t>
  </si>
  <si>
    <t>Relif Vent Tip Pck incl. Ignition Pck</t>
  </si>
  <si>
    <t>Electric Heaters</t>
  </si>
  <si>
    <t>Escape Chute</t>
  </si>
  <si>
    <t>HV Tranformers</t>
  </si>
  <si>
    <t>HV/LV Switchgear</t>
  </si>
  <si>
    <t xml:space="preserve">UPS Package </t>
  </si>
  <si>
    <t>EE007</t>
  </si>
  <si>
    <t>VSD Package - include in mechanical/HVAC packages?</t>
  </si>
  <si>
    <t>SAS Package</t>
  </si>
  <si>
    <t>Telecom Equipment</t>
  </si>
  <si>
    <t>HVAC Equipment</t>
  </si>
  <si>
    <t>ES002</t>
  </si>
  <si>
    <t>Misc Firefighting Equipment </t>
  </si>
  <si>
    <t>EI106</t>
  </si>
  <si>
    <t>Drones/Robotics</t>
  </si>
  <si>
    <t>Nav Aid</t>
  </si>
  <si>
    <t>LV Distribution Boards</t>
  </si>
  <si>
    <t>LV Transformers</t>
  </si>
  <si>
    <t>Hydraulic Power Unit</t>
  </si>
  <si>
    <t>Fiscal Metering and Analysis</t>
  </si>
  <si>
    <t>Condition &amp; Performance Monitoring</t>
  </si>
  <si>
    <t>Vibration Monitoring</t>
  </si>
  <si>
    <t>EI104</t>
  </si>
  <si>
    <t>Field Device Management</t>
  </si>
  <si>
    <t>EI105</t>
  </si>
  <si>
    <t>Dynamic Simulator Model</t>
  </si>
  <si>
    <t>Process Analysis</t>
  </si>
  <si>
    <t>Bridge Bearing &amp; Monitoring system</t>
  </si>
  <si>
    <t>Level Instruments</t>
  </si>
  <si>
    <t>Electrical Actuators</t>
  </si>
  <si>
    <t>EI005</t>
  </si>
  <si>
    <t>Flow measurement</t>
  </si>
  <si>
    <t>Sand Detection</t>
  </si>
  <si>
    <t>EI008</t>
  </si>
  <si>
    <t xml:space="preserve">Control and Choke Valves </t>
  </si>
  <si>
    <t>EI009</t>
  </si>
  <si>
    <t>Blow Down Valves ON/OFF</t>
  </si>
  <si>
    <t>EI010</t>
  </si>
  <si>
    <t>Mono Flanges &amp; Hoods</t>
  </si>
  <si>
    <t>EI011</t>
  </si>
  <si>
    <t>Safety Relief Valves</t>
  </si>
  <si>
    <t>Annulus Vent Monitoring</t>
  </si>
  <si>
    <t>Valve Condition Monitoring</t>
  </si>
  <si>
    <t>Summary per area</t>
  </si>
  <si>
    <t>Footprint 
PERM
(m2)</t>
  </si>
  <si>
    <t>Footprint
FUT/ TEMP
(m2)</t>
  </si>
  <si>
    <t>Footprint
total
(m2)</t>
  </si>
  <si>
    <t>Net Dry Weight 
PERM
(kg)</t>
  </si>
  <si>
    <t>Net Dry Weight 
FUT/ TEMP
(kg)</t>
  </si>
  <si>
    <t>Net Dry Weight 
total
(kg)</t>
  </si>
  <si>
    <t>Gross Dry Weight 
PERM
(kg)</t>
  </si>
  <si>
    <t>Gross Dry Weight 
FUT/ TEMP
(kg)</t>
  </si>
  <si>
    <t>Gross Dry Weight 
total
(kg)</t>
  </si>
  <si>
    <t>Content Weight 
PERM
(kg)</t>
  </si>
  <si>
    <t>Content Weight 
FUT/ TEMP
(kg)</t>
  </si>
  <si>
    <t>Content Weight 
total
(kg)</t>
  </si>
  <si>
    <t>Total</t>
  </si>
  <si>
    <t>Summary per discipline</t>
  </si>
  <si>
    <t>Project management and administration</t>
  </si>
  <si>
    <t>Procurement</t>
  </si>
  <si>
    <t>Architect and building</t>
  </si>
  <si>
    <t>Drilling</t>
  </si>
  <si>
    <t>Electrical</t>
  </si>
  <si>
    <t>F</t>
  </si>
  <si>
    <t>Reservoir</t>
  </si>
  <si>
    <t>G</t>
  </si>
  <si>
    <t>Geosciences</t>
  </si>
  <si>
    <t>Automation</t>
  </si>
  <si>
    <t>K</t>
  </si>
  <si>
    <t>Not in use</t>
  </si>
  <si>
    <t>L</t>
  </si>
  <si>
    <t>Piping and Layout</t>
  </si>
  <si>
    <t>M</t>
  </si>
  <si>
    <t>Material Technology</t>
  </si>
  <si>
    <t>N</t>
  </si>
  <si>
    <t>Structural</t>
  </si>
  <si>
    <t>Operation</t>
  </si>
  <si>
    <t>P</t>
  </si>
  <si>
    <t>Process</t>
  </si>
  <si>
    <t>Q</t>
  </si>
  <si>
    <t xml:space="preserve">Civil </t>
  </si>
  <si>
    <t>Mechanical</t>
  </si>
  <si>
    <t>HSE</t>
  </si>
  <si>
    <t>Telecommunications</t>
  </si>
  <si>
    <t xml:space="preserve">Subsea </t>
  </si>
  <si>
    <t>V</t>
  </si>
  <si>
    <t>Marine Technology</t>
  </si>
  <si>
    <t>W</t>
  </si>
  <si>
    <t>Weight and quantity</t>
  </si>
  <si>
    <t>Y</t>
  </si>
  <si>
    <t>Pipeline</t>
  </si>
  <si>
    <t>Z</t>
  </si>
  <si>
    <t>Multidiscipline</t>
  </si>
  <si>
    <t>Summary per system group</t>
  </si>
  <si>
    <t>System
no.</t>
  </si>
  <si>
    <t>00 – 09</t>
  </si>
  <si>
    <t>Project/facility specific systems</t>
  </si>
  <si>
    <t>10 – 19</t>
  </si>
  <si>
    <t>Drilling, well and Subsea Production System (SPS)</t>
  </si>
  <si>
    <t>20 – 29</t>
  </si>
  <si>
    <t>Main process systems</t>
  </si>
  <si>
    <t>30 – 39</t>
  </si>
  <si>
    <t>Export and by-product handling systems</t>
  </si>
  <si>
    <t>40 – 69</t>
  </si>
  <si>
    <t>Process support and utility systems</t>
  </si>
  <si>
    <t>70 – 79</t>
  </si>
  <si>
    <t>Safety systems</t>
  </si>
  <si>
    <t>80 – 85</t>
  </si>
  <si>
    <t>Electrical power generation and distribution systems</t>
  </si>
  <si>
    <t>86 – 89</t>
  </si>
  <si>
    <t>Automation and Telecommunication systems</t>
  </si>
  <si>
    <t>90 – 99</t>
  </si>
  <si>
    <t>Structural, Civil, Marine and Architectural systems</t>
  </si>
  <si>
    <t>Summary per individual system</t>
  </si>
  <si>
    <t>Drilling systems</t>
  </si>
  <si>
    <t xml:space="preserve">Drilling process systems </t>
  </si>
  <si>
    <t>Drilling well control systems</t>
  </si>
  <si>
    <t>Riser and well systems topside</t>
  </si>
  <si>
    <t>Drilling control and monitoring systems</t>
  </si>
  <si>
    <t>Drilling drain systems</t>
  </si>
  <si>
    <t>Subsea processing utility systems</t>
  </si>
  <si>
    <t>Subsea processing systems</t>
  </si>
  <si>
    <t>Subsea systems, umbilicals, risers and flowlines (SURF)</t>
  </si>
  <si>
    <t>Subsea work-over systems and tooling</t>
  </si>
  <si>
    <t>Separation and stabilization systems</t>
  </si>
  <si>
    <t>Crude handling and storage systems. Metering systems</t>
  </si>
  <si>
    <t>Gas compression and re-injection systems</t>
  </si>
  <si>
    <t>Gas treatment systems</t>
  </si>
  <si>
    <t>Gas conditioning systems</t>
  </si>
  <si>
    <t xml:space="preserve">Gas lift systems </t>
  </si>
  <si>
    <t>Gas export and metering systems</t>
  </si>
  <si>
    <t>Gas sweetening systems</t>
  </si>
  <si>
    <t>Water injection systems</t>
  </si>
  <si>
    <t>Oil exports line systems</t>
  </si>
  <si>
    <t>Condensate export/import pipeline systems</t>
  </si>
  <si>
    <t>Gas exports pipeline systems</t>
  </si>
  <si>
    <t>Oil storage systems</t>
  </si>
  <si>
    <t>Injection water pipeline systems</t>
  </si>
  <si>
    <t>Chemical injection pipeline systems</t>
  </si>
  <si>
    <t>Well stream pipeline systems</t>
  </si>
  <si>
    <t>Gas injection pipeline systems</t>
  </si>
  <si>
    <t>Glycol/methanol regeneration systems</t>
  </si>
  <si>
    <t>Loading systems</t>
  </si>
  <si>
    <t>Cooling medium systems</t>
  </si>
  <si>
    <t>Heating medium systems</t>
  </si>
  <si>
    <t>Chemical injection systems</t>
  </si>
  <si>
    <t>Flare systems</t>
  </si>
  <si>
    <t>Oily water systems</t>
  </si>
  <si>
    <t>Fuel gas systems</t>
  </si>
  <si>
    <t>Methanol/MEG injection systems</t>
  </si>
  <si>
    <t>Chlorination systems</t>
  </si>
  <si>
    <t>Sea water systems</t>
  </si>
  <si>
    <t>Ballast water systems</t>
  </si>
  <si>
    <t>Fresh water systems</t>
  </si>
  <si>
    <t>Secondary heating system</t>
  </si>
  <si>
    <t>Steam systems</t>
  </si>
  <si>
    <t>Open drain systems</t>
  </si>
  <si>
    <t>Closed drain systems</t>
  </si>
  <si>
    <t>Thrusters and propulsion systems</t>
  </si>
  <si>
    <t>Jet fuel systems</t>
  </si>
  <si>
    <t>Diesel oil systems</t>
  </si>
  <si>
    <t>Compressed air systems</t>
  </si>
  <si>
    <t>Inert gas systems</t>
  </si>
  <si>
    <t>Hydraulic power systems</t>
  </si>
  <si>
    <t>Sewage treatment systems</t>
  </si>
  <si>
    <t>Mono-ethylene-glycol (MEG) storage system</t>
  </si>
  <si>
    <t>Tri-ethylene-glycol (TEG) storage system</t>
  </si>
  <si>
    <t>Lubrication oil systems</t>
  </si>
  <si>
    <t>F&amp;G detection systems</t>
  </si>
  <si>
    <t>Fire water systems</t>
  </si>
  <si>
    <t>Fire fighting systems</t>
  </si>
  <si>
    <t>Material handling systems</t>
  </si>
  <si>
    <t>Process shutdown system, e.g. PSD, HIPS, PPS</t>
  </si>
  <si>
    <t>Passive fire protection systems</t>
  </si>
  <si>
    <t>Emergency preparedness systems</t>
  </si>
  <si>
    <t>HVAC systems</t>
  </si>
  <si>
    <t>Environment protection systems</t>
  </si>
  <si>
    <t>Emergency shutdown and blow down systems</t>
  </si>
  <si>
    <t>Main power systems (U≥ 6,6 kV)</t>
  </si>
  <si>
    <t>Main power systems (1,0 kV ≤ U &lt; 6,6 kV)</t>
  </si>
  <si>
    <t xml:space="preserve">Main power systems (U &lt; 1,0 kV) </t>
  </si>
  <si>
    <t>Essential power systems</t>
  </si>
  <si>
    <t>Emergency power systems</t>
  </si>
  <si>
    <t xml:space="preserve">Battery and no-break systems </t>
  </si>
  <si>
    <t xml:space="preserve">Telecommunication systems </t>
  </si>
  <si>
    <t>Automation systems</t>
  </si>
  <si>
    <t>Earthing and lightning systems</t>
  </si>
  <si>
    <t>Automation security infrastructure</t>
  </si>
  <si>
    <t>Topside structure systems</t>
  </si>
  <si>
    <t>Substructure systems</t>
  </si>
  <si>
    <t>TEMP systems</t>
  </si>
  <si>
    <t>Architectural systems</t>
  </si>
  <si>
    <t>Mooring and positioning systems</t>
  </si>
  <si>
    <t>Subsea structure and template systems</t>
  </si>
  <si>
    <t>Accommodation systems</t>
  </si>
  <si>
    <t>Corrosion protection systems</t>
  </si>
  <si>
    <t>Area completion systems</t>
  </si>
  <si>
    <t>Date:24.03.2021</t>
  </si>
  <si>
    <t>Guidelines for MEL / tag editing</t>
  </si>
  <si>
    <t>Activity</t>
  </si>
  <si>
    <t>Format</t>
  </si>
  <si>
    <t>Establish tag</t>
  </si>
  <si>
    <t>1. Insert new row.
2. Set "Tag status" &gt; NEW
3. Fill in tag data.</t>
  </si>
  <si>
    <t>Row shall be highlighted 
(Red)</t>
  </si>
  <si>
    <t>Void tag</t>
  </si>
  <si>
    <t xml:space="preserve">1. Mark row containing tag red, and row to be striked out
 </t>
  </si>
  <si>
    <t>Retagging</t>
  </si>
  <si>
    <t>1. Rename tag in "MEL" tab.
2. Set "Tag status" &gt; DIFF
3. Store historic tag in separted Excel sheet for tag change tracking</t>
  </si>
  <si>
    <t>Edit tag data</t>
  </si>
  <si>
    <t xml:space="preserve">1. Set "Tag status" &gt; DIFF
2. Change cell content. </t>
  </si>
  <si>
    <t>Changed/Updated cells shall be highlighted (Orange, Accent</t>
  </si>
  <si>
    <t xml:space="preserve">For each new revision, MEL will be stripped of color markings, voided tag removed </t>
  </si>
  <si>
    <t xml:space="preserve">and tag status set to blank - Then when further developing the MEL for the next issue, </t>
  </si>
  <si>
    <t>change marking again to be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</si>
</sst>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_(* #,##0.00_);_(* \(#,##0.00\);_(* &quot;-&quot;??_);_(@_)"/>
    <numFmt numFmtId="165" formatCode="_ &quot;kr&quot;\ * #,##0.00_ ;_ &quot;kr&quot;\ * \-#,##0.00_ ;_ &quot;kr&quot;\ * &quot;-&quot;??_ ;_ @_ "/>
    <numFmt numFmtId="166" formatCode="_ * #,##0.00_ ;_ * \-#,##0.00_ ;_ * &quot;-&quot;??_ ;_ @_ "/>
    <numFmt numFmtId="167" formatCode="0.0"/>
    <numFmt numFmtId="168" formatCode="#,##0.0;[Red]\-#,##0.0"/>
    <numFmt numFmtId="169" formatCode="0.000"/>
    <numFmt numFmtId="170" formatCode="00"/>
    <numFmt numFmtId="171" formatCode="#,##0.0"/>
    <numFmt numFmtId="172" formatCode="_ * #,##0.0_ ;_ * \-#,##0.0_ ;_ * &quot;-&quot;??_ ;_ @_ "/>
    <numFmt numFmtId="173" formatCode="0.0\ %"/>
    <numFmt numFmtId="174" formatCode="[$-409]d\-mmm\-yy;@"/>
    <numFmt numFmtId="175" formatCode="_([$€-2]\ * #,##0.00_);_([$€-2]\ * \(#,##0.00\);_([$€-2]\ * &quot;-&quot;??_)"/>
    <numFmt numFmtId="176" formatCode="_ * #,##0_ ;_ * \-#,##0_ ;_ * &quot;-&quot;??_ ;_ @_ "/>
  </numFmts>
  <fonts count="96" x14ac:knownFonts="1">
    <font>
      <sz val="10"/>
      <name val="Arial"/>
    </font>
    <font>
      <sz val="11"/>
      <color theme="1"/>
      <name val="Calibri"/>
      <family val="2"/>
      <scheme val="minor"/>
    </font>
    <font>
      <sz val="10"/>
      <color indexed="8"/>
      <name val="Arial"/>
      <family val="2"/>
    </font>
    <font>
      <sz val="10"/>
      <name val="Arial"/>
      <family val="2"/>
    </font>
    <font>
      <sz val="10"/>
      <color indexed="8"/>
      <name val="Arial"/>
      <family val="2"/>
    </font>
    <font>
      <b/>
      <sz val="10"/>
      <color indexed="8"/>
      <name val="Arial"/>
      <family val="2"/>
    </font>
    <font>
      <sz val="8"/>
      <name val="Arial"/>
      <family val="2"/>
    </font>
    <font>
      <b/>
      <sz val="11"/>
      <name val="Arial"/>
      <family val="2"/>
    </font>
    <font>
      <i/>
      <sz val="8"/>
      <name val="Arial"/>
      <family val="2"/>
    </font>
    <font>
      <b/>
      <sz val="10"/>
      <name val="Arial"/>
      <family val="2"/>
    </font>
    <font>
      <b/>
      <sz val="12"/>
      <name val="Arial"/>
      <family val="2"/>
    </font>
    <font>
      <sz val="12"/>
      <name val="Arial"/>
      <family val="2"/>
    </font>
    <font>
      <b/>
      <sz val="10"/>
      <color indexed="12"/>
      <name val="Arial"/>
      <family val="2"/>
    </font>
    <font>
      <b/>
      <i/>
      <sz val="10"/>
      <name val="Arial"/>
      <family val="2"/>
    </font>
    <font>
      <b/>
      <sz val="14"/>
      <name val="Arial"/>
      <family val="2"/>
    </font>
    <font>
      <b/>
      <sz val="8"/>
      <color indexed="8"/>
      <name val="Arial"/>
      <family val="2"/>
    </font>
    <font>
      <sz val="8"/>
      <color indexed="81"/>
      <name val="Tahoma"/>
      <family val="2"/>
    </font>
    <font>
      <b/>
      <sz val="8"/>
      <color indexed="81"/>
      <name val="Tahoma"/>
      <family val="2"/>
    </font>
    <font>
      <b/>
      <sz val="10"/>
      <color indexed="10"/>
      <name val="Arial"/>
      <family val="2"/>
    </font>
    <font>
      <sz val="8"/>
      <name val="Times New Roman"/>
      <family val="1"/>
    </font>
    <font>
      <b/>
      <sz val="20"/>
      <name val="Arial"/>
      <family val="2"/>
    </font>
    <font>
      <sz val="12"/>
      <name val="Times New Roman"/>
      <family val="1"/>
    </font>
    <font>
      <sz val="11"/>
      <color indexed="81"/>
      <name val="Tahoma"/>
      <family val="2"/>
    </font>
    <font>
      <sz val="9"/>
      <color indexed="81"/>
      <name val="Tahoma"/>
      <family val="2"/>
    </font>
    <font>
      <b/>
      <sz val="11"/>
      <color indexed="81"/>
      <name val="Tahoma"/>
      <family val="2"/>
    </font>
    <font>
      <sz val="10"/>
      <color indexed="81"/>
      <name val="Tahoma"/>
      <family val="2"/>
    </font>
    <font>
      <b/>
      <sz val="9"/>
      <color indexed="81"/>
      <name val="Tahoma"/>
      <family val="2"/>
    </font>
    <font>
      <b/>
      <sz val="18"/>
      <color indexed="56"/>
      <name val="Cambria"/>
      <family val="2"/>
    </font>
    <font>
      <sz val="10"/>
      <name val="MS Sans Serif"/>
      <family val="2"/>
    </font>
    <font>
      <sz val="1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11"/>
      <name val="Arial"/>
      <family val="2"/>
    </font>
    <font>
      <u/>
      <sz val="11"/>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color rgb="FFFF0000"/>
      <name val="Arial"/>
      <family val="2"/>
    </font>
    <font>
      <b/>
      <sz val="11"/>
      <color theme="1"/>
      <name val="Arial"/>
      <family val="2"/>
    </font>
    <font>
      <b/>
      <sz val="10"/>
      <color theme="1"/>
      <name val="Arial"/>
      <family val="2"/>
    </font>
    <font>
      <b/>
      <sz val="12"/>
      <color rgb="FFFF0000"/>
      <name val="Arial"/>
      <family val="2"/>
    </font>
    <font>
      <strike/>
      <sz val="10"/>
      <name val="Arial"/>
      <family val="2"/>
    </font>
    <font>
      <strike/>
      <sz val="10"/>
      <color rgb="FFFF0000"/>
      <name val="Arial"/>
      <family val="2"/>
    </font>
    <font>
      <sz val="11"/>
      <color rgb="FF0000FF"/>
      <name val="Arial"/>
      <family val="2"/>
    </font>
    <font>
      <sz val="12"/>
      <color rgb="FF0000FF"/>
      <name val="Arial"/>
      <family val="2"/>
    </font>
    <font>
      <sz val="6"/>
      <name val="Arial"/>
      <family val="2"/>
    </font>
    <font>
      <sz val="7"/>
      <name val="Arial"/>
      <family val="2"/>
    </font>
    <font>
      <sz val="8"/>
      <color rgb="FFFFFFFF"/>
      <name val="Arial"/>
      <family val="2"/>
    </font>
    <font>
      <sz val="8"/>
      <color rgb="FFFFFFFF"/>
      <name val="Times New Roman"/>
      <family val="1"/>
    </font>
    <font>
      <sz val="9"/>
      <name val="Arial"/>
      <family val="2"/>
    </font>
    <font>
      <sz val="10"/>
      <name val="MS Sans Serif"/>
    </font>
    <font>
      <b/>
      <sz val="9"/>
      <name val="Arial"/>
      <family val="2"/>
    </font>
    <font>
      <strike/>
      <sz val="9"/>
      <name val="Arial"/>
      <family val="2"/>
    </font>
    <font>
      <b/>
      <sz val="10"/>
      <color rgb="FFFF0000"/>
      <name val="Arial"/>
      <family val="2"/>
    </font>
    <font>
      <sz val="9"/>
      <color rgb="FFFF0000"/>
      <name val="Arial"/>
      <family val="2"/>
    </font>
    <font>
      <sz val="10"/>
      <color theme="8"/>
      <name val="Arial"/>
      <family val="2"/>
    </font>
    <font>
      <sz val="10"/>
      <color theme="5"/>
      <name val="Arial"/>
      <family val="2"/>
    </font>
    <font>
      <sz val="10"/>
      <color rgb="FF1F497D"/>
      <name val="Arial"/>
      <family val="2"/>
    </font>
    <font>
      <strike/>
      <sz val="10"/>
      <color rgb="FFC0504D"/>
      <name val="Arial"/>
      <family val="2"/>
    </font>
    <font>
      <sz val="10"/>
      <color rgb="FF000000"/>
      <name val="Arial"/>
      <family val="2"/>
    </font>
    <font>
      <sz val="11"/>
      <color rgb="FF000000"/>
      <name val="Calibri"/>
      <family val="2"/>
    </font>
    <font>
      <sz val="11"/>
      <name val="Calibri"/>
      <family val="2"/>
    </font>
    <font>
      <sz val="8"/>
      <color rgb="FFFF0000"/>
      <name val="Arial"/>
      <family val="2"/>
    </font>
    <font>
      <sz val="12"/>
      <color rgb="FFFF0000"/>
      <name val="Arial"/>
      <family val="2"/>
    </font>
    <font>
      <b/>
      <sz val="8"/>
      <color rgb="FFFF0000"/>
      <name val="Arial"/>
      <family val="2"/>
    </font>
    <font>
      <sz val="11"/>
      <name val="Calibri"/>
      <family val="2"/>
      <charset val="1"/>
    </font>
    <font>
      <b/>
      <sz val="8"/>
      <name val="Calibri"/>
      <family val="2"/>
    </font>
    <font>
      <u/>
      <sz val="10"/>
      <color theme="10"/>
      <name val="Arial"/>
      <family val="2"/>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indexed="8"/>
        <bgColor indexed="64"/>
      </patternFill>
    </fill>
    <fill>
      <patternFill patternType="solid">
        <fgColor indexed="10"/>
        <bgColor indexed="64"/>
      </patternFill>
    </fill>
    <fill>
      <patternFill patternType="solid">
        <fgColor indexed="9"/>
        <bgColor indexed="64"/>
      </patternFill>
    </fill>
    <fill>
      <patternFill patternType="solid">
        <fgColor indexed="26"/>
        <bgColor indexed="64"/>
      </patternFill>
    </fill>
    <fill>
      <patternFill patternType="solid">
        <fgColor indexed="26"/>
        <bgColor indexed="43"/>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FFFFF"/>
        <bgColor rgb="FF000000"/>
      </patternFill>
    </fill>
    <fill>
      <patternFill patternType="solid">
        <fgColor rgb="FFC0C0C0"/>
        <bgColor rgb="FF000000"/>
      </patternFill>
    </fill>
    <fill>
      <patternFill patternType="solid">
        <fgColor rgb="FFCCFFCC"/>
        <bgColor rgb="FF000000"/>
      </patternFill>
    </fill>
    <fill>
      <patternFill patternType="solid">
        <fgColor rgb="FFF4B084"/>
        <bgColor indexed="64"/>
      </patternFill>
    </fill>
    <fill>
      <patternFill patternType="solid">
        <fgColor theme="0"/>
        <bgColor rgb="FF000000"/>
      </patternFill>
    </fill>
    <fill>
      <patternFill patternType="solid">
        <fgColor rgb="FF00B050"/>
        <bgColor indexed="64"/>
      </patternFill>
    </fill>
  </fills>
  <borders count="10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diagonal/>
    </border>
    <border>
      <left style="hair">
        <color indexed="64"/>
      </left>
      <right style="hair">
        <color indexed="64"/>
      </right>
      <top style="hair">
        <color indexed="64"/>
      </top>
      <bottom style="hair">
        <color indexed="64"/>
      </bottom>
      <diagonal/>
    </border>
    <border>
      <left/>
      <right style="hair">
        <color indexed="64"/>
      </right>
      <top/>
      <bottom/>
      <diagonal/>
    </border>
    <border>
      <left style="medium">
        <color indexed="64"/>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9"/>
      </right>
      <top style="thin">
        <color indexed="64"/>
      </top>
      <bottom style="thin">
        <color indexed="9"/>
      </bottom>
      <diagonal/>
    </border>
    <border>
      <left style="thin">
        <color indexed="64"/>
      </left>
      <right style="thin">
        <color indexed="64"/>
      </right>
      <top style="thin">
        <color indexed="64"/>
      </top>
      <bottom style="thin">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hair">
        <color indexed="64"/>
      </right>
      <top style="hair">
        <color indexed="64"/>
      </top>
      <bottom style="hair">
        <color indexed="64"/>
      </bottom>
      <diagonal/>
    </border>
    <border>
      <left style="thin">
        <color indexed="64"/>
      </left>
      <right/>
      <top style="thin">
        <color indexed="64"/>
      </top>
      <bottom style="medium">
        <color indexed="64"/>
      </bottom>
      <diagonal/>
    </border>
    <border>
      <left style="hair">
        <color indexed="64"/>
      </left>
      <right/>
      <top style="hair">
        <color indexed="64"/>
      </top>
      <bottom style="hair">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hair">
        <color indexed="64"/>
      </top>
      <bottom style="hair">
        <color indexed="64"/>
      </bottom>
      <diagonal/>
    </border>
    <border>
      <left style="hair">
        <color indexed="64"/>
      </left>
      <right style="medium">
        <color indexed="64"/>
      </right>
      <top/>
      <bottom/>
      <diagonal/>
    </border>
    <border>
      <left style="medium">
        <color indexed="64"/>
      </left>
      <right style="hair">
        <color indexed="64"/>
      </right>
      <top style="double">
        <color indexed="64"/>
      </top>
      <bottom style="medium">
        <color indexed="64"/>
      </bottom>
      <diagonal/>
    </border>
    <border>
      <left/>
      <right style="hair">
        <color indexed="64"/>
      </right>
      <top style="double">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hair">
        <color indexed="64"/>
      </left>
      <right style="hair">
        <color indexed="64"/>
      </right>
      <top style="double">
        <color indexed="64"/>
      </top>
      <bottom style="medium">
        <color indexed="64"/>
      </bottom>
      <diagonal/>
    </border>
    <border>
      <left style="hair">
        <color indexed="64"/>
      </left>
      <right style="medium">
        <color indexed="64"/>
      </right>
      <top style="double">
        <color indexed="64"/>
      </top>
      <bottom style="medium">
        <color indexed="64"/>
      </bottom>
      <diagonal/>
    </border>
    <border>
      <left style="thin">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hair">
        <color indexed="64"/>
      </bottom>
      <diagonal/>
    </border>
    <border>
      <left style="hair">
        <color indexed="64"/>
      </left>
      <right style="hair">
        <color indexed="64"/>
      </right>
      <top/>
      <bottom style="hair">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ck">
        <color indexed="64"/>
      </bottom>
      <diagonal/>
    </border>
    <border>
      <left/>
      <right style="hair">
        <color indexed="64"/>
      </right>
      <top/>
      <bottom style="hair">
        <color indexed="64"/>
      </bottom>
      <diagonal/>
    </border>
    <border>
      <left/>
      <right style="hair">
        <color indexed="64"/>
      </right>
      <top style="hair">
        <color indexed="64"/>
      </top>
      <bottom/>
      <diagonal/>
    </border>
    <border>
      <left style="hair">
        <color indexed="64"/>
      </left>
      <right style="hair">
        <color indexed="64"/>
      </right>
      <top style="medium">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right style="medium">
        <color indexed="64"/>
      </right>
      <top/>
      <bottom style="hair">
        <color indexed="64"/>
      </bottom>
      <diagonal/>
    </border>
    <border>
      <left style="medium">
        <color indexed="64"/>
      </left>
      <right/>
      <top style="thin">
        <color indexed="64"/>
      </top>
      <bottom style="medium">
        <color indexed="64"/>
      </bottom>
      <diagonal/>
    </border>
    <border>
      <left style="hair">
        <color indexed="64"/>
      </left>
      <right style="medium">
        <color indexed="64"/>
      </right>
      <top style="medium">
        <color indexed="64"/>
      </top>
      <bottom style="hair">
        <color indexed="64"/>
      </bottom>
      <diagonal/>
    </border>
    <border>
      <left/>
      <right style="medium">
        <color indexed="64"/>
      </right>
      <top style="hair">
        <color indexed="64"/>
      </top>
      <bottom/>
      <diagonal/>
    </border>
    <border>
      <left style="medium">
        <color indexed="64"/>
      </left>
      <right style="medium">
        <color indexed="64"/>
      </right>
      <top style="medium">
        <color indexed="64"/>
      </top>
      <bottom style="medium">
        <color indexed="64"/>
      </bottom>
      <diagonal/>
    </border>
  </borders>
  <cellStyleXfs count="4402">
    <xf numFmtId="0" fontId="0" fillId="0" borderId="0"/>
    <xf numFmtId="0" fontId="48" fillId="30" borderId="0" applyNumberFormat="0" applyBorder="0" applyAlignment="0" applyProtection="0"/>
    <xf numFmtId="0" fontId="30" fillId="2" borderId="0" applyNumberFormat="0" applyBorder="0" applyAlignment="0" applyProtection="0"/>
    <xf numFmtId="0" fontId="48" fillId="30" borderId="0" applyNumberFormat="0" applyBorder="0" applyAlignment="0" applyProtection="0"/>
    <xf numFmtId="0" fontId="30" fillId="2" borderId="0" applyNumberFormat="0" applyBorder="0" applyAlignment="0" applyProtection="0"/>
    <xf numFmtId="0" fontId="48" fillId="30" borderId="0" applyNumberFormat="0" applyBorder="0" applyAlignment="0" applyProtection="0"/>
    <xf numFmtId="0" fontId="48" fillId="31" borderId="0" applyNumberFormat="0" applyBorder="0" applyAlignment="0" applyProtection="0"/>
    <xf numFmtId="0" fontId="30" fillId="3" borderId="0" applyNumberFormat="0" applyBorder="0" applyAlignment="0" applyProtection="0"/>
    <xf numFmtId="0" fontId="48" fillId="31" borderId="0" applyNumberFormat="0" applyBorder="0" applyAlignment="0" applyProtection="0"/>
    <xf numFmtId="0" fontId="30" fillId="3" borderId="0" applyNumberFormat="0" applyBorder="0" applyAlignment="0" applyProtection="0"/>
    <xf numFmtId="0" fontId="48" fillId="31" borderId="0" applyNumberFormat="0" applyBorder="0" applyAlignment="0" applyProtection="0"/>
    <xf numFmtId="0" fontId="48" fillId="32" borderId="0" applyNumberFormat="0" applyBorder="0" applyAlignment="0" applyProtection="0"/>
    <xf numFmtId="0" fontId="30" fillId="4" borderId="0" applyNumberFormat="0" applyBorder="0" applyAlignment="0" applyProtection="0"/>
    <xf numFmtId="0" fontId="48" fillId="32" borderId="0" applyNumberFormat="0" applyBorder="0" applyAlignment="0" applyProtection="0"/>
    <xf numFmtId="0" fontId="30" fillId="4" borderId="0" applyNumberFormat="0" applyBorder="0" applyAlignment="0" applyProtection="0"/>
    <xf numFmtId="0" fontId="48" fillId="32" borderId="0" applyNumberFormat="0" applyBorder="0" applyAlignment="0" applyProtection="0"/>
    <xf numFmtId="0" fontId="48" fillId="33" borderId="0" applyNumberFormat="0" applyBorder="0" applyAlignment="0" applyProtection="0"/>
    <xf numFmtId="0" fontId="30" fillId="5" borderId="0" applyNumberFormat="0" applyBorder="0" applyAlignment="0" applyProtection="0"/>
    <xf numFmtId="0" fontId="48" fillId="33" borderId="0" applyNumberFormat="0" applyBorder="0" applyAlignment="0" applyProtection="0"/>
    <xf numFmtId="0" fontId="30" fillId="5" borderId="0" applyNumberFormat="0" applyBorder="0" applyAlignment="0" applyProtection="0"/>
    <xf numFmtId="0" fontId="48" fillId="33" borderId="0" applyNumberFormat="0" applyBorder="0" applyAlignment="0" applyProtection="0"/>
    <xf numFmtId="0" fontId="48" fillId="34" borderId="0" applyNumberFormat="0" applyBorder="0" applyAlignment="0" applyProtection="0"/>
    <xf numFmtId="0" fontId="30" fillId="6" borderId="0" applyNumberFormat="0" applyBorder="0" applyAlignment="0" applyProtection="0"/>
    <xf numFmtId="0" fontId="48" fillId="34" borderId="0" applyNumberFormat="0" applyBorder="0" applyAlignment="0" applyProtection="0"/>
    <xf numFmtId="0" fontId="30" fillId="6" borderId="0" applyNumberFormat="0" applyBorder="0" applyAlignment="0" applyProtection="0"/>
    <xf numFmtId="0" fontId="48" fillId="34" borderId="0" applyNumberFormat="0" applyBorder="0" applyAlignment="0" applyProtection="0"/>
    <xf numFmtId="0" fontId="48" fillId="35" borderId="0" applyNumberFormat="0" applyBorder="0" applyAlignment="0" applyProtection="0"/>
    <xf numFmtId="0" fontId="30" fillId="7" borderId="0" applyNumberFormat="0" applyBorder="0" applyAlignment="0" applyProtection="0"/>
    <xf numFmtId="0" fontId="48" fillId="35" borderId="0" applyNumberFormat="0" applyBorder="0" applyAlignment="0" applyProtection="0"/>
    <xf numFmtId="0" fontId="30" fillId="7" borderId="0" applyNumberFormat="0" applyBorder="0" applyAlignment="0" applyProtection="0"/>
    <xf numFmtId="0" fontId="48" fillId="35" borderId="0" applyNumberFormat="0" applyBorder="0" applyAlignment="0" applyProtection="0"/>
    <xf numFmtId="0" fontId="30" fillId="2" borderId="0" applyNumberFormat="0" applyBorder="0" applyAlignment="0" applyProtection="0"/>
    <xf numFmtId="0" fontId="30" fillId="3" borderId="0" applyNumberFormat="0" applyBorder="0" applyAlignment="0" applyProtection="0"/>
    <xf numFmtId="0" fontId="30" fillId="4" borderId="0" applyNumberFormat="0" applyBorder="0" applyAlignment="0" applyProtection="0"/>
    <xf numFmtId="0" fontId="30" fillId="5"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48" fillId="36" borderId="0" applyNumberFormat="0" applyBorder="0" applyAlignment="0" applyProtection="0"/>
    <xf numFmtId="0" fontId="30" fillId="8" borderId="0" applyNumberFormat="0" applyBorder="0" applyAlignment="0" applyProtection="0"/>
    <xf numFmtId="0" fontId="48" fillId="36" borderId="0" applyNumberFormat="0" applyBorder="0" applyAlignment="0" applyProtection="0"/>
    <xf numFmtId="0" fontId="30" fillId="8" borderId="0" applyNumberFormat="0" applyBorder="0" applyAlignment="0" applyProtection="0"/>
    <xf numFmtId="0" fontId="48" fillId="36" borderId="0" applyNumberFormat="0" applyBorder="0" applyAlignment="0" applyProtection="0"/>
    <xf numFmtId="0" fontId="48" fillId="37" borderId="0" applyNumberFormat="0" applyBorder="0" applyAlignment="0" applyProtection="0"/>
    <xf numFmtId="0" fontId="30" fillId="9" borderId="0" applyNumberFormat="0" applyBorder="0" applyAlignment="0" applyProtection="0"/>
    <xf numFmtId="0" fontId="48" fillId="37" borderId="0" applyNumberFormat="0" applyBorder="0" applyAlignment="0" applyProtection="0"/>
    <xf numFmtId="0" fontId="30" fillId="9" borderId="0" applyNumberFormat="0" applyBorder="0" applyAlignment="0" applyProtection="0"/>
    <xf numFmtId="0" fontId="48" fillId="37" borderId="0" applyNumberFormat="0" applyBorder="0" applyAlignment="0" applyProtection="0"/>
    <xf numFmtId="0" fontId="48" fillId="38" borderId="0" applyNumberFormat="0" applyBorder="0" applyAlignment="0" applyProtection="0"/>
    <xf numFmtId="0" fontId="30" fillId="10" borderId="0" applyNumberFormat="0" applyBorder="0" applyAlignment="0" applyProtection="0"/>
    <xf numFmtId="0" fontId="48" fillId="38" borderId="0" applyNumberFormat="0" applyBorder="0" applyAlignment="0" applyProtection="0"/>
    <xf numFmtId="0" fontId="30" fillId="10" borderId="0" applyNumberFormat="0" applyBorder="0" applyAlignment="0" applyProtection="0"/>
    <xf numFmtId="0" fontId="48" fillId="38" borderId="0" applyNumberFormat="0" applyBorder="0" applyAlignment="0" applyProtection="0"/>
    <xf numFmtId="0" fontId="48" fillId="39" borderId="0" applyNumberFormat="0" applyBorder="0" applyAlignment="0" applyProtection="0"/>
    <xf numFmtId="0" fontId="30" fillId="5" borderId="0" applyNumberFormat="0" applyBorder="0" applyAlignment="0" applyProtection="0"/>
    <xf numFmtId="0" fontId="48" fillId="39" borderId="0" applyNumberFormat="0" applyBorder="0" applyAlignment="0" applyProtection="0"/>
    <xf numFmtId="0" fontId="30" fillId="5" borderId="0" applyNumberFormat="0" applyBorder="0" applyAlignment="0" applyProtection="0"/>
    <xf numFmtId="0" fontId="48" fillId="39" borderId="0" applyNumberFormat="0" applyBorder="0" applyAlignment="0" applyProtection="0"/>
    <xf numFmtId="0" fontId="48" fillId="40" borderId="0" applyNumberFormat="0" applyBorder="0" applyAlignment="0" applyProtection="0"/>
    <xf numFmtId="0" fontId="30" fillId="8" borderId="0" applyNumberFormat="0" applyBorder="0" applyAlignment="0" applyProtection="0"/>
    <xf numFmtId="0" fontId="48" fillId="40" borderId="0" applyNumberFormat="0" applyBorder="0" applyAlignment="0" applyProtection="0"/>
    <xf numFmtId="0" fontId="30" fillId="8" borderId="0" applyNumberFormat="0" applyBorder="0" applyAlignment="0" applyProtection="0"/>
    <xf numFmtId="0" fontId="48" fillId="40" borderId="0" applyNumberFormat="0" applyBorder="0" applyAlignment="0" applyProtection="0"/>
    <xf numFmtId="0" fontId="48" fillId="41" borderId="0" applyNumberFormat="0" applyBorder="0" applyAlignment="0" applyProtection="0"/>
    <xf numFmtId="0" fontId="30" fillId="11" borderId="0" applyNumberFormat="0" applyBorder="0" applyAlignment="0" applyProtection="0"/>
    <xf numFmtId="0" fontId="48" fillId="41" borderId="0" applyNumberFormat="0" applyBorder="0" applyAlignment="0" applyProtection="0"/>
    <xf numFmtId="0" fontId="30" fillId="11" borderId="0" applyNumberFormat="0" applyBorder="0" applyAlignment="0" applyProtection="0"/>
    <xf numFmtId="0" fontId="48" fillId="41"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5" borderId="0" applyNumberFormat="0" applyBorder="0" applyAlignment="0" applyProtection="0"/>
    <xf numFmtId="0" fontId="30" fillId="8" borderId="0" applyNumberFormat="0" applyBorder="0" applyAlignment="0" applyProtection="0"/>
    <xf numFmtId="0" fontId="30" fillId="11"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49" fillId="42"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49" fillId="43"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49" fillId="44"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49" fillId="45"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49" fillId="46"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49" fillId="47" borderId="0" applyNumberFormat="0" applyBorder="0" applyAlignment="0" applyProtection="0"/>
    <xf numFmtId="0" fontId="31" fillId="12"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5"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49" fillId="48"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49" fillId="49"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49" fillId="50"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49" fillId="51"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49" fillId="52"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49" fillId="53" borderId="0" applyNumberFormat="0" applyBorder="0" applyAlignment="0" applyProtection="0"/>
    <xf numFmtId="0" fontId="32" fillId="3" borderId="0" applyNumberFormat="0" applyBorder="0" applyAlignment="0" applyProtection="0"/>
    <xf numFmtId="0" fontId="32" fillId="3" borderId="0" applyNumberFormat="0" applyBorder="0" applyAlignment="0" applyProtection="0"/>
    <xf numFmtId="0" fontId="50" fillId="54" borderId="0" applyNumberFormat="0" applyBorder="0" applyAlignment="0" applyProtection="0"/>
    <xf numFmtId="0" fontId="36" fillId="4" borderId="0" applyNumberFormat="0" applyBorder="0" applyAlignment="0" applyProtection="0"/>
    <xf numFmtId="0" fontId="33" fillId="20" borderId="1" applyNumberFormat="0" applyAlignment="0" applyProtection="0"/>
    <xf numFmtId="0" fontId="33" fillId="20" borderId="1" applyNumberFormat="0" applyAlignment="0" applyProtection="0"/>
    <xf numFmtId="0" fontId="51" fillId="55" borderId="74" applyNumberFormat="0" applyAlignment="0" applyProtection="0"/>
    <xf numFmtId="0" fontId="33" fillId="20" borderId="1" applyNumberFormat="0" applyAlignment="0" applyProtection="0"/>
    <xf numFmtId="0" fontId="34" fillId="21" borderId="2" applyNumberFormat="0" applyAlignment="0" applyProtection="0"/>
    <xf numFmtId="0" fontId="41" fillId="0" borderId="3" applyNumberFormat="0" applyFill="0" applyAlignment="0" applyProtection="0"/>
    <xf numFmtId="0" fontId="34" fillId="21" borderId="2" applyNumberFormat="0" applyAlignment="0" applyProtection="0"/>
    <xf numFmtId="0" fontId="34" fillId="21" borderId="2" applyNumberFormat="0" applyAlignment="0" applyProtection="0"/>
    <xf numFmtId="0" fontId="52" fillId="56" borderId="75" applyNumberFormat="0" applyAlignment="0" applyProtection="0"/>
    <xf numFmtId="166" fontId="3" fillId="0" borderId="0" applyFont="0" applyFill="0" applyBorder="0" applyAlignment="0" applyProtection="0"/>
    <xf numFmtId="40" fontId="28" fillId="0" borderId="0" applyFont="0" applyFill="0" applyBorder="0" applyAlignment="0" applyProtection="0"/>
    <xf numFmtId="40" fontId="28"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40" fontId="28" fillId="0" borderId="0" applyFont="0" applyFill="0" applyBorder="0" applyAlignment="0" applyProtection="0"/>
    <xf numFmtId="166" fontId="3" fillId="0" borderId="0" applyFont="0" applyFill="0" applyBorder="0" applyAlignment="0" applyProtection="0"/>
    <xf numFmtId="164" fontId="3" fillId="0" borderId="0" applyFont="0" applyFill="0" applyBorder="0" applyAlignment="0" applyProtection="0"/>
    <xf numFmtId="166" fontId="3" fillId="0" borderId="0" applyFont="0" applyFill="0" applyBorder="0" applyAlignment="0" applyProtection="0"/>
    <xf numFmtId="164" fontId="3" fillId="0" borderId="0" applyFont="0" applyFill="0" applyBorder="0" applyAlignment="0" applyProtection="0"/>
    <xf numFmtId="166" fontId="3" fillId="0" borderId="0" applyFont="0" applyFill="0" applyBorder="0" applyAlignment="0" applyProtection="0"/>
    <xf numFmtId="40" fontId="28" fillId="0" borderId="0" applyFont="0" applyFill="0" applyBorder="0" applyAlignment="0" applyProtection="0"/>
    <xf numFmtId="166" fontId="3" fillId="0" borderId="0" applyFont="0" applyFill="0" applyBorder="0" applyAlignment="0" applyProtection="0"/>
    <xf numFmtId="164" fontId="3" fillId="0" borderId="0" applyFont="0" applyFill="0" applyBorder="0" applyAlignment="0" applyProtection="0"/>
    <xf numFmtId="40" fontId="28" fillId="0" borderId="0" applyFont="0" applyFill="0" applyBorder="0" applyAlignment="0" applyProtection="0"/>
    <xf numFmtId="40" fontId="28" fillId="0" borderId="0" applyFont="0" applyFill="0" applyBorder="0" applyAlignment="0" applyProtection="0"/>
    <xf numFmtId="43" fontId="28" fillId="0" borderId="0" applyFont="0" applyFill="0" applyBorder="0" applyAlignment="0" applyProtection="0"/>
    <xf numFmtId="166" fontId="3" fillId="0" borderId="0" applyFont="0" applyFill="0" applyBorder="0" applyAlignment="0" applyProtection="0"/>
    <xf numFmtId="164"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40" fontId="28" fillId="0" borderId="0" applyFont="0" applyFill="0" applyBorder="0" applyAlignment="0" applyProtection="0"/>
    <xf numFmtId="164" fontId="3" fillId="0" borderId="0" applyFont="0" applyFill="0" applyBorder="0" applyAlignment="0" applyProtection="0"/>
    <xf numFmtId="40" fontId="28" fillId="0" borderId="0" applyFont="0" applyFill="0" applyBorder="0" applyAlignment="0" applyProtection="0"/>
    <xf numFmtId="166" fontId="3" fillId="0" borderId="0" applyFont="0" applyFill="0" applyBorder="0" applyAlignment="0" applyProtection="0"/>
    <xf numFmtId="40" fontId="28" fillId="0" borderId="0" applyFont="0" applyFill="0" applyBorder="0" applyAlignment="0" applyProtection="0"/>
    <xf numFmtId="164" fontId="48" fillId="0" borderId="0" applyFont="0" applyFill="0" applyBorder="0" applyAlignment="0" applyProtection="0"/>
    <xf numFmtId="40" fontId="28" fillId="0" borderId="0" applyFont="0" applyFill="0" applyBorder="0" applyAlignment="0" applyProtection="0"/>
    <xf numFmtId="166" fontId="3"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48" fillId="0" borderId="0" applyFont="0" applyFill="0" applyBorder="0" applyAlignment="0" applyProtection="0"/>
    <xf numFmtId="40" fontId="2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48" fillId="0" borderId="0" applyFont="0" applyFill="0" applyBorder="0" applyAlignment="0" applyProtection="0"/>
    <xf numFmtId="0" fontId="39" fillId="0" borderId="0" applyNumberFormat="0" applyFill="0" applyBorder="0" applyAlignment="0" applyProtection="0"/>
    <xf numFmtId="0" fontId="31"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9" borderId="0" applyNumberFormat="0" applyBorder="0" applyAlignment="0" applyProtection="0"/>
    <xf numFmtId="0" fontId="40" fillId="7" borderId="1" applyNumberFormat="0" applyAlignment="0" applyProtection="0"/>
    <xf numFmtId="175" fontId="3" fillId="0" borderId="0" applyFon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53" fillId="0" borderId="0" applyNumberFormat="0" applyFill="0" applyBorder="0" applyAlignment="0" applyProtection="0"/>
    <xf numFmtId="0" fontId="54" fillId="57"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54" fillId="57" borderId="0" applyNumberFormat="0" applyBorder="0" applyAlignment="0" applyProtection="0"/>
    <xf numFmtId="0" fontId="37" fillId="0" borderId="4" applyNumberFormat="0" applyFill="0" applyAlignment="0" applyProtection="0"/>
    <xf numFmtId="0" fontId="37" fillId="0" borderId="4" applyNumberFormat="0" applyFill="0" applyAlignment="0" applyProtection="0"/>
    <xf numFmtId="0" fontId="55" fillId="0" borderId="76"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56" fillId="0" borderId="77" applyNumberFormat="0" applyFill="0" applyAlignment="0" applyProtection="0"/>
    <xf numFmtId="0" fontId="39" fillId="0" borderId="6" applyNumberFormat="0" applyFill="0" applyAlignment="0" applyProtection="0"/>
    <xf numFmtId="0" fontId="39" fillId="0" borderId="6" applyNumberFormat="0" applyFill="0" applyAlignment="0" applyProtection="0"/>
    <xf numFmtId="0" fontId="57" fillId="0" borderId="78"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57" fillId="0" borderId="0" applyNumberFormat="0" applyFill="0" applyBorder="0" applyAlignment="0" applyProtection="0"/>
    <xf numFmtId="0" fontId="32" fillId="3" borderId="0" applyNumberFormat="0" applyBorder="0" applyAlignment="0" applyProtection="0"/>
    <xf numFmtId="0" fontId="40" fillId="7" borderId="1" applyNumberFormat="0" applyAlignment="0" applyProtection="0"/>
    <xf numFmtId="0" fontId="40" fillId="7" borderId="1" applyNumberFormat="0" applyAlignment="0" applyProtection="0"/>
    <xf numFmtId="0" fontId="58" fillId="58" borderId="74" applyNumberFormat="0" applyAlignment="0" applyProtection="0"/>
    <xf numFmtId="0" fontId="41" fillId="0" borderId="3" applyNumberFormat="0" applyFill="0" applyAlignment="0" applyProtection="0"/>
    <xf numFmtId="0" fontId="41" fillId="0" borderId="3" applyNumberFormat="0" applyFill="0" applyAlignment="0" applyProtection="0"/>
    <xf numFmtId="0" fontId="59" fillId="0" borderId="79" applyNumberFormat="0" applyFill="0" applyAlignment="0" applyProtection="0"/>
    <xf numFmtId="0" fontId="42" fillId="22" borderId="0" applyNumberFormat="0" applyBorder="0" applyAlignment="0" applyProtection="0"/>
    <xf numFmtId="0" fontId="42" fillId="22" borderId="0" applyNumberFormat="0" applyBorder="0" applyAlignment="0" applyProtection="0"/>
    <xf numFmtId="0" fontId="60" fillId="59" borderId="0" applyNumberFormat="0" applyBorder="0" applyAlignment="0" applyProtection="0"/>
    <xf numFmtId="0" fontId="3"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3" fillId="0" borderId="0"/>
    <xf numFmtId="0" fontId="3" fillId="0" borderId="0"/>
    <xf numFmtId="0" fontId="2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28" fillId="0" borderId="0"/>
    <xf numFmtId="0" fontId="28" fillId="0" borderId="0"/>
    <xf numFmtId="0" fontId="2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28" fillId="0" borderId="0"/>
    <xf numFmtId="0" fontId="48" fillId="0" borderId="0"/>
    <xf numFmtId="174" fontId="29" fillId="0" borderId="0"/>
    <xf numFmtId="174" fontId="29" fillId="0" borderId="0"/>
    <xf numFmtId="0" fontId="28" fillId="0" borderId="0"/>
    <xf numFmtId="0" fontId="3" fillId="0" borderId="0"/>
    <xf numFmtId="0" fontId="3" fillId="0" borderId="0"/>
    <xf numFmtId="0" fontId="28" fillId="0" borderId="0"/>
    <xf numFmtId="0" fontId="28" fillId="0" borderId="0"/>
    <xf numFmtId="0" fontId="30" fillId="0" borderId="0"/>
    <xf numFmtId="0" fontId="3" fillId="0" borderId="0"/>
    <xf numFmtId="0" fontId="28" fillId="0" borderId="0"/>
    <xf numFmtId="0" fontId="28" fillId="0" borderId="0"/>
    <xf numFmtId="0" fontId="3" fillId="0" borderId="0"/>
    <xf numFmtId="0" fontId="48" fillId="0" borderId="0"/>
    <xf numFmtId="0" fontId="48" fillId="0" borderId="0"/>
    <xf numFmtId="0" fontId="48" fillId="0" borderId="0"/>
    <xf numFmtId="0" fontId="48" fillId="0" borderId="0"/>
    <xf numFmtId="0" fontId="48" fillId="0" borderId="0"/>
    <xf numFmtId="0" fontId="3" fillId="0" borderId="0"/>
    <xf numFmtId="0" fontId="28" fillId="0" borderId="0"/>
    <xf numFmtId="0" fontId="3"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3"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3" fillId="0" borderId="0"/>
    <xf numFmtId="0" fontId="30" fillId="0" borderId="0"/>
    <xf numFmtId="0" fontId="48" fillId="0" borderId="0"/>
    <xf numFmtId="0" fontId="3"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28" fillId="0" borderId="0"/>
    <xf numFmtId="0" fontId="3" fillId="0" borderId="0"/>
    <xf numFmtId="0" fontId="28" fillId="0" borderId="0"/>
    <xf numFmtId="0" fontId="48" fillId="0" borderId="0"/>
    <xf numFmtId="0" fontId="3" fillId="0" borderId="0"/>
    <xf numFmtId="0" fontId="48" fillId="0" borderId="0"/>
    <xf numFmtId="0" fontId="3" fillId="0" borderId="0"/>
    <xf numFmtId="0" fontId="28" fillId="0" borderId="0"/>
    <xf numFmtId="0" fontId="28" fillId="0" borderId="0"/>
    <xf numFmtId="0" fontId="30" fillId="0" borderId="0"/>
    <xf numFmtId="0" fontId="28" fillId="0" borderId="0"/>
    <xf numFmtId="0" fontId="2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30"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28" fillId="0" borderId="0"/>
    <xf numFmtId="0" fontId="3" fillId="0" borderId="0"/>
    <xf numFmtId="0" fontId="28" fillId="0" borderId="0"/>
    <xf numFmtId="0" fontId="2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2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28" fillId="0" borderId="0"/>
    <xf numFmtId="0" fontId="28" fillId="0" borderId="0"/>
    <xf numFmtId="0" fontId="28" fillId="0" borderId="0"/>
    <xf numFmtId="0" fontId="28" fillId="0" borderId="0"/>
    <xf numFmtId="0" fontId="28" fillId="0" borderId="0"/>
    <xf numFmtId="0" fontId="28" fillId="0" borderId="0"/>
    <xf numFmtId="0" fontId="3" fillId="0" borderId="0"/>
    <xf numFmtId="0" fontId="28" fillId="0" borderId="0"/>
    <xf numFmtId="0" fontId="28" fillId="0" borderId="0"/>
    <xf numFmtId="0" fontId="28" fillId="0" borderId="0"/>
    <xf numFmtId="0" fontId="19" fillId="0" borderId="0"/>
    <xf numFmtId="0" fontId="19" fillId="0" borderId="0"/>
    <xf numFmtId="0" fontId="3" fillId="23" borderId="7" applyNumberFormat="0" applyFont="0" applyAlignment="0" applyProtection="0"/>
    <xf numFmtId="0" fontId="3" fillId="23" borderId="7" applyNumberFormat="0" applyFont="0" applyAlignment="0" applyProtection="0"/>
    <xf numFmtId="0" fontId="48" fillId="60" borderId="80" applyNumberFormat="0" applyFont="0" applyAlignment="0" applyProtection="0"/>
    <xf numFmtId="0" fontId="48" fillId="60" borderId="80" applyNumberFormat="0" applyFont="0" applyAlignment="0" applyProtection="0"/>
    <xf numFmtId="0" fontId="3" fillId="23" borderId="7" applyNumberFormat="0" applyFont="0" applyAlignment="0" applyProtection="0"/>
    <xf numFmtId="0" fontId="48" fillId="60" borderId="80"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43" fillId="20" borderId="8" applyNumberFormat="0" applyAlignment="0" applyProtection="0"/>
    <xf numFmtId="0" fontId="43" fillId="20" borderId="8" applyNumberFormat="0" applyAlignment="0" applyProtection="0"/>
    <xf numFmtId="0" fontId="61" fillId="55" borderId="81" applyNumberFormat="0" applyAlignment="0" applyProtection="0"/>
    <xf numFmtId="9" fontId="3" fillId="0" borderId="0" applyFont="0" applyFill="0" applyBorder="0" applyAlignment="0" applyProtection="0"/>
    <xf numFmtId="9" fontId="28" fillId="0" borderId="0" applyFont="0" applyFill="0" applyBorder="0" applyAlignment="0" applyProtection="0"/>
    <xf numFmtId="9" fontId="3" fillId="0" borderId="0" applyFont="0" applyFill="0" applyBorder="0" applyAlignment="0" applyProtection="0"/>
    <xf numFmtId="9" fontId="28" fillId="0" borderId="0" applyFont="0" applyFill="0" applyBorder="0" applyAlignment="0" applyProtection="0"/>
    <xf numFmtId="9" fontId="3"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43" fillId="20" borderId="8" applyNumberFormat="0" applyAlignment="0" applyProtection="0"/>
    <xf numFmtId="0" fontId="45" fillId="0" borderId="0" applyNumberFormat="0" applyFill="0" applyBorder="0" applyAlignment="0" applyProtection="0"/>
    <xf numFmtId="0" fontId="35" fillId="0" borderId="0" applyNumberFormat="0" applyFill="0" applyBorder="0" applyAlignment="0" applyProtection="0"/>
    <xf numFmtId="0" fontId="62"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37" fillId="0" borderId="4" applyNumberFormat="0" applyFill="0" applyAlignment="0" applyProtection="0"/>
    <xf numFmtId="0" fontId="38" fillId="0" borderId="5" applyNumberFormat="0" applyFill="0" applyAlignment="0" applyProtection="0"/>
    <xf numFmtId="0" fontId="39" fillId="0" borderId="6" applyNumberFormat="0" applyFill="0" applyAlignment="0" applyProtection="0"/>
    <xf numFmtId="0" fontId="27" fillId="0" borderId="0" applyNumberFormat="0" applyFill="0" applyBorder="0" applyAlignment="0" applyProtection="0"/>
    <xf numFmtId="0" fontId="44" fillId="0" borderId="9" applyNumberFormat="0" applyFill="0" applyAlignment="0" applyProtection="0"/>
    <xf numFmtId="0" fontId="44" fillId="0" borderId="9" applyNumberFormat="0" applyFill="0" applyAlignment="0" applyProtection="0"/>
    <xf numFmtId="0" fontId="63" fillId="0" borderId="82" applyNumberFormat="0" applyFill="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64" fillId="0" borderId="0" applyNumberFormat="0" applyFill="0" applyBorder="0" applyAlignment="0" applyProtection="0"/>
    <xf numFmtId="0" fontId="78" fillId="0" borderId="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60" borderId="80" applyNumberFormat="0" applyFont="0" applyAlignment="0" applyProtection="0"/>
    <xf numFmtId="0" fontId="1" fillId="60" borderId="80" applyNumberFormat="0" applyFont="0" applyAlignment="0" applyProtection="0"/>
    <xf numFmtId="0" fontId="1" fillId="60" borderId="80" applyNumberFormat="0" applyFont="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60" borderId="80" applyNumberFormat="0" applyFont="0" applyAlignment="0" applyProtection="0"/>
    <xf numFmtId="0" fontId="1" fillId="60" borderId="80" applyNumberFormat="0" applyFont="0" applyAlignment="0" applyProtection="0"/>
    <xf numFmtId="0" fontId="1" fillId="60" borderId="80" applyNumberFormat="0" applyFont="0" applyAlignment="0" applyProtection="0"/>
    <xf numFmtId="0" fontId="95" fillId="0" borderId="0" applyNumberFormat="0" applyFill="0" applyBorder="0" applyAlignment="0" applyProtection="0"/>
  </cellStyleXfs>
  <cellXfs count="577">
    <xf numFmtId="0" fontId="0" fillId="0" borderId="0" xfId="0"/>
    <xf numFmtId="0" fontId="4" fillId="0" borderId="0" xfId="0" applyFont="1"/>
    <xf numFmtId="0" fontId="4" fillId="0" borderId="0" xfId="0" applyFont="1" applyAlignment="1">
      <alignment horizontal="center"/>
    </xf>
    <xf numFmtId="169" fontId="4" fillId="0" borderId="0" xfId="0" applyNumberFormat="1" applyFont="1"/>
    <xf numFmtId="167" fontId="4" fillId="0" borderId="0" xfId="0" applyNumberFormat="1" applyFont="1" applyAlignment="1">
      <alignment horizontal="center"/>
    </xf>
    <xf numFmtId="0" fontId="4" fillId="0" borderId="0" xfId="0" applyFont="1" applyAlignment="1">
      <alignment horizontal="right"/>
    </xf>
    <xf numFmtId="0" fontId="4" fillId="0" borderId="0" xfId="0" applyFont="1" applyAlignment="1"/>
    <xf numFmtId="0" fontId="6" fillId="20" borderId="10" xfId="0" applyFont="1" applyFill="1" applyBorder="1" applyProtection="1"/>
    <xf numFmtId="170" fontId="6" fillId="20" borderId="10" xfId="0" applyNumberFormat="1" applyFont="1" applyFill="1" applyBorder="1" applyProtection="1"/>
    <xf numFmtId="0" fontId="7" fillId="20" borderId="10" xfId="0" applyFont="1" applyFill="1" applyBorder="1" applyProtection="1"/>
    <xf numFmtId="170" fontId="6" fillId="20" borderId="10" xfId="0" applyNumberFormat="1" applyFont="1" applyFill="1" applyBorder="1" applyAlignment="1" applyProtection="1">
      <alignment horizontal="center"/>
    </xf>
    <xf numFmtId="0" fontId="6" fillId="20" borderId="10" xfId="0" applyFont="1" applyFill="1" applyBorder="1" applyAlignment="1" applyProtection="1">
      <alignment horizontal="center"/>
    </xf>
    <xf numFmtId="0" fontId="8" fillId="20" borderId="10" xfId="0" applyFont="1" applyFill="1" applyBorder="1" applyProtection="1"/>
    <xf numFmtId="0" fontId="9" fillId="20" borderId="10" xfId="0" applyFont="1" applyFill="1" applyBorder="1" applyAlignment="1" applyProtection="1">
      <alignment horizontal="center"/>
    </xf>
    <xf numFmtId="0" fontId="6" fillId="0" borderId="0" xfId="0" applyFont="1" applyFill="1"/>
    <xf numFmtId="170" fontId="6" fillId="20" borderId="0" xfId="0" applyNumberFormat="1" applyFont="1" applyFill="1" applyBorder="1" applyProtection="1"/>
    <xf numFmtId="0" fontId="11" fillId="24" borderId="0" xfId="0" applyFont="1" applyFill="1" applyBorder="1"/>
    <xf numFmtId="1" fontId="12" fillId="20" borderId="0" xfId="0" applyNumberFormat="1" applyFont="1" applyFill="1" applyBorder="1" applyAlignment="1" applyProtection="1">
      <alignment horizontal="right"/>
    </xf>
    <xf numFmtId="2" fontId="12" fillId="20" borderId="0" xfId="0" applyNumberFormat="1" applyFont="1" applyFill="1" applyBorder="1" applyAlignment="1" applyProtection="1">
      <alignment horizontal="left"/>
    </xf>
    <xf numFmtId="0" fontId="11" fillId="0" borderId="0" xfId="0" applyFont="1" applyFill="1"/>
    <xf numFmtId="0" fontId="11" fillId="20" borderId="0" xfId="0" applyFont="1" applyFill="1" applyBorder="1" applyProtection="1"/>
    <xf numFmtId="170" fontId="11" fillId="20" borderId="0" xfId="0" applyNumberFormat="1" applyFont="1" applyFill="1" applyBorder="1" applyProtection="1"/>
    <xf numFmtId="170" fontId="6" fillId="20" borderId="0" xfId="0" applyNumberFormat="1" applyFont="1" applyFill="1" applyBorder="1" applyAlignment="1" applyProtection="1">
      <alignment horizontal="center"/>
    </xf>
    <xf numFmtId="0" fontId="15" fillId="26" borderId="0" xfId="0" applyFont="1" applyFill="1" applyAlignment="1"/>
    <xf numFmtId="0" fontId="14" fillId="20" borderId="0" xfId="0" applyFont="1" applyFill="1" applyBorder="1" applyProtection="1"/>
    <xf numFmtId="0" fontId="10" fillId="20" borderId="0" xfId="0" applyFont="1" applyFill="1" applyBorder="1" applyAlignment="1" applyProtection="1"/>
    <xf numFmtId="0" fontId="6" fillId="20" borderId="13" xfId="0" applyFont="1" applyFill="1" applyBorder="1" applyProtection="1"/>
    <xf numFmtId="0" fontId="6" fillId="20" borderId="14" xfId="0" applyFont="1" applyFill="1" applyBorder="1" applyProtection="1"/>
    <xf numFmtId="0" fontId="20" fillId="27" borderId="0" xfId="2283" applyFont="1" applyFill="1" applyBorder="1" applyAlignment="1">
      <alignment horizontal="center"/>
    </xf>
    <xf numFmtId="0" fontId="19" fillId="0" borderId="0" xfId="2282"/>
    <xf numFmtId="0" fontId="19" fillId="27" borderId="13" xfId="2282" applyFill="1" applyBorder="1"/>
    <xf numFmtId="0" fontId="19" fillId="27" borderId="10" xfId="2282" applyFill="1" applyBorder="1"/>
    <xf numFmtId="0" fontId="19" fillId="27" borderId="15" xfId="2282" applyFill="1" applyBorder="1"/>
    <xf numFmtId="0" fontId="19" fillId="27" borderId="14" xfId="2282" applyFill="1" applyBorder="1"/>
    <xf numFmtId="0" fontId="19" fillId="27" borderId="0" xfId="2282" applyFill="1" applyBorder="1"/>
    <xf numFmtId="0" fontId="19" fillId="27" borderId="16" xfId="2282" applyFill="1" applyBorder="1"/>
    <xf numFmtId="0" fontId="20" fillId="27" borderId="0" xfId="2282" applyFont="1" applyFill="1" applyBorder="1" applyAlignment="1">
      <alignment horizontal="center"/>
    </xf>
    <xf numFmtId="0" fontId="21" fillId="27" borderId="0" xfId="2282" applyFont="1" applyFill="1" applyBorder="1" applyAlignment="1">
      <alignment horizontal="center"/>
    </xf>
    <xf numFmtId="0" fontId="19" fillId="27" borderId="17" xfId="2282" applyFill="1" applyBorder="1"/>
    <xf numFmtId="0" fontId="19" fillId="27" borderId="18" xfId="2282" applyFill="1" applyBorder="1"/>
    <xf numFmtId="0" fontId="19" fillId="27" borderId="19" xfId="2282" applyFill="1" applyBorder="1"/>
    <xf numFmtId="0" fontId="10" fillId="27" borderId="13" xfId="2282" applyFont="1" applyFill="1" applyBorder="1"/>
    <xf numFmtId="0" fontId="11" fillId="27" borderId="10" xfId="2282" applyFont="1" applyFill="1" applyBorder="1"/>
    <xf numFmtId="0" fontId="11" fillId="27" borderId="20" xfId="2282" applyFont="1" applyFill="1" applyBorder="1"/>
    <xf numFmtId="0" fontId="10" fillId="27" borderId="10" xfId="2282" applyFont="1" applyFill="1" applyBorder="1"/>
    <xf numFmtId="0" fontId="11" fillId="27" borderId="15" xfId="2282" applyFont="1" applyFill="1" applyBorder="1"/>
    <xf numFmtId="0" fontId="11" fillId="27" borderId="14" xfId="2282" applyFont="1" applyFill="1" applyBorder="1"/>
    <xf numFmtId="0" fontId="11" fillId="27" borderId="0" xfId="2282" applyFont="1" applyFill="1" applyBorder="1"/>
    <xf numFmtId="0" fontId="11" fillId="27" borderId="21" xfId="2282" applyFont="1" applyFill="1" applyBorder="1"/>
    <xf numFmtId="0" fontId="11" fillId="27" borderId="0" xfId="2282" applyFont="1" applyFill="1" applyBorder="1" applyAlignment="1">
      <alignment horizontal="left"/>
    </xf>
    <xf numFmtId="0" fontId="11" fillId="27" borderId="16" xfId="2282" applyFont="1" applyFill="1" applyBorder="1"/>
    <xf numFmtId="14" fontId="11" fillId="27" borderId="0" xfId="2282" applyNumberFormat="1" applyFont="1" applyFill="1" applyBorder="1" applyAlignment="1">
      <alignment horizontal="left"/>
    </xf>
    <xf numFmtId="0" fontId="11" fillId="27" borderId="17" xfId="2282" applyFont="1" applyFill="1" applyBorder="1"/>
    <xf numFmtId="0" fontId="11" fillId="27" borderId="18" xfId="2282" applyFont="1" applyFill="1" applyBorder="1"/>
    <xf numFmtId="0" fontId="11" fillId="27" borderId="22" xfId="2282" applyFont="1" applyFill="1" applyBorder="1"/>
    <xf numFmtId="0" fontId="11" fillId="27" borderId="19" xfId="2282" applyFont="1" applyFill="1" applyBorder="1"/>
    <xf numFmtId="1" fontId="6" fillId="20" borderId="0" xfId="0" applyNumberFormat="1" applyFont="1" applyFill="1" applyBorder="1" applyProtection="1"/>
    <xf numFmtId="0" fontId="4" fillId="0" borderId="0" xfId="0" applyFont="1" applyFill="1" applyAlignment="1">
      <alignment horizontal="center"/>
    </xf>
    <xf numFmtId="173" fontId="12" fillId="20" borderId="0" xfId="2298" applyNumberFormat="1" applyFont="1" applyFill="1" applyBorder="1" applyAlignment="1" applyProtection="1">
      <alignment horizontal="center"/>
    </xf>
    <xf numFmtId="167" fontId="9" fillId="28" borderId="23" xfId="0" applyNumberFormat="1" applyFont="1" applyFill="1" applyBorder="1" applyAlignment="1">
      <alignment horizontal="center" vertical="center" wrapText="1"/>
    </xf>
    <xf numFmtId="168" fontId="5" fillId="28" borderId="23" xfId="128" applyNumberFormat="1" applyFont="1" applyFill="1" applyBorder="1" applyAlignment="1">
      <alignment horizontal="center" vertical="center" wrapText="1"/>
    </xf>
    <xf numFmtId="0" fontId="6" fillId="61" borderId="0" xfId="0" applyFont="1" applyFill="1"/>
    <xf numFmtId="0" fontId="6" fillId="20" borderId="0" xfId="0" applyFont="1" applyFill="1" applyBorder="1" applyAlignment="1" applyProtection="1">
      <alignment horizontal="center"/>
    </xf>
    <xf numFmtId="171" fontId="9" fillId="27" borderId="26" xfId="0" applyNumberFormat="1" applyFont="1" applyFill="1" applyBorder="1" applyAlignment="1" applyProtection="1">
      <alignment horizontal="center"/>
    </xf>
    <xf numFmtId="0" fontId="11" fillId="24" borderId="0" xfId="0" applyFont="1" applyFill="1" applyBorder="1" applyProtection="1"/>
    <xf numFmtId="14" fontId="9" fillId="27" borderId="27" xfId="0" applyNumberFormat="1" applyFont="1" applyFill="1" applyBorder="1" applyAlignment="1" applyProtection="1">
      <alignment horizontal="left"/>
      <protection locked="0"/>
    </xf>
    <xf numFmtId="167" fontId="9" fillId="28" borderId="30" xfId="0" applyNumberFormat="1" applyFont="1" applyFill="1" applyBorder="1" applyAlignment="1">
      <alignment horizontal="center" vertical="center" wrapText="1"/>
    </xf>
    <xf numFmtId="167" fontId="9" fillId="28" borderId="32" xfId="0" applyNumberFormat="1" applyFont="1" applyFill="1" applyBorder="1" applyAlignment="1">
      <alignment horizontal="center" vertical="center" wrapText="1"/>
    </xf>
    <xf numFmtId="168" fontId="5" fillId="28" borderId="37" xfId="128" applyNumberFormat="1" applyFont="1" applyFill="1" applyBorder="1" applyAlignment="1">
      <alignment horizontal="center" vertical="center" wrapText="1"/>
    </xf>
    <xf numFmtId="49" fontId="9" fillId="27" borderId="27" xfId="0" applyNumberFormat="1" applyFont="1" applyFill="1" applyBorder="1" applyAlignment="1" applyProtection="1">
      <alignment horizontal="left"/>
      <protection locked="0"/>
    </xf>
    <xf numFmtId="0" fontId="13" fillId="20" borderId="0" xfId="0" applyFont="1" applyFill="1" applyBorder="1" applyAlignment="1" applyProtection="1">
      <alignment horizontal="left"/>
    </xf>
    <xf numFmtId="168" fontId="5" fillId="28" borderId="23" xfId="128" applyNumberFormat="1" applyFont="1" applyFill="1" applyBorder="1" applyAlignment="1" applyProtection="1">
      <alignment horizontal="center" vertical="center" wrapText="1"/>
    </xf>
    <xf numFmtId="167" fontId="9" fillId="28" borderId="23" xfId="0" applyNumberFormat="1" applyFont="1" applyFill="1" applyBorder="1" applyAlignment="1" applyProtection="1">
      <alignment horizontal="center" vertical="center" wrapText="1"/>
    </xf>
    <xf numFmtId="0" fontId="6" fillId="20" borderId="0" xfId="0" applyFont="1" applyFill="1" applyBorder="1" applyProtection="1"/>
    <xf numFmtId="167" fontId="9" fillId="28" borderId="38" xfId="0" applyNumberFormat="1" applyFont="1" applyFill="1" applyBorder="1" applyAlignment="1">
      <alignment horizontal="center" vertical="center" wrapText="1"/>
    </xf>
    <xf numFmtId="0" fontId="15" fillId="26" borderId="14" xfId="0" applyFont="1" applyFill="1" applyBorder="1" applyAlignment="1"/>
    <xf numFmtId="0" fontId="4" fillId="0" borderId="14" xfId="0" applyFont="1" applyBorder="1" applyAlignment="1">
      <alignment horizontal="center"/>
    </xf>
    <xf numFmtId="167" fontId="9" fillId="28" borderId="23" xfId="0" applyNumberFormat="1" applyFont="1" applyFill="1" applyBorder="1" applyAlignment="1">
      <alignment horizontal="center" vertical="top" wrapText="1"/>
    </xf>
    <xf numFmtId="168" fontId="5" fillId="28" borderId="23" xfId="128" applyNumberFormat="1" applyFont="1" applyFill="1" applyBorder="1" applyAlignment="1" applyProtection="1">
      <alignment horizontal="center" vertical="top" wrapText="1"/>
    </xf>
    <xf numFmtId="168" fontId="5" fillId="28" borderId="38" xfId="128" applyNumberFormat="1" applyFont="1" applyFill="1" applyBorder="1" applyAlignment="1" applyProtection="1">
      <alignment horizontal="center" vertical="top" wrapText="1"/>
    </xf>
    <xf numFmtId="168" fontId="5" fillId="28" borderId="37" xfId="128" applyNumberFormat="1" applyFont="1" applyFill="1" applyBorder="1" applyAlignment="1" applyProtection="1">
      <alignment horizontal="center" vertical="top" wrapText="1"/>
    </xf>
    <xf numFmtId="0" fontId="0" fillId="0" borderId="41" xfId="0" applyBorder="1" applyAlignment="1">
      <alignment horizontal="center"/>
    </xf>
    <xf numFmtId="0" fontId="0" fillId="0" borderId="42" xfId="0" applyBorder="1" applyAlignment="1">
      <alignment horizontal="center"/>
    </xf>
    <xf numFmtId="0" fontId="2" fillId="0" borderId="11" xfId="0" applyFont="1" applyBorder="1" applyAlignment="1" applyProtection="1">
      <alignment horizontal="left"/>
      <protection locked="0"/>
    </xf>
    <xf numFmtId="0" fontId="2" fillId="0" borderId="34" xfId="0" applyFont="1" applyBorder="1" applyAlignment="1" applyProtection="1">
      <alignment horizontal="center"/>
      <protection locked="0"/>
    </xf>
    <xf numFmtId="0" fontId="0" fillId="61" borderId="0" xfId="0" applyFill="1" applyBorder="1" applyAlignment="1">
      <alignment horizontal="center"/>
    </xf>
    <xf numFmtId="0" fontId="0" fillId="61" borderId="0" xfId="0" applyFill="1" applyBorder="1"/>
    <xf numFmtId="0" fontId="0" fillId="61" borderId="0" xfId="0" applyFill="1"/>
    <xf numFmtId="0" fontId="0" fillId="0" borderId="0" xfId="0" applyAlignment="1">
      <alignment wrapText="1"/>
    </xf>
    <xf numFmtId="0" fontId="3" fillId="61" borderId="0" xfId="0" applyFont="1" applyFill="1"/>
    <xf numFmtId="0" fontId="0" fillId="0" borderId="0" xfId="0" applyAlignment="1"/>
    <xf numFmtId="0" fontId="0" fillId="62" borderId="24" xfId="0" applyFill="1" applyBorder="1"/>
    <xf numFmtId="167" fontId="7" fillId="28" borderId="43" xfId="0" applyNumberFormat="1" applyFont="1" applyFill="1" applyBorder="1" applyAlignment="1">
      <alignment horizontal="center" vertical="center" wrapText="1"/>
    </xf>
    <xf numFmtId="167" fontId="7" fillId="28" borderId="44" xfId="0" applyNumberFormat="1" applyFont="1" applyFill="1" applyBorder="1" applyAlignment="1">
      <alignment horizontal="center" vertical="center" wrapText="1"/>
    </xf>
    <xf numFmtId="167" fontId="7" fillId="28" borderId="45" xfId="0" applyNumberFormat="1" applyFont="1" applyFill="1" applyBorder="1" applyAlignment="1">
      <alignment horizontal="center" vertical="center" wrapText="1"/>
    </xf>
    <xf numFmtId="167" fontId="46" fillId="28" borderId="46" xfId="0" applyNumberFormat="1" applyFont="1" applyFill="1" applyBorder="1" applyAlignment="1">
      <alignment horizontal="left" vertical="center" wrapText="1"/>
    </xf>
    <xf numFmtId="167" fontId="46" fillId="28" borderId="45" xfId="0" applyNumberFormat="1" applyFont="1" applyFill="1" applyBorder="1" applyAlignment="1">
      <alignment horizontal="left" vertical="center" wrapText="1"/>
    </xf>
    <xf numFmtId="167" fontId="46" fillId="28" borderId="47" xfId="0" applyNumberFormat="1" applyFont="1" applyFill="1" applyBorder="1" applyAlignment="1">
      <alignment horizontal="left" vertical="center" wrapText="1"/>
    </xf>
    <xf numFmtId="167" fontId="66" fillId="28" borderId="43" xfId="0" applyNumberFormat="1" applyFont="1" applyFill="1" applyBorder="1" applyAlignment="1">
      <alignment horizontal="center" vertical="center" wrapText="1"/>
    </xf>
    <xf numFmtId="1" fontId="9" fillId="0" borderId="48" xfId="0" applyNumberFormat="1" applyFont="1" applyBorder="1" applyAlignment="1">
      <alignment horizontal="center"/>
    </xf>
    <xf numFmtId="1" fontId="9" fillId="0" borderId="49" xfId="0" applyNumberFormat="1" applyFont="1" applyBorder="1" applyAlignment="1">
      <alignment horizontal="center"/>
    </xf>
    <xf numFmtId="0" fontId="6" fillId="20" borderId="18" xfId="0" applyFont="1" applyFill="1" applyBorder="1" applyAlignment="1" applyProtection="1">
      <alignment horizontal="center"/>
    </xf>
    <xf numFmtId="0" fontId="15" fillId="26" borderId="12" xfId="0" applyFont="1" applyFill="1" applyBorder="1" applyAlignment="1"/>
    <xf numFmtId="0" fontId="4" fillId="0" borderId="12" xfId="0" applyFont="1" applyBorder="1" applyAlignment="1">
      <alignment horizontal="center"/>
    </xf>
    <xf numFmtId="167" fontId="9" fillId="28" borderId="54" xfId="0" applyNumberFormat="1" applyFont="1" applyFill="1" applyBorder="1" applyAlignment="1">
      <alignment horizontal="center" vertical="center" wrapText="1"/>
    </xf>
    <xf numFmtId="167" fontId="67" fillId="28" borderId="23" xfId="0" applyNumberFormat="1" applyFont="1" applyFill="1" applyBorder="1" applyAlignment="1">
      <alignment horizontal="center" vertical="center" wrapText="1"/>
    </xf>
    <xf numFmtId="167" fontId="9" fillId="28" borderId="37" xfId="0" applyNumberFormat="1" applyFont="1" applyFill="1" applyBorder="1" applyAlignment="1" applyProtection="1">
      <alignment horizontal="center" vertical="center" wrapText="1"/>
    </xf>
    <xf numFmtId="0" fontId="0" fillId="61" borderId="0" xfId="0" applyFill="1" applyAlignment="1">
      <alignment wrapText="1"/>
    </xf>
    <xf numFmtId="0" fontId="0" fillId="61" borderId="0" xfId="0" applyFill="1" applyAlignment="1">
      <alignment horizontal="center" wrapText="1"/>
    </xf>
    <xf numFmtId="0" fontId="0" fillId="61" borderId="0" xfId="0" applyFill="1" applyAlignment="1"/>
    <xf numFmtId="0" fontId="0" fillId="63" borderId="55" xfId="0" applyFill="1" applyBorder="1"/>
    <xf numFmtId="0" fontId="0" fillId="63" borderId="55" xfId="0" applyFill="1" applyBorder="1" applyAlignment="1">
      <alignment wrapText="1"/>
    </xf>
    <xf numFmtId="0" fontId="7" fillId="63" borderId="56" xfId="0" applyFont="1" applyFill="1" applyBorder="1" applyAlignment="1">
      <alignment horizontal="center" vertical="center"/>
    </xf>
    <xf numFmtId="167" fontId="46" fillId="28" borderId="32" xfId="0" applyNumberFormat="1" applyFont="1" applyFill="1" applyBorder="1" applyAlignment="1">
      <alignment horizontal="center" vertical="center" wrapText="1"/>
    </xf>
    <xf numFmtId="167" fontId="46" fillId="28" borderId="23" xfId="0" applyNumberFormat="1" applyFont="1" applyFill="1" applyBorder="1" applyAlignment="1">
      <alignment horizontal="center" vertical="center" wrapText="1"/>
    </xf>
    <xf numFmtId="167" fontId="46" fillId="28" borderId="37" xfId="0" applyNumberFormat="1" applyFont="1" applyFill="1" applyBorder="1" applyAlignment="1">
      <alignment horizontal="center" vertical="center" wrapText="1"/>
    </xf>
    <xf numFmtId="167" fontId="46" fillId="28" borderId="43" xfId="0" applyNumberFormat="1" applyFont="1" applyFill="1" applyBorder="1" applyAlignment="1">
      <alignment horizontal="center" vertical="center" wrapText="1"/>
    </xf>
    <xf numFmtId="167" fontId="46" fillId="28" borderId="27" xfId="0" applyNumberFormat="1" applyFont="1" applyFill="1" applyBorder="1" applyAlignment="1">
      <alignment horizontal="center" vertical="center" wrapText="1"/>
    </xf>
    <xf numFmtId="167" fontId="46" fillId="28" borderId="57" xfId="0" applyNumberFormat="1" applyFont="1" applyFill="1" applyBorder="1" applyAlignment="1">
      <alignment horizontal="center" vertical="center" wrapText="1"/>
    </xf>
    <xf numFmtId="167" fontId="46" fillId="28" borderId="24" xfId="0" applyNumberFormat="1" applyFont="1" applyFill="1" applyBorder="1" applyAlignment="1">
      <alignment horizontal="center" vertical="center" wrapText="1"/>
    </xf>
    <xf numFmtId="167" fontId="46" fillId="28" borderId="25" xfId="0" applyNumberFormat="1" applyFont="1" applyFill="1" applyBorder="1" applyAlignment="1">
      <alignment horizontal="center" vertical="center" wrapText="1"/>
    </xf>
    <xf numFmtId="167" fontId="46" fillId="28" borderId="33" xfId="0" applyNumberFormat="1" applyFont="1" applyFill="1" applyBorder="1" applyAlignment="1">
      <alignment horizontal="center" vertical="center" wrapText="1"/>
    </xf>
    <xf numFmtId="0" fontId="0" fillId="0" borderId="0" xfId="0" applyAlignment="1">
      <alignment horizontal="center" wrapText="1"/>
    </xf>
    <xf numFmtId="0" fontId="15" fillId="26" borderId="0" xfId="0" applyFont="1" applyFill="1" applyBorder="1" applyAlignment="1"/>
    <xf numFmtId="0" fontId="4" fillId="0" borderId="0" xfId="0" applyFont="1" applyBorder="1" applyAlignment="1">
      <alignment horizontal="center"/>
    </xf>
    <xf numFmtId="0" fontId="7" fillId="63" borderId="56" xfId="0" applyFont="1" applyFill="1" applyBorder="1" applyAlignment="1">
      <alignment horizontal="center" vertical="center" wrapText="1"/>
    </xf>
    <xf numFmtId="0" fontId="68" fillId="20" borderId="0" xfId="0" applyFont="1" applyFill="1" applyBorder="1" applyAlignment="1" applyProtection="1">
      <alignment horizontal="left"/>
    </xf>
    <xf numFmtId="0" fontId="68" fillId="20" borderId="0" xfId="0" applyFont="1" applyFill="1" applyBorder="1" applyAlignment="1" applyProtection="1"/>
    <xf numFmtId="9" fontId="3" fillId="0" borderId="11" xfId="0" applyNumberFormat="1" applyFont="1" applyBorder="1" applyAlignment="1" applyProtection="1">
      <alignment horizontal="center"/>
      <protection locked="0"/>
    </xf>
    <xf numFmtId="3" fontId="3" fillId="64" borderId="11" xfId="128" applyNumberFormat="1" applyFont="1" applyFill="1" applyBorder="1" applyAlignment="1" applyProtection="1">
      <alignment horizontal="right"/>
      <protection locked="0"/>
    </xf>
    <xf numFmtId="3" fontId="3" fillId="0" borderId="11" xfId="0" applyNumberFormat="1" applyFont="1" applyBorder="1" applyAlignment="1" applyProtection="1">
      <alignment horizontal="right"/>
      <protection locked="0"/>
    </xf>
    <xf numFmtId="0" fontId="3" fillId="0" borderId="36" xfId="0" applyFont="1" applyBorder="1" applyAlignment="1" applyProtection="1">
      <alignment horizontal="center"/>
      <protection locked="0"/>
    </xf>
    <xf numFmtId="0" fontId="3" fillId="0" borderId="28" xfId="0" applyFont="1" applyBorder="1" applyAlignment="1" applyProtection="1">
      <alignment horizontal="center"/>
      <protection locked="0"/>
    </xf>
    <xf numFmtId="0" fontId="3" fillId="0" borderId="29" xfId="0" applyFont="1" applyBorder="1" applyProtection="1">
      <protection locked="0"/>
    </xf>
    <xf numFmtId="3" fontId="3" fillId="0" borderId="11" xfId="128" applyNumberFormat="1" applyFont="1" applyBorder="1" applyAlignment="1" applyProtection="1">
      <alignment horizontal="right"/>
      <protection locked="0"/>
    </xf>
    <xf numFmtId="167" fontId="3" fillId="0" borderId="11" xfId="0" applyNumberFormat="1" applyFont="1" applyBorder="1" applyAlignment="1" applyProtection="1">
      <alignment horizontal="right"/>
      <protection locked="0"/>
    </xf>
    <xf numFmtId="0" fontId="3" fillId="0" borderId="36" xfId="0" applyFont="1" applyBorder="1" applyProtection="1">
      <protection locked="0"/>
    </xf>
    <xf numFmtId="0" fontId="69" fillId="0" borderId="11" xfId="0" applyFont="1" applyBorder="1" applyAlignment="1" applyProtection="1">
      <alignment horizontal="center"/>
      <protection locked="0"/>
    </xf>
    <xf numFmtId="0" fontId="3" fillId="64" borderId="11" xfId="0" applyFont="1" applyFill="1" applyBorder="1" applyAlignment="1" applyProtection="1">
      <alignment horizontal="center"/>
      <protection locked="0"/>
    </xf>
    <xf numFmtId="0" fontId="3" fillId="64" borderId="11" xfId="0" applyFont="1" applyFill="1" applyBorder="1" applyProtection="1">
      <protection locked="0"/>
    </xf>
    <xf numFmtId="3" fontId="3" fillId="64" borderId="11" xfId="0" applyNumberFormat="1" applyFont="1" applyFill="1" applyBorder="1" applyAlignment="1" applyProtection="1">
      <alignment horizontal="right"/>
      <protection locked="0"/>
    </xf>
    <xf numFmtId="167" fontId="3" fillId="64" borderId="11" xfId="0" applyNumberFormat="1" applyFont="1" applyFill="1" applyBorder="1" applyAlignment="1" applyProtection="1">
      <alignment horizontal="right"/>
      <protection locked="0"/>
    </xf>
    <xf numFmtId="3" fontId="3" fillId="0" borderId="11" xfId="0" applyNumberFormat="1" applyFont="1" applyBorder="1" applyAlignment="1" applyProtection="1">
      <alignment horizontal="center"/>
      <protection locked="0"/>
    </xf>
    <xf numFmtId="0" fontId="69" fillId="0" borderId="11" xfId="0" applyFont="1" applyBorder="1" applyProtection="1">
      <protection locked="0"/>
    </xf>
    <xf numFmtId="167" fontId="69" fillId="0" borderId="11" xfId="0" applyNumberFormat="1" applyFont="1" applyBorder="1" applyAlignment="1" applyProtection="1">
      <alignment horizontal="right"/>
      <protection locked="0"/>
    </xf>
    <xf numFmtId="0" fontId="69" fillId="0" borderId="36" xfId="0" applyFont="1" applyBorder="1" applyAlignment="1" applyProtection="1">
      <alignment horizontal="center"/>
      <protection locked="0"/>
    </xf>
    <xf numFmtId="0" fontId="69" fillId="0" borderId="28" xfId="0" applyFont="1" applyBorder="1" applyAlignment="1" applyProtection="1">
      <alignment horizontal="center"/>
      <protection locked="0"/>
    </xf>
    <xf numFmtId="3" fontId="69" fillId="0" borderId="11" xfId="0" applyNumberFormat="1" applyFont="1" applyBorder="1" applyAlignment="1" applyProtection="1">
      <alignment horizontal="center"/>
      <protection locked="0"/>
    </xf>
    <xf numFmtId="0" fontId="3" fillId="0" borderId="11" xfId="0" applyFont="1" applyBorder="1" applyAlignment="1">
      <alignment horizontal="center" vertical="top"/>
    </xf>
    <xf numFmtId="0" fontId="3" fillId="0" borderId="11" xfId="0" applyFont="1" applyBorder="1" applyAlignment="1">
      <alignment vertical="center" wrapText="1"/>
    </xf>
    <xf numFmtId="0" fontId="3" fillId="64" borderId="11" xfId="0" applyFont="1" applyFill="1" applyBorder="1" applyAlignment="1" applyProtection="1">
      <alignment horizontal="right"/>
      <protection locked="0"/>
    </xf>
    <xf numFmtId="0" fontId="3" fillId="0" borderId="11" xfId="0" applyFont="1" applyBorder="1" applyAlignment="1">
      <alignment horizontal="center" vertical="center"/>
    </xf>
    <xf numFmtId="3" fontId="3" fillId="0" borderId="11" xfId="128" applyNumberFormat="1" applyFont="1" applyBorder="1" applyAlignment="1" applyProtection="1">
      <alignment horizontal="right" vertical="center"/>
      <protection locked="0"/>
    </xf>
    <xf numFmtId="0" fontId="3" fillId="0" borderId="84" xfId="0" applyFont="1" applyBorder="1" applyAlignment="1" applyProtection="1">
      <alignment horizontal="center"/>
      <protection locked="0"/>
    </xf>
    <xf numFmtId="0" fontId="3" fillId="0" borderId="84" xfId="0" applyFont="1" applyBorder="1" applyProtection="1">
      <protection locked="0"/>
    </xf>
    <xf numFmtId="0" fontId="3" fillId="61" borderId="0" xfId="1447" applyFill="1"/>
    <xf numFmtId="0" fontId="3" fillId="65" borderId="0" xfId="1447" applyFill="1"/>
    <xf numFmtId="49" fontId="3" fillId="61" borderId="0" xfId="1447" applyNumberFormat="1" applyFill="1" applyAlignment="1">
      <alignment horizontal="center"/>
    </xf>
    <xf numFmtId="0" fontId="74" fillId="61" borderId="89" xfId="1447" applyFont="1" applyFill="1" applyBorder="1" applyAlignment="1">
      <alignment vertical="top" wrapText="1"/>
    </xf>
    <xf numFmtId="0" fontId="46" fillId="61" borderId="60" xfId="1447" applyFont="1" applyFill="1" applyBorder="1" applyAlignment="1">
      <alignment vertical="top"/>
    </xf>
    <xf numFmtId="0" fontId="3" fillId="61" borderId="60" xfId="1447" applyFill="1" applyBorder="1" applyAlignment="1">
      <alignment vertical="top"/>
    </xf>
    <xf numFmtId="0" fontId="3" fillId="61" borderId="69" xfId="1447" applyFill="1" applyBorder="1"/>
    <xf numFmtId="0" fontId="3" fillId="61" borderId="0" xfId="1447" applyFill="1" applyAlignment="1">
      <alignment wrapText="1"/>
    </xf>
    <xf numFmtId="0" fontId="74" fillId="61" borderId="89" xfId="1447" applyFont="1" applyFill="1" applyBorder="1" applyAlignment="1">
      <alignment horizontal="center" vertical="center" wrapText="1"/>
    </xf>
    <xf numFmtId="0" fontId="74" fillId="61" borderId="87" xfId="1447" applyFont="1" applyFill="1" applyBorder="1" applyAlignment="1">
      <alignment horizontal="center" vertical="center" wrapText="1"/>
    </xf>
    <xf numFmtId="0" fontId="74" fillId="61" borderId="91" xfId="1447" applyFont="1" applyFill="1" applyBorder="1" applyAlignment="1">
      <alignment horizontal="center" vertical="center" wrapText="1"/>
    </xf>
    <xf numFmtId="0" fontId="46" fillId="61" borderId="27" xfId="1447" applyFont="1" applyFill="1" applyBorder="1" applyAlignment="1">
      <alignment horizontal="center" vertical="center" wrapText="1"/>
    </xf>
    <xf numFmtId="14" fontId="46" fillId="61" borderId="85" xfId="1447" applyNumberFormat="1" applyFont="1" applyFill="1" applyBorder="1" applyAlignment="1">
      <alignment horizontal="center" vertical="center" wrapText="1"/>
    </xf>
    <xf numFmtId="49" fontId="46" fillId="61" borderId="92" xfId="1447" applyNumberFormat="1" applyFont="1" applyFill="1" applyBorder="1" applyAlignment="1">
      <alignment horizontal="center" vertical="center" wrapText="1"/>
    </xf>
    <xf numFmtId="0" fontId="46" fillId="61" borderId="70" xfId="1447" applyFont="1" applyFill="1" applyBorder="1" applyAlignment="1">
      <alignment horizontal="center" vertical="center" wrapText="1"/>
    </xf>
    <xf numFmtId="0" fontId="46" fillId="61" borderId="92" xfId="1447" applyFont="1" applyFill="1" applyBorder="1" applyAlignment="1">
      <alignment horizontal="center" vertical="center" wrapText="1"/>
    </xf>
    <xf numFmtId="0" fontId="6" fillId="0" borderId="0" xfId="1740" applyFont="1"/>
    <xf numFmtId="14" fontId="75" fillId="0" borderId="0" xfId="1740" applyNumberFormat="1" applyFont="1"/>
    <xf numFmtId="0" fontId="75" fillId="0" borderId="0" xfId="1740" applyFont="1"/>
    <xf numFmtId="0" fontId="76" fillId="0" borderId="0" xfId="1740" applyFont="1"/>
    <xf numFmtId="0" fontId="75" fillId="0" borderId="0" xfId="1740" applyFont="1" applyAlignment="1">
      <alignment horizontal="center"/>
    </xf>
    <xf numFmtId="0" fontId="3" fillId="0" borderId="0" xfId="1447"/>
    <xf numFmtId="49" fontId="10" fillId="0" borderId="18" xfId="1740" applyNumberFormat="1" applyFont="1" applyBorder="1" applyAlignment="1">
      <alignment vertical="top"/>
    </xf>
    <xf numFmtId="0" fontId="6" fillId="0" borderId="18" xfId="1740" applyFont="1" applyBorder="1"/>
    <xf numFmtId="49" fontId="6" fillId="0" borderId="18" xfId="1740" applyNumberFormat="1" applyFont="1" applyBorder="1" applyAlignment="1">
      <alignment horizontal="center"/>
    </xf>
    <xf numFmtId="2" fontId="10" fillId="66" borderId="0" xfId="1740" applyNumberFormat="1" applyFont="1" applyFill="1"/>
    <xf numFmtId="0" fontId="6" fillId="66" borderId="0" xfId="1740" applyFont="1" applyFill="1"/>
    <xf numFmtId="49" fontId="6" fillId="66" borderId="0" xfId="1740" applyNumberFormat="1" applyFont="1" applyFill="1" applyAlignment="1">
      <alignment horizontal="center"/>
    </xf>
    <xf numFmtId="0" fontId="6" fillId="66" borderId="0" xfId="1740" applyFont="1" applyFill="1" applyAlignment="1">
      <alignment horizontal="right"/>
    </xf>
    <xf numFmtId="0" fontId="3" fillId="66" borderId="0" xfId="1740" applyFont="1" applyFill="1" applyAlignment="1">
      <alignment horizontal="right"/>
    </xf>
    <xf numFmtId="0" fontId="3" fillId="66" borderId="10" xfId="1740" applyFont="1" applyFill="1" applyBorder="1" applyAlignment="1">
      <alignment horizontal="right"/>
    </xf>
    <xf numFmtId="2" fontId="77" fillId="66" borderId="0" xfId="1740" applyNumberFormat="1" applyFont="1" applyFill="1" applyAlignment="1">
      <alignment horizontal="left"/>
    </xf>
    <xf numFmtId="0" fontId="77" fillId="66" borderId="0" xfId="1740" applyFont="1" applyFill="1"/>
    <xf numFmtId="49" fontId="77" fillId="66" borderId="0" xfId="1740" applyNumberFormat="1" applyFont="1" applyFill="1" applyAlignment="1">
      <alignment horizontal="center"/>
    </xf>
    <xf numFmtId="14" fontId="77" fillId="66" borderId="0" xfId="1740" applyNumberFormat="1" applyFont="1" applyFill="1" applyAlignment="1">
      <alignment horizontal="right"/>
    </xf>
    <xf numFmtId="14" fontId="77" fillId="66" borderId="0" xfId="2328" applyNumberFormat="1" applyFont="1" applyFill="1" applyAlignment="1">
      <alignment horizontal="right"/>
    </xf>
    <xf numFmtId="14" fontId="77" fillId="66" borderId="18" xfId="2328" applyNumberFormat="1" applyFont="1" applyFill="1" applyBorder="1"/>
    <xf numFmtId="0" fontId="77" fillId="66" borderId="18" xfId="1740" applyFont="1" applyFill="1" applyBorder="1"/>
    <xf numFmtId="0" fontId="77" fillId="66" borderId="18" xfId="1740" applyFont="1" applyFill="1" applyBorder="1" applyAlignment="1">
      <alignment horizontal="right"/>
    </xf>
    <xf numFmtId="14" fontId="77" fillId="66" borderId="18" xfId="2328" applyNumberFormat="1" applyFont="1" applyFill="1" applyBorder="1" applyAlignment="1">
      <alignment horizontal="right"/>
    </xf>
    <xf numFmtId="0" fontId="9" fillId="0" borderId="0" xfId="1447" applyFont="1"/>
    <xf numFmtId="0" fontId="65" fillId="0" borderId="0" xfId="1447" applyFont="1"/>
    <xf numFmtId="0" fontId="79" fillId="0" borderId="93" xfId="1447" applyFont="1" applyBorder="1" applyAlignment="1">
      <alignment horizontal="left"/>
    </xf>
    <xf numFmtId="0" fontId="9" fillId="0" borderId="93" xfId="1447" applyFont="1" applyBorder="1"/>
    <xf numFmtId="0" fontId="9" fillId="0" borderId="93" xfId="1447" applyFont="1" applyBorder="1" applyAlignment="1">
      <alignment horizontal="center"/>
    </xf>
    <xf numFmtId="0" fontId="77" fillId="0" borderId="53" xfId="1807" applyFont="1" applyBorder="1" applyAlignment="1">
      <alignment horizontal="center"/>
    </xf>
    <xf numFmtId="0" fontId="77" fillId="0" borderId="0" xfId="1807" applyFont="1"/>
    <xf numFmtId="0" fontId="77" fillId="0" borderId="16" xfId="1807" applyFont="1" applyBorder="1"/>
    <xf numFmtId="0" fontId="80" fillId="0" borderId="0" xfId="1807" applyFont="1"/>
    <xf numFmtId="0" fontId="77" fillId="0" borderId="14" xfId="1807" applyFont="1" applyBorder="1"/>
    <xf numFmtId="0" fontId="77" fillId="0" borderId="14" xfId="1807" applyFont="1" applyBorder="1" applyAlignment="1">
      <alignment horizontal="center"/>
    </xf>
    <xf numFmtId="0" fontId="82" fillId="0" borderId="17" xfId="1807" applyFont="1" applyBorder="1" applyAlignment="1">
      <alignment horizontal="center"/>
    </xf>
    <xf numFmtId="0" fontId="77" fillId="0" borderId="17" xfId="1807" applyFont="1" applyBorder="1"/>
    <xf numFmtId="0" fontId="77" fillId="0" borderId="18" xfId="1807" applyFont="1" applyBorder="1"/>
    <xf numFmtId="0" fontId="77" fillId="0" borderId="19" xfId="1807" applyFont="1" applyBorder="1"/>
    <xf numFmtId="2" fontId="3" fillId="0" borderId="0" xfId="1447" applyNumberFormat="1"/>
    <xf numFmtId="0" fontId="83" fillId="0" borderId="0" xfId="1447" applyFont="1"/>
    <xf numFmtId="0" fontId="70" fillId="0" borderId="0" xfId="1447" applyFont="1"/>
    <xf numFmtId="2" fontId="77" fillId="0" borderId="0" xfId="1807" applyNumberFormat="1" applyFont="1"/>
    <xf numFmtId="0" fontId="84" fillId="0" borderId="0" xfId="1447" applyFont="1"/>
    <xf numFmtId="0" fontId="85" fillId="0" borderId="0" xfId="1447" applyFont="1"/>
    <xf numFmtId="0" fontId="86" fillId="0" borderId="0" xfId="1447" applyFont="1"/>
    <xf numFmtId="0" fontId="2" fillId="0" borderId="34" xfId="0" applyFont="1" applyBorder="1" applyAlignment="1" applyProtection="1">
      <alignment horizontal="left"/>
      <protection locked="0"/>
    </xf>
    <xf numFmtId="0" fontId="2" fillId="0" borderId="0" xfId="0" applyFont="1" applyBorder="1"/>
    <xf numFmtId="0" fontId="2" fillId="25" borderId="0" xfId="0" applyFont="1" applyFill="1" applyAlignment="1" applyProtection="1">
      <protection locked="0"/>
    </xf>
    <xf numFmtId="0" fontId="2" fillId="25" borderId="0" xfId="0" applyFont="1" applyFill="1" applyAlignment="1"/>
    <xf numFmtId="0" fontId="2" fillId="25" borderId="14" xfId="0" applyFont="1" applyFill="1" applyBorder="1" applyAlignment="1"/>
    <xf numFmtId="0" fontId="2" fillId="25" borderId="12" xfId="0" applyFont="1" applyFill="1" applyBorder="1" applyAlignment="1"/>
    <xf numFmtId="0" fontId="2" fillId="25" borderId="0" xfId="0" applyFont="1" applyFill="1" applyBorder="1" applyAlignment="1"/>
    <xf numFmtId="1" fontId="2" fillId="0" borderId="11" xfId="0" applyNumberFormat="1" applyFont="1" applyBorder="1" applyAlignment="1" applyProtection="1">
      <alignment horizontal="center"/>
    </xf>
    <xf numFmtId="1" fontId="2" fillId="0" borderId="29" xfId="0" applyNumberFormat="1" applyFont="1" applyBorder="1" applyAlignment="1" applyProtection="1">
      <alignment horizontal="center"/>
    </xf>
    <xf numFmtId="1" fontId="2" fillId="0" borderId="28" xfId="0" applyNumberFormat="1" applyFont="1" applyBorder="1" applyAlignment="1" applyProtection="1">
      <alignment horizontal="center"/>
    </xf>
    <xf numFmtId="0" fontId="3" fillId="64" borderId="28" xfId="0" applyFont="1" applyFill="1" applyBorder="1" applyProtection="1">
      <protection locked="0"/>
    </xf>
    <xf numFmtId="0" fontId="3" fillId="0" borderId="28" xfId="0" applyFont="1" applyBorder="1" applyProtection="1">
      <protection locked="0"/>
    </xf>
    <xf numFmtId="0" fontId="3" fillId="0" borderId="83" xfId="0" applyFont="1" applyBorder="1" applyAlignment="1" applyProtection="1">
      <alignment horizontal="center"/>
      <protection locked="0"/>
    </xf>
    <xf numFmtId="0" fontId="3" fillId="0" borderId="39" xfId="0" applyFont="1" applyBorder="1" applyAlignment="1" applyProtection="1">
      <alignment horizontal="center"/>
      <protection locked="0"/>
    </xf>
    <xf numFmtId="171" fontId="3" fillId="0" borderId="11" xfId="0" applyNumberFormat="1" applyFont="1" applyBorder="1" applyAlignment="1" applyProtection="1">
      <alignment horizontal="right"/>
      <protection locked="0"/>
    </xf>
    <xf numFmtId="0" fontId="3" fillId="0" borderId="28" xfId="0" applyFont="1" applyBorder="1" applyAlignment="1">
      <alignment horizontal="center" vertical="top"/>
    </xf>
    <xf numFmtId="0" fontId="69" fillId="64" borderId="11" xfId="0" applyFont="1" applyFill="1" applyBorder="1" applyProtection="1">
      <protection locked="0"/>
    </xf>
    <xf numFmtId="0" fontId="0" fillId="0" borderId="0" xfId="0"/>
    <xf numFmtId="0" fontId="81" fillId="0" borderId="0" xfId="0" applyFont="1"/>
    <xf numFmtId="0" fontId="2" fillId="0" borderId="0" xfId="0" applyFont="1"/>
    <xf numFmtId="0" fontId="79" fillId="20" borderId="18" xfId="0" applyFont="1" applyFill="1" applyBorder="1"/>
    <xf numFmtId="0" fontId="79" fillId="20" borderId="56" xfId="0" applyFont="1" applyFill="1" applyBorder="1"/>
    <xf numFmtId="167" fontId="79" fillId="28" borderId="68" xfId="0" applyNumberFormat="1" applyFont="1" applyFill="1" applyBorder="1" applyAlignment="1">
      <alignment horizontal="left" vertical="center" wrapText="1"/>
    </xf>
    <xf numFmtId="167" fontId="77" fillId="28" borderId="68" xfId="0" applyNumberFormat="1" applyFont="1" applyFill="1" applyBorder="1" applyAlignment="1">
      <alignment horizontal="left" vertical="center" wrapText="1"/>
    </xf>
    <xf numFmtId="167" fontId="77" fillId="28" borderId="67" xfId="0" applyNumberFormat="1" applyFont="1" applyFill="1" applyBorder="1" applyAlignment="1">
      <alignment horizontal="left" vertical="center" wrapText="1"/>
    </xf>
    <xf numFmtId="0" fontId="3" fillId="0" borderId="11" xfId="0" applyFont="1" applyBorder="1" applyAlignment="1" applyProtection="1">
      <alignment horizontal="center"/>
      <protection locked="0"/>
    </xf>
    <xf numFmtId="0" fontId="3" fillId="0" borderId="11" xfId="0" applyFont="1" applyBorder="1" applyProtection="1">
      <protection locked="0"/>
    </xf>
    <xf numFmtId="167" fontId="3" fillId="0" borderId="11" xfId="0" applyNumberFormat="1" applyFont="1" applyBorder="1" applyProtection="1">
      <protection locked="0"/>
    </xf>
    <xf numFmtId="3" fontId="3" fillId="0" borderId="11" xfId="128" applyNumberFormat="1" applyFont="1" applyFill="1" applyBorder="1" applyAlignment="1" applyProtection="1">
      <alignment horizontal="right"/>
      <protection locked="0"/>
    </xf>
    <xf numFmtId="0" fontId="3" fillId="0" borderId="11" xfId="0" applyFont="1" applyBorder="1"/>
    <xf numFmtId="0" fontId="3" fillId="0" borderId="34" xfId="0" applyFont="1" applyBorder="1" applyAlignment="1" applyProtection="1">
      <alignment horizontal="center"/>
      <protection locked="0"/>
    </xf>
    <xf numFmtId="0" fontId="3" fillId="0" borderId="11" xfId="0" applyFont="1" applyFill="1" applyBorder="1" applyAlignment="1">
      <alignment wrapText="1"/>
    </xf>
    <xf numFmtId="0" fontId="2" fillId="0" borderId="0" xfId="0" applyFont="1" applyAlignment="1">
      <alignment horizontal="center"/>
    </xf>
    <xf numFmtId="0" fontId="2" fillId="0" borderId="0" xfId="0" applyFont="1" applyAlignment="1"/>
    <xf numFmtId="0" fontId="2" fillId="0" borderId="0" xfId="0" applyFont="1" applyFill="1" applyAlignment="1">
      <alignment horizontal="center"/>
    </xf>
    <xf numFmtId="169" fontId="2" fillId="0" borderId="0" xfId="0" applyNumberFormat="1" applyFont="1"/>
    <xf numFmtId="167" fontId="2" fillId="0" borderId="0" xfId="0" applyNumberFormat="1" applyFont="1" applyAlignment="1">
      <alignment horizontal="center"/>
    </xf>
    <xf numFmtId="0" fontId="2" fillId="0" borderId="0" xfId="0" applyFont="1" applyAlignment="1">
      <alignment horizontal="right"/>
    </xf>
    <xf numFmtId="0" fontId="2" fillId="0" borderId="14" xfId="0" applyFont="1" applyBorder="1" applyAlignment="1">
      <alignment horizontal="center"/>
    </xf>
    <xf numFmtId="0" fontId="2" fillId="0" borderId="12" xfId="0" applyFont="1" applyBorder="1" applyAlignment="1">
      <alignment horizontal="center"/>
    </xf>
    <xf numFmtId="0" fontId="2" fillId="0" borderId="0" xfId="0" applyFont="1" applyBorder="1" applyAlignment="1">
      <alignment horizontal="center"/>
    </xf>
    <xf numFmtId="0" fontId="3" fillId="0" borderId="84" xfId="0" applyFont="1" applyBorder="1" applyAlignment="1">
      <alignment vertical="center" wrapText="1"/>
    </xf>
    <xf numFmtId="2" fontId="3" fillId="0" borderId="11" xfId="0" applyNumberFormat="1" applyFont="1" applyBorder="1" applyProtection="1">
      <protection locked="0"/>
    </xf>
    <xf numFmtId="0" fontId="3" fillId="0" borderId="95" xfId="0" applyFont="1" applyBorder="1" applyAlignment="1" applyProtection="1">
      <alignment horizontal="center"/>
      <protection locked="0"/>
    </xf>
    <xf numFmtId="0" fontId="3" fillId="0" borderId="11" xfId="0" applyFont="1" applyFill="1" applyBorder="1" applyProtection="1">
      <protection locked="0"/>
    </xf>
    <xf numFmtId="0" fontId="3" fillId="0" borderId="11" xfId="0" applyFont="1" applyFill="1" applyBorder="1" applyAlignment="1" applyProtection="1">
      <alignment vertical="center"/>
      <protection locked="0"/>
    </xf>
    <xf numFmtId="0" fontId="0" fillId="0" borderId="27" xfId="0" applyBorder="1" applyAlignment="1">
      <alignment horizontal="center" vertical="center"/>
    </xf>
    <xf numFmtId="0" fontId="0" fillId="0" borderId="27" xfId="0" applyBorder="1" applyAlignment="1">
      <alignment vertical="center"/>
    </xf>
    <xf numFmtId="0" fontId="65" fillId="64" borderId="27" xfId="0" applyFont="1" applyFill="1" applyBorder="1" applyAlignment="1">
      <alignment horizontal="center" vertical="center"/>
    </xf>
    <xf numFmtId="0" fontId="0" fillId="0" borderId="27" xfId="0" applyBorder="1" applyAlignment="1">
      <alignment horizontal="left" vertical="center"/>
    </xf>
    <xf numFmtId="0" fontId="88" fillId="0" borderId="27" xfId="0" applyFont="1" applyBorder="1"/>
    <xf numFmtId="0" fontId="3" fillId="64" borderId="27" xfId="0" applyFont="1" applyFill="1" applyBorder="1" applyAlignment="1">
      <alignment wrapText="1"/>
    </xf>
    <xf numFmtId="0" fontId="3" fillId="0" borderId="27" xfId="0" applyFont="1" applyBorder="1" applyAlignment="1">
      <alignment wrapText="1"/>
    </xf>
    <xf numFmtId="0" fontId="3" fillId="64" borderId="27" xfId="0" applyFont="1" applyFill="1" applyBorder="1"/>
    <xf numFmtId="0" fontId="87" fillId="0" borderId="27" xfId="0" applyFont="1" applyBorder="1"/>
    <xf numFmtId="0" fontId="3" fillId="0" borderId="27" xfId="0" applyFont="1" applyBorder="1" applyAlignment="1">
      <alignment horizontal="center" vertical="center"/>
    </xf>
    <xf numFmtId="0" fontId="3" fillId="61" borderId="11" xfId="0" applyFont="1" applyFill="1" applyBorder="1" applyProtection="1">
      <protection locked="0"/>
    </xf>
    <xf numFmtId="0" fontId="3" fillId="61" borderId="11" xfId="0" applyFont="1" applyFill="1" applyBorder="1"/>
    <xf numFmtId="0" fontId="3" fillId="61" borderId="11" xfId="0" applyFont="1" applyFill="1" applyBorder="1" applyAlignment="1" applyProtection="1">
      <alignment horizontal="center"/>
      <protection locked="0"/>
    </xf>
    <xf numFmtId="0" fontId="3" fillId="61" borderId="11" xfId="0" applyFont="1" applyFill="1" applyBorder="1" applyAlignment="1">
      <alignment horizontal="center" vertical="top"/>
    </xf>
    <xf numFmtId="0" fontId="3" fillId="61" borderId="11" xfId="0" applyFont="1" applyFill="1" applyBorder="1" applyAlignment="1">
      <alignment vertical="center" wrapText="1"/>
    </xf>
    <xf numFmtId="9" fontId="3" fillId="61" borderId="11" xfId="0" applyNumberFormat="1" applyFont="1" applyFill="1" applyBorder="1" applyAlignment="1" applyProtection="1">
      <alignment horizontal="center"/>
      <protection locked="0"/>
    </xf>
    <xf numFmtId="171" fontId="3" fillId="61" borderId="11" xfId="0" applyNumberFormat="1" applyFont="1" applyFill="1" applyBorder="1" applyAlignment="1" applyProtection="1">
      <alignment horizontal="right"/>
      <protection locked="0"/>
    </xf>
    <xf numFmtId="167" fontId="3" fillId="61" borderId="11" xfId="0" applyNumberFormat="1" applyFont="1" applyFill="1" applyBorder="1" applyAlignment="1" applyProtection="1">
      <alignment horizontal="right"/>
      <protection locked="0"/>
    </xf>
    <xf numFmtId="0" fontId="3" fillId="61" borderId="36" xfId="0" applyFont="1" applyFill="1" applyBorder="1" applyAlignment="1" applyProtection="1">
      <alignment horizontal="center"/>
      <protection locked="0"/>
    </xf>
    <xf numFmtId="0" fontId="3" fillId="61" borderId="28" xfId="0" applyFont="1" applyFill="1" applyBorder="1" applyAlignment="1" applyProtection="1">
      <alignment horizontal="center"/>
      <protection locked="0"/>
    </xf>
    <xf numFmtId="1" fontId="3" fillId="0" borderId="11" xfId="128" applyNumberFormat="1" applyFont="1" applyBorder="1" applyProtection="1">
      <protection locked="0"/>
    </xf>
    <xf numFmtId="1" fontId="3" fillId="0" borderId="11" xfId="0" applyNumberFormat="1" applyFont="1" applyBorder="1" applyProtection="1">
      <protection locked="0"/>
    </xf>
    <xf numFmtId="0" fontId="65" fillId="25" borderId="0" xfId="0" applyFont="1" applyFill="1" applyAlignment="1" applyProtection="1">
      <protection locked="0"/>
    </xf>
    <xf numFmtId="0" fontId="2" fillId="0" borderId="0" xfId="0" applyFont="1" applyBorder="1" applyAlignment="1" applyProtection="1">
      <protection locked="0"/>
    </xf>
    <xf numFmtId="0" fontId="3" fillId="0" borderId="36" xfId="0" applyFont="1" applyBorder="1"/>
    <xf numFmtId="0" fontId="2" fillId="25" borderId="0" xfId="0" applyFont="1" applyFill="1" applyBorder="1" applyAlignment="1" applyProtection="1">
      <protection locked="0"/>
    </xf>
    <xf numFmtId="0" fontId="4" fillId="0" borderId="0" xfId="0" applyFont="1" applyBorder="1" applyAlignment="1"/>
    <xf numFmtId="0" fontId="2" fillId="0" borderId="0" xfId="0" applyFont="1" applyBorder="1" applyAlignment="1"/>
    <xf numFmtId="0" fontId="4" fillId="0" borderId="0" xfId="0" applyFont="1" applyBorder="1"/>
    <xf numFmtId="0" fontId="65" fillId="61" borderId="0" xfId="0" applyFont="1" applyFill="1"/>
    <xf numFmtId="1" fontId="3" fillId="64" borderId="11" xfId="128" applyNumberFormat="1" applyFont="1" applyFill="1" applyBorder="1" applyAlignment="1" applyProtection="1">
      <alignment horizontal="right"/>
      <protection locked="0"/>
    </xf>
    <xf numFmtId="1" fontId="3" fillId="0" borderId="11" xfId="128" applyNumberFormat="1" applyFont="1" applyBorder="1" applyAlignment="1" applyProtection="1">
      <alignment horizontal="right"/>
      <protection locked="0"/>
    </xf>
    <xf numFmtId="1" fontId="3" fillId="61" borderId="11" xfId="128" applyNumberFormat="1" applyFont="1" applyFill="1" applyBorder="1" applyAlignment="1" applyProtection="1">
      <alignment horizontal="right"/>
      <protection locked="0"/>
    </xf>
    <xf numFmtId="0" fontId="88" fillId="0" borderId="27" xfId="0" applyFont="1" applyBorder="1" applyAlignment="1">
      <alignment horizontal="center"/>
    </xf>
    <xf numFmtId="0" fontId="87" fillId="64" borderId="27" xfId="0" applyFont="1" applyFill="1" applyBorder="1" applyAlignment="1">
      <alignment horizontal="center"/>
    </xf>
    <xf numFmtId="0" fontId="3" fillId="64" borderId="27" xfId="0" applyFont="1" applyFill="1" applyBorder="1" applyAlignment="1">
      <alignment horizontal="center"/>
    </xf>
    <xf numFmtId="0" fontId="3" fillId="0" borderId="34" xfId="0" applyFont="1" applyBorder="1" applyProtection="1">
      <protection locked="0"/>
    </xf>
    <xf numFmtId="0" fontId="3" fillId="0" borderId="0" xfId="0" applyFont="1"/>
    <xf numFmtId="0" fontId="3" fillId="0" borderId="11" xfId="0" applyFont="1" applyBorder="1" applyAlignment="1" applyProtection="1">
      <protection locked="0"/>
    </xf>
    <xf numFmtId="0" fontId="3" fillId="0" borderId="11" xfId="0" applyFont="1" applyFill="1" applyBorder="1" applyAlignment="1" applyProtection="1">
      <alignment horizontal="center"/>
      <protection locked="0"/>
    </xf>
    <xf numFmtId="169" fontId="3" fillId="0" borderId="11" xfId="0" applyNumberFormat="1" applyFont="1" applyBorder="1" applyProtection="1">
      <protection locked="0"/>
    </xf>
    <xf numFmtId="167" fontId="3" fillId="0" borderId="11" xfId="0" applyNumberFormat="1" applyFont="1" applyBorder="1" applyAlignment="1" applyProtection="1">
      <alignment horizontal="center"/>
      <protection locked="0"/>
    </xf>
    <xf numFmtId="9" fontId="3" fillId="0" borderId="11" xfId="2298" applyNumberFormat="1" applyFont="1" applyBorder="1" applyAlignment="1" applyProtection="1">
      <alignment horizontal="center"/>
      <protection locked="0"/>
    </xf>
    <xf numFmtId="172" fontId="3" fillId="0" borderId="11" xfId="128" applyNumberFormat="1" applyFont="1" applyBorder="1" applyAlignment="1" applyProtection="1">
      <alignment horizontal="center"/>
      <protection locked="0"/>
    </xf>
    <xf numFmtId="176" fontId="3" fillId="0" borderId="11" xfId="128" applyNumberFormat="1" applyFont="1" applyBorder="1" applyAlignment="1" applyProtection="1">
      <alignment horizontal="center"/>
      <protection locked="0"/>
    </xf>
    <xf numFmtId="1" fontId="3" fillId="0" borderId="11" xfId="0" applyNumberFormat="1" applyFont="1" applyBorder="1" applyAlignment="1" applyProtection="1">
      <alignment horizontal="right"/>
      <protection locked="0"/>
    </xf>
    <xf numFmtId="2" fontId="3" fillId="0" borderId="11" xfId="0" applyNumberFormat="1" applyFont="1" applyBorder="1" applyAlignment="1" applyProtection="1">
      <alignment horizontal="right"/>
      <protection locked="0"/>
    </xf>
    <xf numFmtId="0" fontId="3" fillId="61" borderId="34" xfId="0" applyFont="1" applyFill="1" applyBorder="1" applyAlignment="1" applyProtection="1">
      <alignment horizontal="center"/>
      <protection locked="0"/>
    </xf>
    <xf numFmtId="0" fontId="3" fillId="61" borderId="39" xfId="0" applyFont="1" applyFill="1" applyBorder="1" applyAlignment="1" applyProtection="1">
      <alignment horizontal="center"/>
      <protection locked="0"/>
    </xf>
    <xf numFmtId="0" fontId="69" fillId="0" borderId="0" xfId="0" applyFont="1"/>
    <xf numFmtId="0" fontId="3" fillId="0" borderId="29" xfId="0" applyFont="1" applyBorder="1" applyAlignment="1" applyProtection="1">
      <alignment horizontal="center"/>
      <protection locked="0"/>
    </xf>
    <xf numFmtId="0" fontId="3" fillId="0" borderId="97" xfId="0" applyFont="1" applyBorder="1" applyProtection="1">
      <protection locked="0"/>
    </xf>
    <xf numFmtId="0" fontId="3" fillId="0" borderId="97" xfId="0" applyFont="1" applyBorder="1" applyAlignment="1" applyProtection="1">
      <alignment horizontal="center"/>
      <protection locked="0"/>
    </xf>
    <xf numFmtId="0" fontId="3" fillId="0" borderId="0" xfId="0" applyFont="1" applyBorder="1" applyAlignment="1" applyProtection="1">
      <alignment horizontal="center"/>
      <protection locked="0"/>
    </xf>
    <xf numFmtId="0" fontId="3" fillId="0" borderId="0" xfId="0" applyFont="1" applyBorder="1" applyProtection="1">
      <protection locked="0"/>
    </xf>
    <xf numFmtId="0" fontId="3" fillId="0" borderId="11" xfId="0" applyFont="1" applyBorder="1" applyAlignment="1">
      <alignment wrapText="1"/>
    </xf>
    <xf numFmtId="167" fontId="3" fillId="0" borderId="36" xfId="0" applyNumberFormat="1" applyFont="1" applyBorder="1" applyAlignment="1" applyProtection="1">
      <alignment horizontal="center"/>
      <protection locked="0"/>
    </xf>
    <xf numFmtId="0" fontId="65" fillId="0" borderId="0" xfId="0" applyFont="1"/>
    <xf numFmtId="0" fontId="70" fillId="0" borderId="11" xfId="0" applyFont="1" applyBorder="1" applyProtection="1">
      <protection locked="0"/>
    </xf>
    <xf numFmtId="0" fontId="70" fillId="0" borderId="0" xfId="0" applyFont="1"/>
    <xf numFmtId="0" fontId="3" fillId="62" borderId="11" xfId="0" applyFont="1" applyFill="1" applyBorder="1" applyAlignment="1" applyProtection="1">
      <alignment horizontal="center"/>
      <protection locked="0"/>
    </xf>
    <xf numFmtId="0" fontId="3" fillId="62" borderId="0" xfId="0" applyFont="1" applyFill="1"/>
    <xf numFmtId="0" fontId="3" fillId="0" borderId="11" xfId="0" applyFont="1" applyBorder="1" applyAlignment="1">
      <alignment horizontal="center"/>
    </xf>
    <xf numFmtId="0" fontId="70" fillId="0" borderId="0" xfId="0" applyFont="1" applyBorder="1" applyProtection="1">
      <protection locked="0"/>
    </xf>
    <xf numFmtId="0" fontId="3" fillId="0" borderId="0" xfId="0" applyFont="1" applyBorder="1"/>
    <xf numFmtId="1" fontId="2" fillId="0" borderId="29" xfId="0" applyNumberFormat="1" applyFont="1" applyBorder="1" applyAlignment="1">
      <alignment horizontal="center"/>
    </xf>
    <xf numFmtId="1" fontId="2" fillId="0" borderId="11" xfId="0" applyNumberFormat="1" applyFont="1" applyBorder="1" applyAlignment="1">
      <alignment horizontal="center"/>
    </xf>
    <xf numFmtId="1" fontId="2" fillId="0" borderId="28" xfId="0" applyNumberFormat="1" applyFont="1" applyBorder="1" applyAlignment="1">
      <alignment horizontal="center"/>
    </xf>
    <xf numFmtId="0" fontId="70" fillId="0" borderId="0" xfId="0" applyFont="1" applyBorder="1"/>
    <xf numFmtId="0" fontId="3" fillId="61" borderId="11" xfId="0" applyFont="1" applyFill="1" applyBorder="1" applyAlignment="1" applyProtection="1">
      <protection locked="0"/>
    </xf>
    <xf numFmtId="1" fontId="3" fillId="61" borderId="11" xfId="0" applyNumberFormat="1" applyFont="1" applyFill="1" applyBorder="1" applyProtection="1">
      <protection locked="0"/>
    </xf>
    <xf numFmtId="0" fontId="3" fillId="61" borderId="11" xfId="0" applyFont="1" applyFill="1" applyBorder="1" applyAlignment="1">
      <alignment wrapText="1"/>
    </xf>
    <xf numFmtId="0" fontId="70" fillId="61" borderId="0" xfId="0" applyFont="1" applyFill="1"/>
    <xf numFmtId="0" fontId="3" fillId="67" borderId="0" xfId="0" applyFont="1" applyFill="1" applyBorder="1"/>
    <xf numFmtId="0" fontId="3" fillId="61" borderId="28" xfId="0" applyFont="1" applyFill="1" applyBorder="1" applyProtection="1">
      <protection locked="0"/>
    </xf>
    <xf numFmtId="0" fontId="3" fillId="0" borderId="11" xfId="0" applyFont="1" applyBorder="1" applyAlignment="1" applyProtection="1">
      <alignment horizontal="left"/>
      <protection locked="0"/>
    </xf>
    <xf numFmtId="1" fontId="3" fillId="61" borderId="11" xfId="128" applyNumberFormat="1" applyFont="1" applyFill="1" applyBorder="1" applyProtection="1">
      <protection locked="0"/>
    </xf>
    <xf numFmtId="0" fontId="3" fillId="61" borderId="11" xfId="0" applyFont="1" applyFill="1" applyBorder="1" applyAlignment="1" applyProtection="1">
      <alignment horizontal="center" wrapText="1"/>
      <protection locked="0"/>
    </xf>
    <xf numFmtId="9" fontId="3" fillId="61" borderId="11" xfId="2298" applyNumberFormat="1" applyFont="1" applyFill="1" applyBorder="1" applyAlignment="1" applyProtection="1">
      <alignment horizontal="center"/>
      <protection locked="0"/>
    </xf>
    <xf numFmtId="176" fontId="3" fillId="61" borderId="11" xfId="128" applyNumberFormat="1" applyFont="1" applyFill="1" applyBorder="1" applyAlignment="1" applyProtection="1">
      <alignment horizontal="center"/>
      <protection locked="0"/>
    </xf>
    <xf numFmtId="167" fontId="3" fillId="61" borderId="11" xfId="0" applyNumberFormat="1" applyFont="1" applyFill="1" applyBorder="1" applyAlignment="1" applyProtection="1">
      <alignment horizontal="center"/>
      <protection locked="0"/>
    </xf>
    <xf numFmtId="0" fontId="7" fillId="20" borderId="10" xfId="0" applyFont="1" applyFill="1" applyBorder="1" applyAlignment="1" applyProtection="1">
      <alignment horizontal="left"/>
    </xf>
    <xf numFmtId="0" fontId="11" fillId="20" borderId="0" xfId="0" applyFont="1" applyFill="1" applyBorder="1" applyAlignment="1" applyProtection="1">
      <alignment horizontal="left"/>
    </xf>
    <xf numFmtId="0" fontId="10" fillId="20" borderId="0" xfId="0" applyFont="1" applyFill="1" applyBorder="1" applyAlignment="1" applyProtection="1">
      <alignment horizontal="left"/>
    </xf>
    <xf numFmtId="0" fontId="6" fillId="20" borderId="0" xfId="0" applyFont="1" applyFill="1" applyBorder="1" applyAlignment="1" applyProtection="1">
      <alignment horizontal="left"/>
    </xf>
    <xf numFmtId="167" fontId="9" fillId="28" borderId="23" xfId="0" applyNumberFormat="1" applyFont="1" applyFill="1" applyBorder="1" applyAlignment="1">
      <alignment horizontal="left" vertical="center" wrapText="1"/>
    </xf>
    <xf numFmtId="0" fontId="3" fillId="61" borderId="11" xfId="0" applyFont="1" applyFill="1" applyBorder="1" applyAlignment="1" applyProtection="1">
      <alignment horizontal="left"/>
      <protection locked="0"/>
    </xf>
    <xf numFmtId="0" fontId="3" fillId="0" borderId="11" xfId="0" applyFont="1" applyBorder="1" applyAlignment="1" applyProtection="1">
      <alignment horizontal="left" vertical="center"/>
      <protection locked="0"/>
    </xf>
    <xf numFmtId="0" fontId="2" fillId="25" borderId="0" xfId="0" applyFont="1" applyFill="1" applyAlignment="1" applyProtection="1">
      <alignment horizontal="left"/>
      <protection locked="0"/>
    </xf>
    <xf numFmtId="0" fontId="15" fillId="26" borderId="0" xfId="0" applyFont="1" applyFill="1" applyAlignment="1">
      <alignment horizontal="left"/>
    </xf>
    <xf numFmtId="0" fontId="2" fillId="0" borderId="0" xfId="0" applyFont="1" applyAlignment="1">
      <alignment horizontal="left"/>
    </xf>
    <xf numFmtId="0" fontId="4" fillId="0" borderId="0" xfId="0" applyFont="1" applyAlignment="1">
      <alignment horizontal="left"/>
    </xf>
    <xf numFmtId="0" fontId="11" fillId="20" borderId="0" xfId="0" applyFont="1" applyFill="1" applyBorder="1" applyAlignment="1" applyProtection="1">
      <alignment horizontal="center"/>
    </xf>
    <xf numFmtId="0" fontId="2" fillId="25" borderId="0" xfId="0" applyFont="1" applyFill="1" applyAlignment="1" applyProtection="1">
      <alignment horizontal="center"/>
      <protection locked="0"/>
    </xf>
    <xf numFmtId="0" fontId="15" fillId="26" borderId="0" xfId="0" applyFont="1" applyFill="1" applyAlignment="1">
      <alignment horizontal="center"/>
    </xf>
    <xf numFmtId="14" fontId="9" fillId="27" borderId="27" xfId="0" applyNumberFormat="1" applyFont="1" applyFill="1" applyBorder="1" applyAlignment="1" applyProtection="1">
      <alignment horizontal="center"/>
      <protection locked="0"/>
    </xf>
    <xf numFmtId="49" fontId="6" fillId="20" borderId="10" xfId="0" applyNumberFormat="1" applyFont="1" applyFill="1" applyBorder="1" applyAlignment="1" applyProtection="1">
      <alignment horizontal="center"/>
    </xf>
    <xf numFmtId="0" fontId="6" fillId="20" borderId="14" xfId="0" applyFont="1" applyFill="1" applyBorder="1" applyAlignment="1" applyProtection="1">
      <alignment horizontal="center"/>
    </xf>
    <xf numFmtId="0" fontId="9" fillId="20" borderId="0" xfId="0" applyFont="1" applyFill="1" applyBorder="1" applyAlignment="1" applyProtection="1">
      <alignment horizontal="center"/>
    </xf>
    <xf numFmtId="0" fontId="3" fillId="0" borderId="52" xfId="0" applyFont="1" applyBorder="1" applyAlignment="1" applyProtection="1">
      <alignment wrapText="1"/>
      <protection locked="0"/>
    </xf>
    <xf numFmtId="1" fontId="6" fillId="20" borderId="16" xfId="0" applyNumberFormat="1" applyFont="1" applyFill="1" applyBorder="1" applyAlignment="1" applyProtection="1">
      <alignment wrapText="1"/>
    </xf>
    <xf numFmtId="0" fontId="11" fillId="24" borderId="16" xfId="0" applyFont="1" applyFill="1" applyBorder="1" applyAlignment="1">
      <alignment wrapText="1"/>
    </xf>
    <xf numFmtId="0" fontId="6" fillId="24" borderId="16" xfId="0" applyFont="1" applyFill="1" applyBorder="1" applyAlignment="1">
      <alignment horizontal="center" wrapText="1"/>
    </xf>
    <xf numFmtId="0" fontId="3" fillId="0" borderId="98" xfId="0" applyFont="1" applyBorder="1" applyAlignment="1" applyProtection="1">
      <alignment wrapText="1"/>
      <protection locked="0"/>
    </xf>
    <xf numFmtId="0" fontId="3" fillId="61" borderId="52" xfId="0" applyFont="1" applyFill="1" applyBorder="1" applyAlignment="1" applyProtection="1">
      <alignment wrapText="1"/>
      <protection locked="0"/>
    </xf>
    <xf numFmtId="0" fontId="3" fillId="0" borderId="0" xfId="0" applyFont="1" applyBorder="1" applyAlignment="1" applyProtection="1">
      <alignment wrapText="1"/>
      <protection locked="0"/>
    </xf>
    <xf numFmtId="0" fontId="3" fillId="0" borderId="52" xfId="0" applyFont="1" applyBorder="1" applyAlignment="1">
      <alignment wrapText="1"/>
    </xf>
    <xf numFmtId="0" fontId="2" fillId="25" borderId="14" xfId="0" applyFont="1" applyFill="1" applyBorder="1" applyAlignment="1">
      <alignment wrapText="1"/>
    </xf>
    <xf numFmtId="0" fontId="15" fillId="26" borderId="14" xfId="0" applyFont="1" applyFill="1" applyBorder="1" applyAlignment="1">
      <alignment wrapText="1"/>
    </xf>
    <xf numFmtId="0" fontId="2" fillId="0" borderId="14" xfId="0" applyFont="1" applyBorder="1" applyAlignment="1">
      <alignment wrapText="1"/>
    </xf>
    <xf numFmtId="0" fontId="4" fillId="0" borderId="14" xfId="0" applyFont="1" applyBorder="1" applyAlignment="1">
      <alignment wrapText="1"/>
    </xf>
    <xf numFmtId="0" fontId="3" fillId="0" borderId="28" xfId="0" applyFont="1" applyBorder="1" applyAlignment="1" applyProtection="1">
      <alignment wrapText="1"/>
      <protection locked="0"/>
    </xf>
    <xf numFmtId="0" fontId="3" fillId="61" borderId="34" xfId="0" applyFont="1" applyFill="1" applyBorder="1" applyProtection="1">
      <protection locked="0"/>
    </xf>
    <xf numFmtId="0" fontId="3" fillId="68" borderId="11" xfId="0" applyFont="1" applyFill="1" applyBorder="1" applyProtection="1">
      <protection locked="0"/>
    </xf>
    <xf numFmtId="3" fontId="3" fillId="61" borderId="11" xfId="128" applyNumberFormat="1" applyFont="1" applyFill="1" applyBorder="1" applyAlignment="1" applyProtection="1">
      <alignment horizontal="right"/>
      <protection locked="0"/>
    </xf>
    <xf numFmtId="1" fontId="3" fillId="0" borderId="11" xfId="0" applyNumberFormat="1" applyFont="1" applyBorder="1" applyAlignment="1" applyProtection="1">
      <alignment horizontal="center"/>
      <protection locked="0"/>
    </xf>
    <xf numFmtId="0" fontId="3" fillId="0" borderId="34" xfId="0" applyFont="1" applyBorder="1"/>
    <xf numFmtId="0" fontId="3" fillId="0" borderId="39" xfId="0" applyFont="1" applyBorder="1"/>
    <xf numFmtId="0" fontId="3" fillId="0" borderId="28" xfId="0" applyFont="1" applyBorder="1"/>
    <xf numFmtId="2" fontId="3" fillId="61" borderId="11" xfId="0" applyNumberFormat="1" applyFont="1" applyFill="1" applyBorder="1" applyProtection="1">
      <protection locked="0"/>
    </xf>
    <xf numFmtId="171" fontId="3" fillId="0" borderId="11" xfId="0" applyNumberFormat="1" applyFont="1" applyBorder="1" applyAlignment="1" applyProtection="1">
      <alignment horizontal="left"/>
      <protection locked="0"/>
    </xf>
    <xf numFmtId="0" fontId="3" fillId="61" borderId="11" xfId="0" applyFont="1" applyFill="1" applyBorder="1" applyAlignment="1" applyProtection="1">
      <alignment horizontal="center" vertical="center"/>
      <protection locked="0"/>
    </xf>
    <xf numFmtId="0" fontId="3" fillId="61" borderId="36" xfId="0" applyFont="1" applyFill="1" applyBorder="1" applyProtection="1">
      <protection locked="0"/>
    </xf>
    <xf numFmtId="167" fontId="81" fillId="29" borderId="24" xfId="0" applyNumberFormat="1" applyFont="1" applyFill="1" applyBorder="1" applyAlignment="1">
      <alignment horizontal="center" vertical="center" wrapText="1"/>
    </xf>
    <xf numFmtId="167" fontId="18" fillId="29" borderId="24" xfId="0" applyNumberFormat="1" applyFont="1" applyFill="1" applyBorder="1" applyAlignment="1">
      <alignment horizontal="center" vertical="center" wrapText="1"/>
    </xf>
    <xf numFmtId="167" fontId="18" fillId="29" borderId="100" xfId="0" applyNumberFormat="1" applyFont="1" applyFill="1" applyBorder="1" applyAlignment="1">
      <alignment horizontal="center" vertical="center" wrapText="1"/>
    </xf>
    <xf numFmtId="167" fontId="18" fillId="29" borderId="31" xfId="0" applyNumberFormat="1" applyFont="1" applyFill="1" applyBorder="1" applyAlignment="1">
      <alignment horizontal="center" vertical="center" wrapText="1"/>
    </xf>
    <xf numFmtId="167" fontId="18" fillId="29" borderId="24" xfId="0" applyNumberFormat="1" applyFont="1" applyFill="1" applyBorder="1" applyAlignment="1">
      <alignment horizontal="left" vertical="center" wrapText="1"/>
    </xf>
    <xf numFmtId="0" fontId="3" fillId="0" borderId="84" xfId="0" applyFont="1" applyFill="1" applyBorder="1" applyAlignment="1">
      <alignment wrapText="1"/>
    </xf>
    <xf numFmtId="0" fontId="3" fillId="61" borderId="84" xfId="0" applyFont="1" applyFill="1" applyBorder="1" applyAlignment="1">
      <alignment wrapText="1"/>
    </xf>
    <xf numFmtId="0" fontId="3" fillId="0" borderId="28" xfId="0" applyFont="1" applyBorder="1" applyAlignment="1">
      <alignment vertical="center" wrapText="1"/>
    </xf>
    <xf numFmtId="167" fontId="5" fillId="28" borderId="25" xfId="128" applyNumberFormat="1" applyFont="1" applyFill="1" applyBorder="1" applyAlignment="1">
      <alignment horizontal="center" vertical="center" wrapText="1"/>
    </xf>
    <xf numFmtId="167" fontId="5" fillId="28" borderId="35" xfId="128" applyNumberFormat="1" applyFont="1" applyFill="1" applyBorder="1" applyAlignment="1">
      <alignment horizontal="center" vertical="center" wrapText="1"/>
    </xf>
    <xf numFmtId="167" fontId="3" fillId="0" borderId="28" xfId="0" applyNumberFormat="1" applyFont="1" applyBorder="1" applyAlignment="1" applyProtection="1">
      <alignment horizontal="right"/>
      <protection locked="0"/>
    </xf>
    <xf numFmtId="167" fontId="5" fillId="28" borderId="24" xfId="128" applyNumberFormat="1" applyFont="1" applyFill="1" applyBorder="1" applyAlignment="1">
      <alignment horizontal="center" vertical="center" wrapText="1"/>
    </xf>
    <xf numFmtId="167" fontId="5" fillId="28" borderId="33" xfId="128" applyNumberFormat="1" applyFont="1" applyFill="1" applyBorder="1" applyAlignment="1">
      <alignment horizontal="center" vertical="center" wrapText="1"/>
    </xf>
    <xf numFmtId="167" fontId="5" fillId="28" borderId="31" xfId="128" applyNumberFormat="1" applyFont="1" applyFill="1" applyBorder="1" applyAlignment="1">
      <alignment horizontal="center" vertical="center" wrapText="1"/>
    </xf>
    <xf numFmtId="167" fontId="5" fillId="28" borderId="50" xfId="128" applyNumberFormat="1" applyFont="1" applyFill="1" applyBorder="1" applyAlignment="1">
      <alignment horizontal="center" vertical="center" wrapText="1"/>
    </xf>
    <xf numFmtId="167" fontId="5" fillId="28" borderId="58" xfId="128" applyNumberFormat="1" applyFont="1" applyFill="1" applyBorder="1" applyAlignment="1">
      <alignment horizontal="center" vertical="center" wrapText="1"/>
    </xf>
    <xf numFmtId="167" fontId="5" fillId="28" borderId="47" xfId="128" applyNumberFormat="1" applyFont="1" applyFill="1" applyBorder="1" applyAlignment="1">
      <alignment horizontal="center" vertical="center" wrapText="1"/>
    </xf>
    <xf numFmtId="0" fontId="89" fillId="0" borderId="98" xfId="0" applyFont="1" applyBorder="1" applyAlignment="1">
      <alignment wrapText="1"/>
    </xf>
    <xf numFmtId="0" fontId="3" fillId="61" borderId="98" xfId="0" applyFont="1" applyFill="1" applyBorder="1" applyAlignment="1" applyProtection="1">
      <alignment wrapText="1"/>
      <protection locked="0"/>
    </xf>
    <xf numFmtId="0" fontId="3" fillId="61" borderId="28" xfId="0" applyFont="1" applyFill="1" applyBorder="1" applyAlignment="1">
      <alignment horizontal="center" vertical="top"/>
    </xf>
    <xf numFmtId="1" fontId="3" fillId="0" borderId="11" xfId="128" applyNumberFormat="1" applyFont="1" applyFill="1" applyBorder="1" applyProtection="1">
      <protection locked="0"/>
    </xf>
    <xf numFmtId="0" fontId="3" fillId="0" borderId="98" xfId="0" applyFont="1" applyBorder="1" applyAlignment="1">
      <alignment wrapText="1"/>
    </xf>
    <xf numFmtId="0" fontId="65" fillId="0" borderId="11" xfId="0" applyFont="1" applyBorder="1"/>
    <xf numFmtId="0" fontId="3" fillId="64" borderId="96" xfId="0" applyFont="1" applyFill="1" applyBorder="1" applyProtection="1">
      <protection locked="0"/>
    </xf>
    <xf numFmtId="0" fontId="3" fillId="0" borderId="94" xfId="0" applyFont="1" applyBorder="1" applyAlignment="1" applyProtection="1">
      <alignment horizontal="center"/>
      <protection locked="0"/>
    </xf>
    <xf numFmtId="0" fontId="3" fillId="64" borderId="28" xfId="0" applyFont="1" applyFill="1" applyBorder="1" applyAlignment="1" applyProtection="1">
      <alignment horizontal="center"/>
      <protection locked="0"/>
    </xf>
    <xf numFmtId="0" fontId="3" fillId="0" borderId="84" xfId="0" applyFont="1" applyBorder="1" applyAlignment="1">
      <alignment wrapText="1"/>
    </xf>
    <xf numFmtId="0" fontId="3" fillId="0" borderId="11" xfId="0" applyFont="1" applyFill="1" applyBorder="1"/>
    <xf numFmtId="0" fontId="3" fillId="0" borderId="84" xfId="0" applyFont="1" applyBorder="1" applyAlignment="1" applyProtection="1">
      <alignment horizontal="left"/>
      <protection locked="0"/>
    </xf>
    <xf numFmtId="0" fontId="3" fillId="61" borderId="84" xfId="0" applyFont="1" applyFill="1" applyBorder="1" applyAlignment="1">
      <alignment vertical="center" wrapText="1"/>
    </xf>
    <xf numFmtId="1" fontId="3" fillId="0" borderId="28" xfId="128" applyNumberFormat="1" applyFont="1" applyBorder="1" applyProtection="1">
      <protection locked="0"/>
    </xf>
    <xf numFmtId="3" fontId="3" fillId="0" borderId="28" xfId="128" applyNumberFormat="1" applyFont="1" applyBorder="1" applyAlignment="1" applyProtection="1">
      <alignment horizontal="right"/>
      <protection locked="0"/>
    </xf>
    <xf numFmtId="0" fontId="3" fillId="0" borderId="0" xfId="0" applyFont="1" applyBorder="1" applyAlignment="1">
      <alignment horizontal="center"/>
    </xf>
    <xf numFmtId="3" fontId="3" fillId="64" borderId="0" xfId="0" applyNumberFormat="1" applyFont="1" applyFill="1" applyBorder="1" applyAlignment="1" applyProtection="1">
      <alignment horizontal="center"/>
      <protection locked="0"/>
    </xf>
    <xf numFmtId="0" fontId="3" fillId="61" borderId="97" xfId="0" applyFont="1" applyFill="1" applyBorder="1" applyProtection="1">
      <protection locked="0"/>
    </xf>
    <xf numFmtId="0" fontId="3" fillId="61" borderId="29" xfId="0" applyFont="1" applyFill="1" applyBorder="1" applyProtection="1">
      <protection locked="0"/>
    </xf>
    <xf numFmtId="0" fontId="3" fillId="61" borderId="97" xfId="0" applyFont="1" applyFill="1" applyBorder="1" applyAlignment="1" applyProtection="1">
      <alignment horizontal="center"/>
      <protection locked="0"/>
    </xf>
    <xf numFmtId="0" fontId="3" fillId="61" borderId="29" xfId="0" applyFont="1" applyFill="1" applyBorder="1" applyAlignment="1" applyProtection="1">
      <alignment horizontal="center"/>
      <protection locked="0"/>
    </xf>
    <xf numFmtId="0" fontId="3" fillId="64" borderId="98" xfId="0" applyFont="1" applyFill="1" applyBorder="1" applyAlignment="1" applyProtection="1">
      <alignment wrapText="1"/>
      <protection locked="0"/>
    </xf>
    <xf numFmtId="0" fontId="3" fillId="61" borderId="0" xfId="0" applyFont="1" applyFill="1" applyBorder="1" applyAlignment="1" applyProtection="1">
      <alignment wrapText="1"/>
      <protection locked="0"/>
    </xf>
    <xf numFmtId="0" fontId="3" fillId="0" borderId="0" xfId="0" applyFont="1" applyBorder="1" applyAlignment="1">
      <alignment wrapText="1"/>
    </xf>
    <xf numFmtId="0" fontId="89" fillId="0" borderId="52" xfId="0" applyFont="1" applyBorder="1" applyAlignment="1">
      <alignment wrapText="1"/>
    </xf>
    <xf numFmtId="0" fontId="3" fillId="0" borderId="99" xfId="0" applyFont="1" applyBorder="1" applyAlignment="1" applyProtection="1">
      <alignment wrapText="1"/>
      <protection locked="0"/>
    </xf>
    <xf numFmtId="0" fontId="3" fillId="62" borderId="39" xfId="0" applyFont="1" applyFill="1" applyBorder="1" applyAlignment="1" applyProtection="1">
      <alignment horizontal="center"/>
      <protection locked="0"/>
    </xf>
    <xf numFmtId="0" fontId="3" fillId="69" borderId="39" xfId="0" applyFont="1" applyFill="1" applyBorder="1" applyAlignment="1" applyProtection="1">
      <alignment horizontal="center"/>
      <protection locked="0"/>
    </xf>
    <xf numFmtId="0" fontId="3" fillId="69" borderId="11" xfId="0" applyFont="1" applyFill="1" applyBorder="1" applyAlignment="1" applyProtection="1">
      <alignment horizontal="center"/>
      <protection locked="0"/>
    </xf>
    <xf numFmtId="0" fontId="90" fillId="20" borderId="0" xfId="0" applyFont="1" applyFill="1" applyBorder="1" applyAlignment="1" applyProtection="1">
      <alignment wrapText="1"/>
    </xf>
    <xf numFmtId="0" fontId="91" fillId="24" borderId="0" xfId="0" applyFont="1" applyFill="1" applyBorder="1" applyAlignment="1">
      <alignment wrapText="1"/>
    </xf>
    <xf numFmtId="1" fontId="81" fillId="20" borderId="0" xfId="0" applyNumberFormat="1" applyFont="1" applyFill="1" applyBorder="1" applyAlignment="1" applyProtection="1">
      <alignment horizontal="right" wrapText="1"/>
    </xf>
    <xf numFmtId="0" fontId="90" fillId="20" borderId="18" xfId="0" applyFont="1" applyFill="1" applyBorder="1" applyAlignment="1" applyProtection="1">
      <alignment horizontal="center" wrapText="1"/>
    </xf>
    <xf numFmtId="167" fontId="81" fillId="28" borderId="30" xfId="0" applyNumberFormat="1" applyFont="1" applyFill="1" applyBorder="1" applyAlignment="1">
      <alignment horizontal="center" vertical="center" wrapText="1"/>
    </xf>
    <xf numFmtId="167" fontId="81" fillId="28" borderId="51" xfId="128" applyNumberFormat="1" applyFont="1" applyFill="1" applyBorder="1" applyAlignment="1">
      <alignment horizontal="center" vertical="center" wrapText="1"/>
    </xf>
    <xf numFmtId="0" fontId="65" fillId="25" borderId="40" xfId="0" applyFont="1" applyFill="1" applyBorder="1" applyAlignment="1">
      <alignment wrapText="1"/>
    </xf>
    <xf numFmtId="0" fontId="92" fillId="26" borderId="40" xfId="0" applyFont="1" applyFill="1" applyBorder="1" applyAlignment="1">
      <alignment wrapText="1"/>
    </xf>
    <xf numFmtId="0" fontId="65" fillId="0" borderId="40" xfId="0" applyFont="1" applyBorder="1" applyAlignment="1">
      <alignment horizontal="center" wrapText="1"/>
    </xf>
    <xf numFmtId="0" fontId="3" fillId="0" borderId="29" xfId="0" applyFont="1" applyBorder="1" applyAlignment="1" applyProtection="1">
      <alignment horizontal="center" wrapText="1"/>
      <protection locked="0"/>
    </xf>
    <xf numFmtId="0" fontId="3" fillId="0" borderId="11" xfId="0" applyFont="1" applyBorder="1" applyAlignment="1" applyProtection="1">
      <alignment horizontal="center" wrapText="1"/>
      <protection locked="0"/>
    </xf>
    <xf numFmtId="3" fontId="3" fillId="68" borderId="11" xfId="128" applyNumberFormat="1" applyFont="1" applyFill="1" applyBorder="1" applyAlignment="1" applyProtection="1">
      <alignment horizontal="right"/>
      <protection locked="0"/>
    </xf>
    <xf numFmtId="167" fontId="3" fillId="0" borderId="11" xfId="0" applyNumberFormat="1" applyFont="1" applyFill="1" applyBorder="1" applyAlignment="1" applyProtection="1">
      <alignment horizontal="center"/>
      <protection locked="0"/>
    </xf>
    <xf numFmtId="0" fontId="3" fillId="0" borderId="0" xfId="0" applyFont="1" applyFill="1" applyBorder="1" applyAlignment="1">
      <alignment wrapText="1"/>
    </xf>
    <xf numFmtId="1" fontId="3" fillId="61" borderId="11" xfId="0" applyNumberFormat="1" applyFont="1" applyFill="1" applyBorder="1" applyAlignment="1" applyProtection="1">
      <alignment horizontal="right"/>
      <protection locked="0"/>
    </xf>
    <xf numFmtId="0" fontId="3" fillId="68" borderId="11" xfId="0" applyFont="1" applyFill="1" applyBorder="1" applyAlignment="1" applyProtection="1">
      <alignment horizontal="center"/>
      <protection locked="0"/>
    </xf>
    <xf numFmtId="0" fontId="3" fillId="0" borderId="102" xfId="0" applyFont="1" applyBorder="1" applyAlignment="1" applyProtection="1">
      <alignment horizontal="center" wrapText="1"/>
      <protection locked="0"/>
    </xf>
    <xf numFmtId="0" fontId="3" fillId="61" borderId="102" xfId="0" applyFont="1" applyFill="1" applyBorder="1" applyAlignment="1" applyProtection="1">
      <alignment horizontal="center" wrapText="1"/>
      <protection locked="0"/>
    </xf>
    <xf numFmtId="0" fontId="3" fillId="61" borderId="0" xfId="0" applyFont="1" applyFill="1" applyBorder="1" applyAlignment="1" applyProtection="1">
      <alignment horizontal="center" wrapText="1"/>
      <protection locked="0"/>
    </xf>
    <xf numFmtId="0" fontId="3" fillId="61" borderId="29" xfId="0" applyFont="1" applyFill="1" applyBorder="1" applyAlignment="1" applyProtection="1">
      <alignment horizontal="center" wrapText="1"/>
      <protection locked="0"/>
    </xf>
    <xf numFmtId="0" fontId="3" fillId="68" borderId="28" xfId="0" applyFont="1" applyFill="1" applyBorder="1" applyProtection="1">
      <protection locked="0"/>
    </xf>
    <xf numFmtId="0" fontId="3" fillId="61" borderId="84" xfId="0" applyFont="1" applyFill="1" applyBorder="1" applyProtection="1">
      <protection locked="0"/>
    </xf>
    <xf numFmtId="0" fontId="93" fillId="0" borderId="11" xfId="0" applyFont="1" applyBorder="1" applyAlignment="1">
      <alignment horizontal="center" wrapText="1"/>
    </xf>
    <xf numFmtId="0" fontId="3" fillId="61" borderId="0" xfId="0" applyFont="1" applyFill="1" applyBorder="1" applyAlignment="1" applyProtection="1">
      <alignment horizontal="center"/>
      <protection locked="0"/>
    </xf>
    <xf numFmtId="0" fontId="3" fillId="0" borderId="101" xfId="0" applyFont="1" applyBorder="1" applyAlignment="1" applyProtection="1">
      <alignment horizontal="center"/>
      <protection locked="0"/>
    </xf>
    <xf numFmtId="0" fontId="3" fillId="0" borderId="101" xfId="0" applyFont="1" applyBorder="1" applyAlignment="1" applyProtection="1">
      <alignment horizontal="center" wrapText="1"/>
      <protection locked="0"/>
    </xf>
    <xf numFmtId="0" fontId="3" fillId="0" borderId="29" xfId="0" applyFont="1" applyBorder="1" applyAlignment="1" applyProtection="1">
      <alignment wrapText="1"/>
      <protection locked="0"/>
    </xf>
    <xf numFmtId="0" fontId="94" fillId="0" borderId="55" xfId="0" applyFont="1" applyBorder="1" applyAlignment="1">
      <alignment horizontal="center" vertical="center" wrapText="1"/>
    </xf>
    <xf numFmtId="0" fontId="95" fillId="0" borderId="55" xfId="4401" applyBorder="1" applyAlignment="1">
      <alignment horizontal="center" vertical="center" wrapText="1"/>
    </xf>
    <xf numFmtId="0" fontId="95" fillId="0" borderId="55" xfId="4401" applyBorder="1" applyAlignment="1">
      <alignment vertical="center" wrapText="1"/>
    </xf>
    <xf numFmtId="0" fontId="95" fillId="0" borderId="103" xfId="4401" applyBorder="1" applyAlignment="1">
      <alignment wrapText="1"/>
    </xf>
    <xf numFmtId="0" fontId="95" fillId="0" borderId="0" xfId="4401" applyAlignment="1">
      <alignment vertical="top" wrapText="1"/>
    </xf>
    <xf numFmtId="0" fontId="6" fillId="0" borderId="0" xfId="0" applyFont="1" applyFill="1" applyAlignment="1">
      <alignment wrapText="1"/>
    </xf>
    <xf numFmtId="0" fontId="11" fillId="0" borderId="0" xfId="0" applyFont="1" applyFill="1" applyAlignment="1">
      <alignment wrapText="1"/>
    </xf>
    <xf numFmtId="0" fontId="6" fillId="61" borderId="0" xfId="0" applyFont="1" applyFill="1" applyAlignment="1">
      <alignment wrapText="1"/>
    </xf>
    <xf numFmtId="0" fontId="3" fillId="0" borderId="0" xfId="0" applyFont="1" applyAlignment="1">
      <alignment wrapText="1"/>
    </xf>
    <xf numFmtId="0" fontId="65" fillId="0" borderId="0" xfId="0" applyFont="1" applyAlignment="1">
      <alignment wrapText="1"/>
    </xf>
    <xf numFmtId="0" fontId="3" fillId="67" borderId="0" xfId="0" applyFont="1" applyFill="1" applyBorder="1" applyAlignment="1">
      <alignment wrapText="1"/>
    </xf>
    <xf numFmtId="0" fontId="2" fillId="0" borderId="0" xfId="0" applyFont="1" applyAlignment="1">
      <alignment wrapText="1"/>
    </xf>
    <xf numFmtId="0" fontId="4" fillId="0" borderId="0" xfId="0" applyFont="1" applyAlignment="1">
      <alignment wrapText="1"/>
    </xf>
    <xf numFmtId="0" fontId="95" fillId="0" borderId="0" xfId="4401" applyAlignment="1">
      <alignment wrapText="1"/>
    </xf>
    <xf numFmtId="0" fontId="46" fillId="61" borderId="85" xfId="1447" applyFont="1" applyFill="1" applyBorder="1" applyAlignment="1">
      <alignment horizontal="center" vertical="center" wrapText="1"/>
    </xf>
    <xf numFmtId="0" fontId="77" fillId="0" borderId="14" xfId="1807" applyFont="1" applyBorder="1" applyAlignment="1">
      <alignment horizontal="left"/>
    </xf>
    <xf numFmtId="0" fontId="77" fillId="0" borderId="0" xfId="1807" applyFont="1" applyAlignment="1">
      <alignment horizontal="left"/>
    </xf>
    <xf numFmtId="0" fontId="77" fillId="0" borderId="16" xfId="1807" applyFont="1" applyBorder="1" applyAlignment="1">
      <alignment horizontal="left"/>
    </xf>
    <xf numFmtId="0" fontId="46" fillId="61" borderId="69" xfId="1447" applyFont="1" applyFill="1" applyBorder="1" applyAlignment="1">
      <alignment horizontal="left" vertical="center" wrapText="1"/>
    </xf>
    <xf numFmtId="0" fontId="46" fillId="61" borderId="60" xfId="1447" applyFont="1" applyFill="1" applyBorder="1" applyAlignment="1">
      <alignment horizontal="left" vertical="center" wrapText="1"/>
    </xf>
    <xf numFmtId="0" fontId="14" fillId="61" borderId="69" xfId="1447" applyFont="1" applyFill="1" applyBorder="1" applyAlignment="1">
      <alignment horizontal="center" vertical="center" wrapText="1"/>
    </xf>
    <xf numFmtId="0" fontId="14" fillId="61" borderId="60" xfId="1447" applyFont="1" applyFill="1" applyBorder="1" applyAlignment="1">
      <alignment horizontal="center" vertical="center" wrapText="1"/>
    </xf>
    <xf numFmtId="0" fontId="14" fillId="61" borderId="70" xfId="1447" applyFont="1" applyFill="1" applyBorder="1" applyAlignment="1">
      <alignment horizontal="center" vertical="center" wrapText="1"/>
    </xf>
    <xf numFmtId="0" fontId="74" fillId="61" borderId="88" xfId="1447" applyFont="1" applyFill="1" applyBorder="1" applyAlignment="1">
      <alignment vertical="top" wrapText="1"/>
    </xf>
    <xf numFmtId="0" fontId="74" fillId="61" borderId="64" xfId="1447" applyFont="1" applyFill="1" applyBorder="1" applyAlignment="1">
      <alignment vertical="top" wrapText="1"/>
    </xf>
    <xf numFmtId="0" fontId="74" fillId="61" borderId="87" xfId="1447" applyFont="1" applyFill="1" applyBorder="1" applyAlignment="1">
      <alignment vertical="top" wrapText="1"/>
    </xf>
    <xf numFmtId="0" fontId="74" fillId="61" borderId="88" xfId="1447" applyFont="1" applyFill="1" applyBorder="1" applyAlignment="1">
      <alignment horizontal="center" vertical="center" wrapText="1"/>
    </xf>
    <xf numFmtId="0" fontId="74" fillId="61" borderId="64" xfId="1447" applyFont="1" applyFill="1" applyBorder="1" applyAlignment="1">
      <alignment horizontal="center" vertical="center" wrapText="1"/>
    </xf>
    <xf numFmtId="0" fontId="11" fillId="61" borderId="60" xfId="1447" applyFont="1" applyFill="1" applyBorder="1" applyAlignment="1">
      <alignment horizontal="left" vertical="center" wrapText="1"/>
    </xf>
    <xf numFmtId="0" fontId="11" fillId="61" borderId="70" xfId="1447" applyFont="1" applyFill="1" applyBorder="1" applyAlignment="1">
      <alignment horizontal="left" vertical="center" wrapText="1"/>
    </xf>
    <xf numFmtId="0" fontId="74" fillId="61" borderId="90" xfId="1447" applyFont="1" applyFill="1" applyBorder="1" applyAlignment="1">
      <alignment horizontal="center" vertical="top" wrapText="1"/>
    </xf>
    <xf numFmtId="0" fontId="74" fillId="61" borderId="0" xfId="1447" applyFont="1" applyFill="1" applyAlignment="1">
      <alignment horizontal="center" vertical="top" wrapText="1"/>
    </xf>
    <xf numFmtId="0" fontId="74" fillId="61" borderId="86" xfId="1447" applyFont="1" applyFill="1" applyBorder="1" applyAlignment="1">
      <alignment horizontal="center" vertical="top" wrapText="1"/>
    </xf>
    <xf numFmtId="0" fontId="74" fillId="61" borderId="67" xfId="1447" applyFont="1" applyFill="1" applyBorder="1" applyAlignment="1">
      <alignment horizontal="center" vertical="top" wrapText="1"/>
    </xf>
    <xf numFmtId="0" fontId="46" fillId="61" borderId="0" xfId="1447" applyFont="1" applyFill="1" applyAlignment="1">
      <alignment horizontal="center" vertical="center" wrapText="1"/>
    </xf>
    <xf numFmtId="0" fontId="3" fillId="61" borderId="89" xfId="1447" applyFill="1" applyBorder="1" applyAlignment="1"/>
    <xf numFmtId="0" fontId="46" fillId="61" borderId="67" xfId="1447" applyFont="1" applyFill="1" applyBorder="1" applyAlignment="1">
      <alignment horizontal="center" vertical="center" wrapText="1"/>
    </xf>
    <xf numFmtId="0" fontId="3" fillId="61" borderId="85" xfId="1447" applyFill="1" applyBorder="1" applyAlignment="1"/>
    <xf numFmtId="0" fontId="74" fillId="61" borderId="90" xfId="1447" applyFont="1" applyFill="1" applyBorder="1" applyAlignment="1">
      <alignment horizontal="left" vertical="center" wrapText="1"/>
    </xf>
    <xf numFmtId="0" fontId="74" fillId="61" borderId="0" xfId="1447" applyFont="1" applyFill="1" applyAlignment="1">
      <alignment horizontal="left" vertical="center" wrapText="1"/>
    </xf>
    <xf numFmtId="0" fontId="74" fillId="61" borderId="89" xfId="1447" applyFont="1" applyFill="1" applyBorder="1" applyAlignment="1">
      <alignment horizontal="left" vertical="center" wrapText="1"/>
    </xf>
    <xf numFmtId="0" fontId="3" fillId="61" borderId="86" xfId="1447" applyFill="1" applyBorder="1" applyAlignment="1">
      <alignment horizontal="left" vertical="center" wrapText="1"/>
    </xf>
    <xf numFmtId="0" fontId="3" fillId="61" borderId="67" xfId="1447" applyFill="1" applyBorder="1" applyAlignment="1">
      <alignment horizontal="left" vertical="center" wrapText="1"/>
    </xf>
    <xf numFmtId="0" fontId="3" fillId="61" borderId="85" xfId="1447" applyFill="1" applyBorder="1" applyAlignment="1">
      <alignment horizontal="left" vertical="center" wrapText="1"/>
    </xf>
    <xf numFmtId="49" fontId="3" fillId="61" borderId="86" xfId="1447" applyNumberFormat="1" applyFill="1" applyBorder="1" applyAlignment="1">
      <alignment horizontal="left" wrapText="1"/>
    </xf>
    <xf numFmtId="49" fontId="3" fillId="61" borderId="67" xfId="1447" applyNumberFormat="1" applyFill="1" applyBorder="1" applyAlignment="1">
      <alignment horizontal="left" wrapText="1"/>
    </xf>
    <xf numFmtId="0" fontId="3" fillId="61" borderId="67" xfId="1447" applyFill="1" applyBorder="1" applyAlignment="1">
      <alignment horizontal="left" wrapText="1"/>
    </xf>
    <xf numFmtId="0" fontId="3" fillId="61" borderId="85" xfId="1447" applyFill="1" applyBorder="1" applyAlignment="1">
      <alignment horizontal="left" wrapText="1"/>
    </xf>
    <xf numFmtId="0" fontId="74" fillId="61" borderId="88" xfId="1447" applyFont="1" applyFill="1" applyBorder="1" applyAlignment="1">
      <alignment horizontal="center" vertical="top" wrapText="1"/>
    </xf>
    <xf numFmtId="0" fontId="74" fillId="61" borderId="64" xfId="1447" applyFont="1" applyFill="1" applyBorder="1" applyAlignment="1">
      <alignment horizontal="center" vertical="top" wrapText="1"/>
    </xf>
    <xf numFmtId="0" fontId="74" fillId="61" borderId="87" xfId="1447" applyFont="1" applyFill="1" applyBorder="1" applyAlignment="1">
      <alignment horizontal="center" vertical="top" wrapText="1"/>
    </xf>
    <xf numFmtId="0" fontId="3" fillId="61" borderId="86" xfId="1447" applyFill="1" applyBorder="1" applyAlignment="1">
      <alignment horizontal="center" wrapText="1"/>
    </xf>
    <xf numFmtId="0" fontId="3" fillId="61" borderId="67" xfId="1447" applyFill="1" applyBorder="1" applyAlignment="1">
      <alignment horizontal="center" wrapText="1"/>
    </xf>
    <xf numFmtId="0" fontId="3" fillId="61" borderId="85" xfId="1447" applyFill="1" applyBorder="1" applyAlignment="1">
      <alignment horizontal="center" wrapText="1"/>
    </xf>
    <xf numFmtId="49" fontId="3" fillId="61" borderId="86" xfId="1447" applyNumberFormat="1" applyFill="1" applyBorder="1" applyAlignment="1">
      <alignment horizontal="center" wrapText="1"/>
    </xf>
    <xf numFmtId="49" fontId="3" fillId="61" borderId="67" xfId="1447" applyNumberFormat="1" applyFill="1" applyBorder="1" applyAlignment="1">
      <alignment horizontal="center" wrapText="1"/>
    </xf>
    <xf numFmtId="49" fontId="3" fillId="61" borderId="85" xfId="1447" applyNumberFormat="1" applyFill="1" applyBorder="1" applyAlignment="1">
      <alignment horizontal="center" wrapText="1"/>
    </xf>
    <xf numFmtId="0" fontId="72" fillId="61" borderId="86" xfId="1447" applyFont="1" applyFill="1" applyBorder="1" applyAlignment="1">
      <alignment horizontal="center" vertical="center" wrapText="1"/>
    </xf>
    <xf numFmtId="0" fontId="72" fillId="61" borderId="67" xfId="1447" applyFont="1" applyFill="1" applyBorder="1" applyAlignment="1">
      <alignment horizontal="center" vertical="center" wrapText="1"/>
    </xf>
    <xf numFmtId="0" fontId="72" fillId="61" borderId="85" xfId="1447" applyFont="1" applyFill="1" applyBorder="1" applyAlignment="1">
      <alignment horizontal="center" vertical="center" wrapText="1"/>
    </xf>
    <xf numFmtId="49" fontId="71" fillId="61" borderId="86" xfId="1447" applyNumberFormat="1" applyFont="1" applyFill="1" applyBorder="1" applyAlignment="1">
      <alignment horizontal="center" vertical="center" wrapText="1"/>
    </xf>
    <xf numFmtId="49" fontId="71" fillId="61" borderId="85" xfId="1447" applyNumberFormat="1" applyFont="1" applyFill="1" applyBorder="1" applyAlignment="1">
      <alignment horizontal="center" vertical="center" wrapText="1"/>
    </xf>
    <xf numFmtId="0" fontId="46" fillId="61" borderId="86" xfId="1447" applyFont="1" applyFill="1" applyBorder="1" applyAlignment="1">
      <alignment horizontal="center" vertical="center" wrapText="1"/>
    </xf>
    <xf numFmtId="0" fontId="46" fillId="61" borderId="85" xfId="1447" applyFont="1" applyFill="1" applyBorder="1" applyAlignment="1">
      <alignment horizontal="center" vertical="center" wrapText="1"/>
    </xf>
    <xf numFmtId="0" fontId="46" fillId="61" borderId="69" xfId="1447" applyFont="1" applyFill="1" applyBorder="1" applyAlignment="1">
      <alignment vertical="top" wrapText="1"/>
    </xf>
    <xf numFmtId="0" fontId="46" fillId="61" borderId="60" xfId="1447" applyFont="1" applyFill="1" applyBorder="1" applyAlignment="1">
      <alignment vertical="top" wrapText="1"/>
    </xf>
    <xf numFmtId="0" fontId="46" fillId="61" borderId="70" xfId="1447" applyFont="1" applyFill="1" applyBorder="1" applyAlignment="1">
      <alignment vertical="top" wrapText="1"/>
    </xf>
    <xf numFmtId="0" fontId="10" fillId="61" borderId="86" xfId="1447" applyFont="1" applyFill="1" applyBorder="1" applyAlignment="1">
      <alignment horizontal="center" vertical="center" wrapText="1"/>
    </xf>
    <xf numFmtId="0" fontId="11" fillId="61" borderId="67" xfId="1447" applyFont="1" applyFill="1" applyBorder="1" applyAlignment="1">
      <alignment horizontal="center" vertical="center" wrapText="1"/>
    </xf>
    <xf numFmtId="0" fontId="11" fillId="61" borderId="85" xfId="1447" applyFont="1" applyFill="1" applyBorder="1" applyAlignment="1">
      <alignment horizontal="center" vertical="center" wrapText="1"/>
    </xf>
    <xf numFmtId="0" fontId="73" fillId="61" borderId="88" xfId="1447" applyFont="1" applyFill="1" applyBorder="1" applyAlignment="1">
      <alignment vertical="top" wrapText="1"/>
    </xf>
    <xf numFmtId="0" fontId="73" fillId="61" borderId="87" xfId="1447" applyFont="1" applyFill="1" applyBorder="1" applyAlignment="1">
      <alignment vertical="top" wrapText="1"/>
    </xf>
    <xf numFmtId="0" fontId="7" fillId="63" borderId="13" xfId="0" applyFont="1" applyFill="1" applyBorder="1" applyAlignment="1">
      <alignment horizontal="center" wrapText="1"/>
    </xf>
    <xf numFmtId="0" fontId="7" fillId="0" borderId="10" xfId="0" applyFont="1" applyBorder="1" applyAlignment="1">
      <alignment horizontal="center" wrapText="1"/>
    </xf>
    <xf numFmtId="0" fontId="7" fillId="0" borderId="15" xfId="0" applyFont="1" applyBorder="1" applyAlignment="1">
      <alignment horizontal="center" wrapText="1"/>
    </xf>
    <xf numFmtId="0" fontId="7" fillId="63" borderId="17" xfId="0" applyFont="1" applyFill="1" applyBorder="1" applyAlignment="1">
      <alignment horizontal="center" wrapText="1"/>
    </xf>
    <xf numFmtId="0" fontId="7" fillId="0" borderId="18" xfId="0" applyFont="1" applyBorder="1" applyAlignment="1">
      <alignment horizontal="center" wrapText="1"/>
    </xf>
    <xf numFmtId="0" fontId="7" fillId="0" borderId="19" xfId="0" applyFont="1" applyBorder="1" applyAlignment="1">
      <alignment horizontal="center" wrapText="1"/>
    </xf>
    <xf numFmtId="167" fontId="46" fillId="28" borderId="62" xfId="0" applyNumberFormat="1" applyFont="1" applyFill="1" applyBorder="1" applyAlignment="1">
      <alignment horizontal="left" vertical="center" wrapText="1"/>
    </xf>
    <xf numFmtId="0" fontId="0" fillId="0" borderId="46" xfId="0" applyBorder="1" applyAlignment="1">
      <alignment horizontal="left" vertical="center" wrapText="1"/>
    </xf>
    <xf numFmtId="167" fontId="46" fillId="28" borderId="63" xfId="0" applyNumberFormat="1" applyFont="1" applyFill="1" applyBorder="1" applyAlignment="1">
      <alignment horizontal="center" vertical="center" wrapText="1"/>
    </xf>
    <xf numFmtId="0" fontId="0" fillId="0" borderId="64" xfId="0" applyBorder="1" applyAlignment="1">
      <alignment horizontal="center" vertical="center" wrapText="1"/>
    </xf>
    <xf numFmtId="0" fontId="0" fillId="0" borderId="65" xfId="0" applyBorder="1" applyAlignment="1">
      <alignment horizontal="center" vertical="center" wrapText="1"/>
    </xf>
    <xf numFmtId="0" fontId="0" fillId="0" borderId="66" xfId="0" applyBorder="1" applyAlignment="1">
      <alignment horizontal="center" vertical="center" wrapText="1"/>
    </xf>
    <xf numFmtId="0" fontId="0" fillId="0" borderId="67" xfId="0" applyBorder="1" applyAlignment="1">
      <alignment horizontal="center" vertical="center" wrapText="1"/>
    </xf>
    <xf numFmtId="0" fontId="0" fillId="0" borderId="68" xfId="0" applyBorder="1" applyAlignment="1">
      <alignment horizontal="center" vertical="center" wrapText="1"/>
    </xf>
    <xf numFmtId="167" fontId="46" fillId="28" borderId="59" xfId="0" applyNumberFormat="1" applyFont="1" applyFill="1" applyBorder="1" applyAlignment="1">
      <alignment horizontal="center" vertical="center" wrapText="1"/>
    </xf>
    <xf numFmtId="167" fontId="46" fillId="28" borderId="60" xfId="0" applyNumberFormat="1" applyFont="1" applyFill="1" applyBorder="1" applyAlignment="1">
      <alignment horizontal="center" vertical="center" wrapText="1"/>
    </xf>
    <xf numFmtId="167" fontId="46" fillId="28" borderId="61" xfId="0" applyNumberFormat="1" applyFont="1" applyFill="1" applyBorder="1" applyAlignment="1">
      <alignment horizontal="center" vertical="center" wrapText="1"/>
    </xf>
    <xf numFmtId="0" fontId="0" fillId="0" borderId="14" xfId="0" applyBorder="1" applyAlignment="1">
      <alignment horizontal="center" vertical="center" wrapText="1"/>
    </xf>
    <xf numFmtId="0" fontId="0" fillId="0" borderId="0" xfId="0" applyAlignment="1">
      <alignment horizontal="center" vertical="center" wrapText="1"/>
    </xf>
    <xf numFmtId="0" fontId="0" fillId="0" borderId="16" xfId="0" applyBorder="1" applyAlignment="1">
      <alignment horizontal="center" vertical="center" wrapText="1"/>
    </xf>
    <xf numFmtId="0" fontId="10" fillId="27" borderId="69" xfId="0" applyFont="1" applyFill="1" applyBorder="1" applyAlignment="1" applyProtection="1">
      <alignment horizontal="left"/>
      <protection locked="0"/>
    </xf>
    <xf numFmtId="0" fontId="10" fillId="27" borderId="60" xfId="0" applyFont="1" applyFill="1" applyBorder="1" applyAlignment="1" applyProtection="1">
      <alignment horizontal="left"/>
      <protection locked="0"/>
    </xf>
    <xf numFmtId="0" fontId="10" fillId="27" borderId="70" xfId="0" applyFont="1" applyFill="1" applyBorder="1" applyAlignment="1" applyProtection="1">
      <alignment horizontal="left"/>
      <protection locked="0"/>
    </xf>
    <xf numFmtId="0" fontId="82" fillId="0" borderId="17" xfId="1807" applyFont="1" applyBorder="1" applyAlignment="1">
      <alignment horizontal="left"/>
    </xf>
    <xf numFmtId="0" fontId="82" fillId="0" borderId="18" xfId="1807" applyFont="1" applyBorder="1" applyAlignment="1">
      <alignment horizontal="left"/>
    </xf>
    <xf numFmtId="0" fontId="82" fillId="0" borderId="19" xfId="1807" applyFont="1" applyBorder="1" applyAlignment="1">
      <alignment horizontal="left"/>
    </xf>
    <xf numFmtId="0" fontId="9" fillId="0" borderId="69" xfId="1447" applyFont="1" applyBorder="1" applyAlignment="1">
      <alignment horizontal="center"/>
    </xf>
    <xf numFmtId="0" fontId="9" fillId="0" borderId="70" xfId="1447" applyFont="1" applyBorder="1" applyAlignment="1">
      <alignment horizontal="center"/>
    </xf>
    <xf numFmtId="0" fontId="79" fillId="0" borderId="55" xfId="1807" applyFont="1" applyBorder="1" applyAlignment="1">
      <alignment horizontal="center" wrapText="1"/>
    </xf>
    <xf numFmtId="0" fontId="79" fillId="0" borderId="46" xfId="1807" applyFont="1" applyBorder="1" applyAlignment="1">
      <alignment horizontal="center" wrapText="1"/>
    </xf>
    <xf numFmtId="0" fontId="79" fillId="0" borderId="13" xfId="1807" applyFont="1" applyBorder="1" applyAlignment="1">
      <alignment horizontal="center" wrapText="1"/>
    </xf>
    <xf numFmtId="0" fontId="79" fillId="0" borderId="10" xfId="1807" applyFont="1" applyBorder="1" applyAlignment="1">
      <alignment horizontal="center" wrapText="1"/>
    </xf>
    <xf numFmtId="0" fontId="79" fillId="0" borderId="15" xfId="1807" applyFont="1" applyBorder="1" applyAlignment="1">
      <alignment horizontal="center" wrapText="1"/>
    </xf>
    <xf numFmtId="0" fontId="79" fillId="0" borderId="66" xfId="1807" applyFont="1" applyBorder="1" applyAlignment="1">
      <alignment horizontal="center" wrapText="1"/>
    </xf>
    <xf numFmtId="0" fontId="79" fillId="0" borderId="67" xfId="1807" applyFont="1" applyBorder="1" applyAlignment="1">
      <alignment horizontal="center" wrapText="1"/>
    </xf>
    <xf numFmtId="0" fontId="79" fillId="0" borderId="68" xfId="1807" applyFont="1" applyBorder="1" applyAlignment="1">
      <alignment horizontal="center" wrapText="1"/>
    </xf>
    <xf numFmtId="0" fontId="79" fillId="0" borderId="17" xfId="1807" applyFont="1" applyBorder="1" applyAlignment="1">
      <alignment horizontal="center" wrapText="1"/>
    </xf>
    <xf numFmtId="0" fontId="79" fillId="0" borderId="18" xfId="1807" applyFont="1" applyBorder="1" applyAlignment="1">
      <alignment horizontal="center" wrapText="1"/>
    </xf>
    <xf numFmtId="0" fontId="79" fillId="0" borderId="19" xfId="1807" applyFont="1" applyBorder="1" applyAlignment="1">
      <alignment horizontal="center" wrapText="1"/>
    </xf>
    <xf numFmtId="0" fontId="77" fillId="0" borderId="14" xfId="1807" applyFont="1" applyBorder="1" applyAlignment="1">
      <alignment horizontal="left"/>
    </xf>
    <xf numFmtId="0" fontId="77" fillId="0" borderId="0" xfId="1807" applyFont="1" applyAlignment="1">
      <alignment horizontal="left"/>
    </xf>
    <xf numFmtId="0" fontId="77" fillId="0" borderId="16" xfId="1807" applyFont="1" applyBorder="1" applyAlignment="1">
      <alignment horizontal="left"/>
    </xf>
    <xf numFmtId="0" fontId="14" fillId="0" borderId="71" xfId="0" applyFont="1" applyBorder="1" applyAlignment="1">
      <alignment horizontal="center" vertical="center"/>
    </xf>
    <xf numFmtId="0" fontId="14" fillId="0" borderId="72" xfId="0" applyFont="1" applyBorder="1" applyAlignment="1">
      <alignment horizontal="center" vertical="center"/>
    </xf>
    <xf numFmtId="0" fontId="14" fillId="0" borderId="72" xfId="0" applyFont="1" applyBorder="1" applyAlignment="1">
      <alignment vertical="center"/>
    </xf>
    <xf numFmtId="0" fontId="14" fillId="0" borderId="73" xfId="0" applyFont="1" applyBorder="1" applyAlignment="1">
      <alignment vertical="center"/>
    </xf>
  </cellXfs>
  <cellStyles count="4402">
    <cellStyle name="20% - Accent1 2" xfId="1" xr:uid="{00000000-0005-0000-0000-000000000000}"/>
    <cellStyle name="20% - Accent1 2 2" xfId="2" xr:uid="{00000000-0005-0000-0000-000001000000}"/>
    <cellStyle name="20% - Accent1 2 3" xfId="3365" xr:uid="{00000000-0005-0000-0000-000002000000}"/>
    <cellStyle name="20% - Accent1 2 4" xfId="2329" xr:uid="{00000000-0005-0000-0000-000003000000}"/>
    <cellStyle name="20% - Accent1 3" xfId="3" xr:uid="{00000000-0005-0000-0000-000004000000}"/>
    <cellStyle name="20% - Accent1 3 2" xfId="4" xr:uid="{00000000-0005-0000-0000-000005000000}"/>
    <cellStyle name="20% - Accent1 3 3" xfId="3366" xr:uid="{00000000-0005-0000-0000-000006000000}"/>
    <cellStyle name="20% - Accent1 3 4" xfId="2330" xr:uid="{00000000-0005-0000-0000-000007000000}"/>
    <cellStyle name="20% - Accent1 4" xfId="5" xr:uid="{00000000-0005-0000-0000-000008000000}"/>
    <cellStyle name="20% - Accent1 4 2" xfId="3367" xr:uid="{00000000-0005-0000-0000-000009000000}"/>
    <cellStyle name="20% - Accent1 4 3" xfId="2331" xr:uid="{00000000-0005-0000-0000-00000A000000}"/>
    <cellStyle name="20% - Accent2 2" xfId="6" xr:uid="{00000000-0005-0000-0000-00000B000000}"/>
    <cellStyle name="20% - Accent2 2 2" xfId="7" xr:uid="{00000000-0005-0000-0000-00000C000000}"/>
    <cellStyle name="20% - Accent2 2 3" xfId="3368" xr:uid="{00000000-0005-0000-0000-00000D000000}"/>
    <cellStyle name="20% - Accent2 2 4" xfId="2332" xr:uid="{00000000-0005-0000-0000-00000E000000}"/>
    <cellStyle name="20% - Accent2 3" xfId="8" xr:uid="{00000000-0005-0000-0000-00000F000000}"/>
    <cellStyle name="20% - Accent2 3 2" xfId="9" xr:uid="{00000000-0005-0000-0000-000010000000}"/>
    <cellStyle name="20% - Accent2 3 3" xfId="3369" xr:uid="{00000000-0005-0000-0000-000011000000}"/>
    <cellStyle name="20% - Accent2 3 4" xfId="2333" xr:uid="{00000000-0005-0000-0000-000012000000}"/>
    <cellStyle name="20% - Accent2 4" xfId="10" xr:uid="{00000000-0005-0000-0000-000013000000}"/>
    <cellStyle name="20% - Accent2 4 2" xfId="3370" xr:uid="{00000000-0005-0000-0000-000014000000}"/>
    <cellStyle name="20% - Accent2 4 3" xfId="2334" xr:uid="{00000000-0005-0000-0000-000015000000}"/>
    <cellStyle name="20% - Accent3 2" xfId="11" xr:uid="{00000000-0005-0000-0000-000016000000}"/>
    <cellStyle name="20% - Accent3 2 2" xfId="12" xr:uid="{00000000-0005-0000-0000-000017000000}"/>
    <cellStyle name="20% - Accent3 2 3" xfId="3371" xr:uid="{00000000-0005-0000-0000-000018000000}"/>
    <cellStyle name="20% - Accent3 2 4" xfId="2335" xr:uid="{00000000-0005-0000-0000-000019000000}"/>
    <cellStyle name="20% - Accent3 3" xfId="13" xr:uid="{00000000-0005-0000-0000-00001A000000}"/>
    <cellStyle name="20% - Accent3 3 2" xfId="14" xr:uid="{00000000-0005-0000-0000-00001B000000}"/>
    <cellStyle name="20% - Accent3 3 3" xfId="3372" xr:uid="{00000000-0005-0000-0000-00001C000000}"/>
    <cellStyle name="20% - Accent3 3 4" xfId="2336" xr:uid="{00000000-0005-0000-0000-00001D000000}"/>
    <cellStyle name="20% - Accent3 4" xfId="15" xr:uid="{00000000-0005-0000-0000-00001E000000}"/>
    <cellStyle name="20% - Accent3 4 2" xfId="3373" xr:uid="{00000000-0005-0000-0000-00001F000000}"/>
    <cellStyle name="20% - Accent3 4 3" xfId="2337" xr:uid="{00000000-0005-0000-0000-000020000000}"/>
    <cellStyle name="20% - Accent4 2" xfId="16" xr:uid="{00000000-0005-0000-0000-000021000000}"/>
    <cellStyle name="20% - Accent4 2 2" xfId="17" xr:uid="{00000000-0005-0000-0000-000022000000}"/>
    <cellStyle name="20% - Accent4 2 3" xfId="3374" xr:uid="{00000000-0005-0000-0000-000023000000}"/>
    <cellStyle name="20% - Accent4 2 4" xfId="2338" xr:uid="{00000000-0005-0000-0000-000024000000}"/>
    <cellStyle name="20% - Accent4 3" xfId="18" xr:uid="{00000000-0005-0000-0000-000025000000}"/>
    <cellStyle name="20% - Accent4 3 2" xfId="19" xr:uid="{00000000-0005-0000-0000-000026000000}"/>
    <cellStyle name="20% - Accent4 3 3" xfId="3375" xr:uid="{00000000-0005-0000-0000-000027000000}"/>
    <cellStyle name="20% - Accent4 3 4" xfId="2339" xr:uid="{00000000-0005-0000-0000-000028000000}"/>
    <cellStyle name="20% - Accent4 4" xfId="20" xr:uid="{00000000-0005-0000-0000-000029000000}"/>
    <cellStyle name="20% - Accent4 4 2" xfId="3376" xr:uid="{00000000-0005-0000-0000-00002A000000}"/>
    <cellStyle name="20% - Accent4 4 3" xfId="2340" xr:uid="{00000000-0005-0000-0000-00002B000000}"/>
    <cellStyle name="20% - Accent5 2" xfId="21" xr:uid="{00000000-0005-0000-0000-00002C000000}"/>
    <cellStyle name="20% - Accent5 2 2" xfId="22" xr:uid="{00000000-0005-0000-0000-00002D000000}"/>
    <cellStyle name="20% - Accent5 2 3" xfId="3377" xr:uid="{00000000-0005-0000-0000-00002E000000}"/>
    <cellStyle name="20% - Accent5 2 4" xfId="2341" xr:uid="{00000000-0005-0000-0000-00002F000000}"/>
    <cellStyle name="20% - Accent5 3" xfId="23" xr:uid="{00000000-0005-0000-0000-000030000000}"/>
    <cellStyle name="20% - Accent5 3 2" xfId="24" xr:uid="{00000000-0005-0000-0000-000031000000}"/>
    <cellStyle name="20% - Accent5 3 3" xfId="3378" xr:uid="{00000000-0005-0000-0000-000032000000}"/>
    <cellStyle name="20% - Accent5 3 4" xfId="2342" xr:uid="{00000000-0005-0000-0000-000033000000}"/>
    <cellStyle name="20% - Accent5 4" xfId="25" xr:uid="{00000000-0005-0000-0000-000034000000}"/>
    <cellStyle name="20% - Accent5 4 2" xfId="3379" xr:uid="{00000000-0005-0000-0000-000035000000}"/>
    <cellStyle name="20% - Accent5 4 3" xfId="2343" xr:uid="{00000000-0005-0000-0000-000036000000}"/>
    <cellStyle name="20% - Accent6 2" xfId="26" xr:uid="{00000000-0005-0000-0000-000037000000}"/>
    <cellStyle name="20% - Accent6 2 2" xfId="27" xr:uid="{00000000-0005-0000-0000-000038000000}"/>
    <cellStyle name="20% - Accent6 2 3" xfId="3380" xr:uid="{00000000-0005-0000-0000-000039000000}"/>
    <cellStyle name="20% - Accent6 2 4" xfId="2344" xr:uid="{00000000-0005-0000-0000-00003A000000}"/>
    <cellStyle name="20% - Accent6 3" xfId="28" xr:uid="{00000000-0005-0000-0000-00003B000000}"/>
    <cellStyle name="20% - Accent6 3 2" xfId="29" xr:uid="{00000000-0005-0000-0000-00003C000000}"/>
    <cellStyle name="20% - Accent6 3 3" xfId="3381" xr:uid="{00000000-0005-0000-0000-00003D000000}"/>
    <cellStyle name="20% - Accent6 3 4" xfId="2345" xr:uid="{00000000-0005-0000-0000-00003E000000}"/>
    <cellStyle name="20% - Accent6 4" xfId="30" xr:uid="{00000000-0005-0000-0000-00003F000000}"/>
    <cellStyle name="20% - Accent6 4 2" xfId="3382" xr:uid="{00000000-0005-0000-0000-000040000000}"/>
    <cellStyle name="20% - Accent6 4 3" xfId="2346" xr:uid="{00000000-0005-0000-0000-000041000000}"/>
    <cellStyle name="20% - Énfasis1" xfId="31" xr:uid="{00000000-0005-0000-0000-000042000000}"/>
    <cellStyle name="20% - Énfasis2" xfId="32" xr:uid="{00000000-0005-0000-0000-000043000000}"/>
    <cellStyle name="20% - Énfasis3" xfId="33" xr:uid="{00000000-0005-0000-0000-000044000000}"/>
    <cellStyle name="20% - Énfasis4" xfId="34" xr:uid="{00000000-0005-0000-0000-000045000000}"/>
    <cellStyle name="20% - Énfasis5" xfId="35" xr:uid="{00000000-0005-0000-0000-000046000000}"/>
    <cellStyle name="20% - Énfasis6" xfId="36" xr:uid="{00000000-0005-0000-0000-000047000000}"/>
    <cellStyle name="40% - Accent1 2" xfId="37" xr:uid="{00000000-0005-0000-0000-000048000000}"/>
    <cellStyle name="40% - Accent1 2 2" xfId="38" xr:uid="{00000000-0005-0000-0000-000049000000}"/>
    <cellStyle name="40% - Accent1 2 3" xfId="3383" xr:uid="{00000000-0005-0000-0000-00004A000000}"/>
    <cellStyle name="40% - Accent1 2 4" xfId="2347" xr:uid="{00000000-0005-0000-0000-00004B000000}"/>
    <cellStyle name="40% - Accent1 3" xfId="39" xr:uid="{00000000-0005-0000-0000-00004C000000}"/>
    <cellStyle name="40% - Accent1 3 2" xfId="40" xr:uid="{00000000-0005-0000-0000-00004D000000}"/>
    <cellStyle name="40% - Accent1 3 3" xfId="3384" xr:uid="{00000000-0005-0000-0000-00004E000000}"/>
    <cellStyle name="40% - Accent1 3 4" xfId="2348" xr:uid="{00000000-0005-0000-0000-00004F000000}"/>
    <cellStyle name="40% - Accent1 4" xfId="41" xr:uid="{00000000-0005-0000-0000-000050000000}"/>
    <cellStyle name="40% - Accent1 4 2" xfId="3385" xr:uid="{00000000-0005-0000-0000-000051000000}"/>
    <cellStyle name="40% - Accent1 4 3" xfId="2349" xr:uid="{00000000-0005-0000-0000-000052000000}"/>
    <cellStyle name="40% - Accent2 2" xfId="42" xr:uid="{00000000-0005-0000-0000-000053000000}"/>
    <cellStyle name="40% - Accent2 2 2" xfId="43" xr:uid="{00000000-0005-0000-0000-000054000000}"/>
    <cellStyle name="40% - Accent2 2 3" xfId="3386" xr:uid="{00000000-0005-0000-0000-000055000000}"/>
    <cellStyle name="40% - Accent2 2 4" xfId="2350" xr:uid="{00000000-0005-0000-0000-000056000000}"/>
    <cellStyle name="40% - Accent2 3" xfId="44" xr:uid="{00000000-0005-0000-0000-000057000000}"/>
    <cellStyle name="40% - Accent2 3 2" xfId="45" xr:uid="{00000000-0005-0000-0000-000058000000}"/>
    <cellStyle name="40% - Accent2 3 3" xfId="3387" xr:uid="{00000000-0005-0000-0000-000059000000}"/>
    <cellStyle name="40% - Accent2 3 4" xfId="2351" xr:uid="{00000000-0005-0000-0000-00005A000000}"/>
    <cellStyle name="40% - Accent2 4" xfId="46" xr:uid="{00000000-0005-0000-0000-00005B000000}"/>
    <cellStyle name="40% - Accent2 4 2" xfId="3388" xr:uid="{00000000-0005-0000-0000-00005C000000}"/>
    <cellStyle name="40% - Accent2 4 3" xfId="2352" xr:uid="{00000000-0005-0000-0000-00005D000000}"/>
    <cellStyle name="40% - Accent3 2" xfId="47" xr:uid="{00000000-0005-0000-0000-00005E000000}"/>
    <cellStyle name="40% - Accent3 2 2" xfId="48" xr:uid="{00000000-0005-0000-0000-00005F000000}"/>
    <cellStyle name="40% - Accent3 2 3" xfId="3389" xr:uid="{00000000-0005-0000-0000-000060000000}"/>
    <cellStyle name="40% - Accent3 2 4" xfId="2353" xr:uid="{00000000-0005-0000-0000-000061000000}"/>
    <cellStyle name="40% - Accent3 3" xfId="49" xr:uid="{00000000-0005-0000-0000-000062000000}"/>
    <cellStyle name="40% - Accent3 3 2" xfId="50" xr:uid="{00000000-0005-0000-0000-000063000000}"/>
    <cellStyle name="40% - Accent3 3 3" xfId="3390" xr:uid="{00000000-0005-0000-0000-000064000000}"/>
    <cellStyle name="40% - Accent3 3 4" xfId="2354" xr:uid="{00000000-0005-0000-0000-000065000000}"/>
    <cellStyle name="40% - Accent3 4" xfId="51" xr:uid="{00000000-0005-0000-0000-000066000000}"/>
    <cellStyle name="40% - Accent3 4 2" xfId="3391" xr:uid="{00000000-0005-0000-0000-000067000000}"/>
    <cellStyle name="40% - Accent3 4 3" xfId="2355" xr:uid="{00000000-0005-0000-0000-000068000000}"/>
    <cellStyle name="40% - Accent4 2" xfId="52" xr:uid="{00000000-0005-0000-0000-000069000000}"/>
    <cellStyle name="40% - Accent4 2 2" xfId="53" xr:uid="{00000000-0005-0000-0000-00006A000000}"/>
    <cellStyle name="40% - Accent4 2 3" xfId="3392" xr:uid="{00000000-0005-0000-0000-00006B000000}"/>
    <cellStyle name="40% - Accent4 2 4" xfId="2356" xr:uid="{00000000-0005-0000-0000-00006C000000}"/>
    <cellStyle name="40% - Accent4 3" xfId="54" xr:uid="{00000000-0005-0000-0000-00006D000000}"/>
    <cellStyle name="40% - Accent4 3 2" xfId="55" xr:uid="{00000000-0005-0000-0000-00006E000000}"/>
    <cellStyle name="40% - Accent4 3 3" xfId="3393" xr:uid="{00000000-0005-0000-0000-00006F000000}"/>
    <cellStyle name="40% - Accent4 3 4" xfId="2357" xr:uid="{00000000-0005-0000-0000-000070000000}"/>
    <cellStyle name="40% - Accent4 4" xfId="56" xr:uid="{00000000-0005-0000-0000-000071000000}"/>
    <cellStyle name="40% - Accent4 4 2" xfId="3394" xr:uid="{00000000-0005-0000-0000-000072000000}"/>
    <cellStyle name="40% - Accent4 4 3" xfId="2358" xr:uid="{00000000-0005-0000-0000-000073000000}"/>
    <cellStyle name="40% - Accent5 2" xfId="57" xr:uid="{00000000-0005-0000-0000-000074000000}"/>
    <cellStyle name="40% - Accent5 2 2" xfId="58" xr:uid="{00000000-0005-0000-0000-000075000000}"/>
    <cellStyle name="40% - Accent5 2 3" xfId="3395" xr:uid="{00000000-0005-0000-0000-000076000000}"/>
    <cellStyle name="40% - Accent5 2 4" xfId="2359" xr:uid="{00000000-0005-0000-0000-000077000000}"/>
    <cellStyle name="40% - Accent5 3" xfId="59" xr:uid="{00000000-0005-0000-0000-000078000000}"/>
    <cellStyle name="40% - Accent5 3 2" xfId="60" xr:uid="{00000000-0005-0000-0000-000079000000}"/>
    <cellStyle name="40% - Accent5 3 3" xfId="3396" xr:uid="{00000000-0005-0000-0000-00007A000000}"/>
    <cellStyle name="40% - Accent5 3 4" xfId="2360" xr:uid="{00000000-0005-0000-0000-00007B000000}"/>
    <cellStyle name="40% - Accent5 4" xfId="61" xr:uid="{00000000-0005-0000-0000-00007C000000}"/>
    <cellStyle name="40% - Accent5 4 2" xfId="3397" xr:uid="{00000000-0005-0000-0000-00007D000000}"/>
    <cellStyle name="40% - Accent5 4 3" xfId="2361" xr:uid="{00000000-0005-0000-0000-00007E000000}"/>
    <cellStyle name="40% - Accent6 2" xfId="62" xr:uid="{00000000-0005-0000-0000-00007F000000}"/>
    <cellStyle name="40% - Accent6 2 2" xfId="63" xr:uid="{00000000-0005-0000-0000-000080000000}"/>
    <cellStyle name="40% - Accent6 2 3" xfId="3398" xr:uid="{00000000-0005-0000-0000-000081000000}"/>
    <cellStyle name="40% - Accent6 2 4" xfId="2362" xr:uid="{00000000-0005-0000-0000-000082000000}"/>
    <cellStyle name="40% - Accent6 3" xfId="64" xr:uid="{00000000-0005-0000-0000-000083000000}"/>
    <cellStyle name="40% - Accent6 3 2" xfId="65" xr:uid="{00000000-0005-0000-0000-000084000000}"/>
    <cellStyle name="40% - Accent6 3 3" xfId="3399" xr:uid="{00000000-0005-0000-0000-000085000000}"/>
    <cellStyle name="40% - Accent6 3 4" xfId="2363" xr:uid="{00000000-0005-0000-0000-000086000000}"/>
    <cellStyle name="40% - Accent6 4" xfId="66" xr:uid="{00000000-0005-0000-0000-000087000000}"/>
    <cellStyle name="40% - Accent6 4 2" xfId="3400" xr:uid="{00000000-0005-0000-0000-000088000000}"/>
    <cellStyle name="40% - Accent6 4 3" xfId="2364" xr:uid="{00000000-0005-0000-0000-000089000000}"/>
    <cellStyle name="40% - Énfasis1" xfId="67" xr:uid="{00000000-0005-0000-0000-00008A000000}"/>
    <cellStyle name="40% - Énfasis2" xfId="68" xr:uid="{00000000-0005-0000-0000-00008B000000}"/>
    <cellStyle name="40% - Énfasis3" xfId="69" xr:uid="{00000000-0005-0000-0000-00008C000000}"/>
    <cellStyle name="40% - Énfasis4" xfId="70" xr:uid="{00000000-0005-0000-0000-00008D000000}"/>
    <cellStyle name="40% - Énfasis5" xfId="71" xr:uid="{00000000-0005-0000-0000-00008E000000}"/>
    <cellStyle name="40% - Énfasis6" xfId="72" xr:uid="{00000000-0005-0000-0000-00008F000000}"/>
    <cellStyle name="60% - Accent1 2" xfId="73" xr:uid="{00000000-0005-0000-0000-000090000000}"/>
    <cellStyle name="60% - Accent1 3" xfId="74" xr:uid="{00000000-0005-0000-0000-000091000000}"/>
    <cellStyle name="60% - Accent1 4" xfId="75" xr:uid="{00000000-0005-0000-0000-000092000000}"/>
    <cellStyle name="60% - Accent2 2" xfId="76" xr:uid="{00000000-0005-0000-0000-000093000000}"/>
    <cellStyle name="60% - Accent2 3" xfId="77" xr:uid="{00000000-0005-0000-0000-000094000000}"/>
    <cellStyle name="60% - Accent2 4" xfId="78" xr:uid="{00000000-0005-0000-0000-000095000000}"/>
    <cellStyle name="60% - Accent3 2" xfId="79" xr:uid="{00000000-0005-0000-0000-000096000000}"/>
    <cellStyle name="60% - Accent3 3" xfId="80" xr:uid="{00000000-0005-0000-0000-000097000000}"/>
    <cellStyle name="60% - Accent3 4" xfId="81" xr:uid="{00000000-0005-0000-0000-000098000000}"/>
    <cellStyle name="60% - Accent4 2" xfId="82" xr:uid="{00000000-0005-0000-0000-000099000000}"/>
    <cellStyle name="60% - Accent4 3" xfId="83" xr:uid="{00000000-0005-0000-0000-00009A000000}"/>
    <cellStyle name="60% - Accent4 4" xfId="84" xr:uid="{00000000-0005-0000-0000-00009B000000}"/>
    <cellStyle name="60% - Accent5 2" xfId="85" xr:uid="{00000000-0005-0000-0000-00009C000000}"/>
    <cellStyle name="60% - Accent5 3" xfId="86" xr:uid="{00000000-0005-0000-0000-00009D000000}"/>
    <cellStyle name="60% - Accent5 4" xfId="87" xr:uid="{00000000-0005-0000-0000-00009E000000}"/>
    <cellStyle name="60% - Accent6 2" xfId="88" xr:uid="{00000000-0005-0000-0000-00009F000000}"/>
    <cellStyle name="60% - Accent6 3" xfId="89" xr:uid="{00000000-0005-0000-0000-0000A0000000}"/>
    <cellStyle name="60% - Accent6 4" xfId="90" xr:uid="{00000000-0005-0000-0000-0000A1000000}"/>
    <cellStyle name="60% - Énfasis1" xfId="91" xr:uid="{00000000-0005-0000-0000-0000A2000000}"/>
    <cellStyle name="60% - Énfasis2" xfId="92" xr:uid="{00000000-0005-0000-0000-0000A3000000}"/>
    <cellStyle name="60% - Énfasis3" xfId="93" xr:uid="{00000000-0005-0000-0000-0000A4000000}"/>
    <cellStyle name="60% - Énfasis4" xfId="94" xr:uid="{00000000-0005-0000-0000-0000A5000000}"/>
    <cellStyle name="60% - Énfasis5" xfId="95" xr:uid="{00000000-0005-0000-0000-0000A6000000}"/>
    <cellStyle name="60% - Énfasis6" xfId="96" xr:uid="{00000000-0005-0000-0000-0000A7000000}"/>
    <cellStyle name="Accent1 2" xfId="97" xr:uid="{00000000-0005-0000-0000-0000A8000000}"/>
    <cellStyle name="Accent1 3" xfId="98" xr:uid="{00000000-0005-0000-0000-0000A9000000}"/>
    <cellStyle name="Accent1 4" xfId="99" xr:uid="{00000000-0005-0000-0000-0000AA000000}"/>
    <cellStyle name="Accent2 2" xfId="100" xr:uid="{00000000-0005-0000-0000-0000AB000000}"/>
    <cellStyle name="Accent2 3" xfId="101" xr:uid="{00000000-0005-0000-0000-0000AC000000}"/>
    <cellStyle name="Accent2 4" xfId="102" xr:uid="{00000000-0005-0000-0000-0000AD000000}"/>
    <cellStyle name="Accent3 2" xfId="103" xr:uid="{00000000-0005-0000-0000-0000AE000000}"/>
    <cellStyle name="Accent3 3" xfId="104" xr:uid="{00000000-0005-0000-0000-0000AF000000}"/>
    <cellStyle name="Accent3 4" xfId="105" xr:uid="{00000000-0005-0000-0000-0000B0000000}"/>
    <cellStyle name="Accent4 2" xfId="106" xr:uid="{00000000-0005-0000-0000-0000B1000000}"/>
    <cellStyle name="Accent4 3" xfId="107" xr:uid="{00000000-0005-0000-0000-0000B2000000}"/>
    <cellStyle name="Accent4 4" xfId="108" xr:uid="{00000000-0005-0000-0000-0000B3000000}"/>
    <cellStyle name="Accent5 2" xfId="109" xr:uid="{00000000-0005-0000-0000-0000B4000000}"/>
    <cellStyle name="Accent5 3" xfId="110" xr:uid="{00000000-0005-0000-0000-0000B5000000}"/>
    <cellStyle name="Accent5 4" xfId="111" xr:uid="{00000000-0005-0000-0000-0000B6000000}"/>
    <cellStyle name="Accent6 2" xfId="112" xr:uid="{00000000-0005-0000-0000-0000B7000000}"/>
    <cellStyle name="Accent6 3" xfId="113" xr:uid="{00000000-0005-0000-0000-0000B8000000}"/>
    <cellStyle name="Accent6 4" xfId="114" xr:uid="{00000000-0005-0000-0000-0000B9000000}"/>
    <cellStyle name="Bad 2" xfId="115" xr:uid="{00000000-0005-0000-0000-0000BA000000}"/>
    <cellStyle name="Bad 3" xfId="116" xr:uid="{00000000-0005-0000-0000-0000BB000000}"/>
    <cellStyle name="Bad 4" xfId="117" xr:uid="{00000000-0005-0000-0000-0000BC000000}"/>
    <cellStyle name="Buena" xfId="118" xr:uid="{00000000-0005-0000-0000-0000BD000000}"/>
    <cellStyle name="Calculation 2" xfId="119" xr:uid="{00000000-0005-0000-0000-0000BE000000}"/>
    <cellStyle name="Calculation 3" xfId="120" xr:uid="{00000000-0005-0000-0000-0000BF000000}"/>
    <cellStyle name="Calculation 4" xfId="121" xr:uid="{00000000-0005-0000-0000-0000C0000000}"/>
    <cellStyle name="Cálculo" xfId="122" xr:uid="{00000000-0005-0000-0000-0000C1000000}"/>
    <cellStyle name="Celda de comprobación" xfId="123" xr:uid="{00000000-0005-0000-0000-0000C2000000}"/>
    <cellStyle name="Celda vinculada" xfId="124" xr:uid="{00000000-0005-0000-0000-0000C3000000}"/>
    <cellStyle name="Check Cell 2" xfId="125" xr:uid="{00000000-0005-0000-0000-0000C4000000}"/>
    <cellStyle name="Check Cell 3" xfId="126" xr:uid="{00000000-0005-0000-0000-0000C5000000}"/>
    <cellStyle name="Check Cell 4" xfId="127" xr:uid="{00000000-0005-0000-0000-0000C6000000}"/>
    <cellStyle name="Comma" xfId="128" builtinId="3"/>
    <cellStyle name="Comma 10" xfId="129" xr:uid="{00000000-0005-0000-0000-0000C8000000}"/>
    <cellStyle name="Comma 11" xfId="130" xr:uid="{00000000-0005-0000-0000-0000C9000000}"/>
    <cellStyle name="Comma 12" xfId="131" xr:uid="{00000000-0005-0000-0000-0000CA000000}"/>
    <cellStyle name="Comma 12 2" xfId="132" xr:uid="{00000000-0005-0000-0000-0000CB000000}"/>
    <cellStyle name="Comma 12 2 2" xfId="3402" xr:uid="{00000000-0005-0000-0000-0000CC000000}"/>
    <cellStyle name="Comma 12 2 3" xfId="2366" xr:uid="{00000000-0005-0000-0000-0000CD000000}"/>
    <cellStyle name="Comma 12 3" xfId="3401" xr:uid="{00000000-0005-0000-0000-0000CE000000}"/>
    <cellStyle name="Comma 12 4" xfId="2365" xr:uid="{00000000-0005-0000-0000-0000CF000000}"/>
    <cellStyle name="Comma 13" xfId="133" xr:uid="{00000000-0005-0000-0000-0000D0000000}"/>
    <cellStyle name="Comma 13 2" xfId="3403" xr:uid="{00000000-0005-0000-0000-0000D1000000}"/>
    <cellStyle name="Comma 13 3" xfId="2367" xr:uid="{00000000-0005-0000-0000-0000D2000000}"/>
    <cellStyle name="Comma 14" xfId="134" xr:uid="{00000000-0005-0000-0000-0000D3000000}"/>
    <cellStyle name="Comma 15" xfId="135" xr:uid="{00000000-0005-0000-0000-0000D4000000}"/>
    <cellStyle name="Comma 16" xfId="136" xr:uid="{00000000-0005-0000-0000-0000D5000000}"/>
    <cellStyle name="Comma 16 2" xfId="3404" xr:uid="{00000000-0005-0000-0000-0000D6000000}"/>
    <cellStyle name="Comma 16 3" xfId="2368" xr:uid="{00000000-0005-0000-0000-0000D7000000}"/>
    <cellStyle name="Comma 2" xfId="137" xr:uid="{00000000-0005-0000-0000-0000D8000000}"/>
    <cellStyle name="Comma 2 2" xfId="138" xr:uid="{00000000-0005-0000-0000-0000D9000000}"/>
    <cellStyle name="Comma 2 2 2" xfId="139" xr:uid="{00000000-0005-0000-0000-0000DA000000}"/>
    <cellStyle name="Comma 2 2 2 2" xfId="140" xr:uid="{00000000-0005-0000-0000-0000DB000000}"/>
    <cellStyle name="Comma 2 2 3" xfId="3405" xr:uid="{00000000-0005-0000-0000-0000DC000000}"/>
    <cellStyle name="Comma 2 2 4" xfId="2369" xr:uid="{00000000-0005-0000-0000-0000DD000000}"/>
    <cellStyle name="Comma 2 3" xfId="141" xr:uid="{00000000-0005-0000-0000-0000DE000000}"/>
    <cellStyle name="Comma 2 4" xfId="142" xr:uid="{00000000-0005-0000-0000-0000DF000000}"/>
    <cellStyle name="Comma 2 4 2" xfId="143" xr:uid="{00000000-0005-0000-0000-0000E0000000}"/>
    <cellStyle name="Comma 2 4 3" xfId="3406" xr:uid="{00000000-0005-0000-0000-0000E1000000}"/>
    <cellStyle name="Comma 2 4 4" xfId="2370" xr:uid="{00000000-0005-0000-0000-0000E2000000}"/>
    <cellStyle name="Comma 2 5" xfId="144" xr:uid="{00000000-0005-0000-0000-0000E3000000}"/>
    <cellStyle name="Comma 3" xfId="145" xr:uid="{00000000-0005-0000-0000-0000E4000000}"/>
    <cellStyle name="Comma 3 2" xfId="146" xr:uid="{00000000-0005-0000-0000-0000E5000000}"/>
    <cellStyle name="Comma 3 3" xfId="147" xr:uid="{00000000-0005-0000-0000-0000E6000000}"/>
    <cellStyle name="Comma 3 3 2" xfId="3408" xr:uid="{00000000-0005-0000-0000-0000E7000000}"/>
    <cellStyle name="Comma 3 3 3" xfId="2372" xr:uid="{00000000-0005-0000-0000-0000E8000000}"/>
    <cellStyle name="Comma 3 4" xfId="148" xr:uid="{00000000-0005-0000-0000-0000E9000000}"/>
    <cellStyle name="Comma 3 5" xfId="3407" xr:uid="{00000000-0005-0000-0000-0000EA000000}"/>
    <cellStyle name="Comma 3 6" xfId="2371" xr:uid="{00000000-0005-0000-0000-0000EB000000}"/>
    <cellStyle name="Comma 4" xfId="149" xr:uid="{00000000-0005-0000-0000-0000EC000000}"/>
    <cellStyle name="Comma 4 2" xfId="150" xr:uid="{00000000-0005-0000-0000-0000ED000000}"/>
    <cellStyle name="Comma 4 3" xfId="151" xr:uid="{00000000-0005-0000-0000-0000EE000000}"/>
    <cellStyle name="Comma 4 4" xfId="152" xr:uid="{00000000-0005-0000-0000-0000EF000000}"/>
    <cellStyle name="Comma 5" xfId="153" xr:uid="{00000000-0005-0000-0000-0000F0000000}"/>
    <cellStyle name="Comma 5 2" xfId="154" xr:uid="{00000000-0005-0000-0000-0000F1000000}"/>
    <cellStyle name="Comma 5 3" xfId="3409" xr:uid="{00000000-0005-0000-0000-0000F2000000}"/>
    <cellStyle name="Comma 5 4" xfId="2373" xr:uid="{00000000-0005-0000-0000-0000F3000000}"/>
    <cellStyle name="Comma 6" xfId="155" xr:uid="{00000000-0005-0000-0000-0000F4000000}"/>
    <cellStyle name="Comma 6 2" xfId="156" xr:uid="{00000000-0005-0000-0000-0000F5000000}"/>
    <cellStyle name="Comma 7" xfId="157" xr:uid="{00000000-0005-0000-0000-0000F6000000}"/>
    <cellStyle name="Comma 7 2" xfId="158" xr:uid="{00000000-0005-0000-0000-0000F7000000}"/>
    <cellStyle name="Comma 7 3" xfId="3410" xr:uid="{00000000-0005-0000-0000-0000F8000000}"/>
    <cellStyle name="Comma 7 4" xfId="2374" xr:uid="{00000000-0005-0000-0000-0000F9000000}"/>
    <cellStyle name="Comma 8" xfId="159" xr:uid="{00000000-0005-0000-0000-0000FA000000}"/>
    <cellStyle name="Comma 8 10" xfId="160" xr:uid="{00000000-0005-0000-0000-0000FB000000}"/>
    <cellStyle name="Comma 8 10 2" xfId="161" xr:uid="{00000000-0005-0000-0000-0000FC000000}"/>
    <cellStyle name="Comma 8 11" xfId="162" xr:uid="{00000000-0005-0000-0000-0000FD000000}"/>
    <cellStyle name="Comma 8 12" xfId="163" xr:uid="{00000000-0005-0000-0000-0000FE000000}"/>
    <cellStyle name="Comma 8 13" xfId="164" xr:uid="{00000000-0005-0000-0000-0000FF000000}"/>
    <cellStyle name="Comma 8 13 2" xfId="3411" xr:uid="{00000000-0005-0000-0000-000000010000}"/>
    <cellStyle name="Comma 8 13 3" xfId="2375" xr:uid="{00000000-0005-0000-0000-000001010000}"/>
    <cellStyle name="Comma 8 14" xfId="165" xr:uid="{00000000-0005-0000-0000-000002010000}"/>
    <cellStyle name="Comma 8 2" xfId="166" xr:uid="{00000000-0005-0000-0000-000003010000}"/>
    <cellStyle name="Comma 8 2 10" xfId="167" xr:uid="{00000000-0005-0000-0000-000004010000}"/>
    <cellStyle name="Comma 8 2 11" xfId="168" xr:uid="{00000000-0005-0000-0000-000005010000}"/>
    <cellStyle name="Comma 8 2 12" xfId="169" xr:uid="{00000000-0005-0000-0000-000006010000}"/>
    <cellStyle name="Comma 8 2 12 2" xfId="3412" xr:uid="{00000000-0005-0000-0000-000007010000}"/>
    <cellStyle name="Comma 8 2 12 3" xfId="2376" xr:uid="{00000000-0005-0000-0000-000008010000}"/>
    <cellStyle name="Comma 8 2 2" xfId="170" xr:uid="{00000000-0005-0000-0000-000009010000}"/>
    <cellStyle name="Comma 8 2 2 2" xfId="171" xr:uid="{00000000-0005-0000-0000-00000A010000}"/>
    <cellStyle name="Comma 8 2 2 2 2" xfId="172" xr:uid="{00000000-0005-0000-0000-00000B010000}"/>
    <cellStyle name="Comma 8 2 2 2 2 2" xfId="173" xr:uid="{00000000-0005-0000-0000-00000C010000}"/>
    <cellStyle name="Comma 8 2 2 2 2 2 2" xfId="174" xr:uid="{00000000-0005-0000-0000-00000D010000}"/>
    <cellStyle name="Comma 8 2 2 2 2 2 2 2" xfId="175" xr:uid="{00000000-0005-0000-0000-00000E010000}"/>
    <cellStyle name="Comma 8 2 2 2 2 2 2 2 2" xfId="176" xr:uid="{00000000-0005-0000-0000-00000F010000}"/>
    <cellStyle name="Comma 8 2 2 2 2 2 2 3" xfId="177" xr:uid="{00000000-0005-0000-0000-000010010000}"/>
    <cellStyle name="Comma 8 2 2 2 2 2 2 4" xfId="178" xr:uid="{00000000-0005-0000-0000-000011010000}"/>
    <cellStyle name="Comma 8 2 2 2 2 2 2 5" xfId="179" xr:uid="{00000000-0005-0000-0000-000012010000}"/>
    <cellStyle name="Comma 8 2 2 2 2 2 2 5 2" xfId="3413" xr:uid="{00000000-0005-0000-0000-000013010000}"/>
    <cellStyle name="Comma 8 2 2 2 2 2 2 5 3" xfId="2377" xr:uid="{00000000-0005-0000-0000-000014010000}"/>
    <cellStyle name="Comma 8 2 2 2 2 2 3" xfId="180" xr:uid="{00000000-0005-0000-0000-000015010000}"/>
    <cellStyle name="Comma 8 2 2 2 2 2 3 2" xfId="181" xr:uid="{00000000-0005-0000-0000-000016010000}"/>
    <cellStyle name="Comma 8 2 2 2 2 2 4" xfId="182" xr:uid="{00000000-0005-0000-0000-000017010000}"/>
    <cellStyle name="Comma 8 2 2 2 2 2 5" xfId="183" xr:uid="{00000000-0005-0000-0000-000018010000}"/>
    <cellStyle name="Comma 8 2 2 2 2 2 6" xfId="184" xr:uid="{00000000-0005-0000-0000-000019010000}"/>
    <cellStyle name="Comma 8 2 2 2 2 2 6 2" xfId="3414" xr:uid="{00000000-0005-0000-0000-00001A010000}"/>
    <cellStyle name="Comma 8 2 2 2 2 2 6 3" xfId="2378" xr:uid="{00000000-0005-0000-0000-00001B010000}"/>
    <cellStyle name="Comma 8 2 2 2 2 3" xfId="185" xr:uid="{00000000-0005-0000-0000-00001C010000}"/>
    <cellStyle name="Comma 8 2 2 2 2 3 2" xfId="186" xr:uid="{00000000-0005-0000-0000-00001D010000}"/>
    <cellStyle name="Comma 8 2 2 2 2 3 2 2" xfId="187" xr:uid="{00000000-0005-0000-0000-00001E010000}"/>
    <cellStyle name="Comma 8 2 2 2 2 3 3" xfId="188" xr:uid="{00000000-0005-0000-0000-00001F010000}"/>
    <cellStyle name="Comma 8 2 2 2 2 3 4" xfId="189" xr:uid="{00000000-0005-0000-0000-000020010000}"/>
    <cellStyle name="Comma 8 2 2 2 2 3 5" xfId="190" xr:uid="{00000000-0005-0000-0000-000021010000}"/>
    <cellStyle name="Comma 8 2 2 2 2 3 5 2" xfId="3415" xr:uid="{00000000-0005-0000-0000-000022010000}"/>
    <cellStyle name="Comma 8 2 2 2 2 3 5 3" xfId="2379" xr:uid="{00000000-0005-0000-0000-000023010000}"/>
    <cellStyle name="Comma 8 2 2 2 2 4" xfId="191" xr:uid="{00000000-0005-0000-0000-000024010000}"/>
    <cellStyle name="Comma 8 2 2 2 2 4 2" xfId="192" xr:uid="{00000000-0005-0000-0000-000025010000}"/>
    <cellStyle name="Comma 8 2 2 2 2 5" xfId="193" xr:uid="{00000000-0005-0000-0000-000026010000}"/>
    <cellStyle name="Comma 8 2 2 2 2 6" xfId="194" xr:uid="{00000000-0005-0000-0000-000027010000}"/>
    <cellStyle name="Comma 8 2 2 2 2 7" xfId="195" xr:uid="{00000000-0005-0000-0000-000028010000}"/>
    <cellStyle name="Comma 8 2 2 2 2 7 2" xfId="3416" xr:uid="{00000000-0005-0000-0000-000029010000}"/>
    <cellStyle name="Comma 8 2 2 2 2 7 3" xfId="2380" xr:uid="{00000000-0005-0000-0000-00002A010000}"/>
    <cellStyle name="Comma 8 2 2 2 3" xfId="196" xr:uid="{00000000-0005-0000-0000-00002B010000}"/>
    <cellStyle name="Comma 8 2 2 2 3 2" xfId="197" xr:uid="{00000000-0005-0000-0000-00002C010000}"/>
    <cellStyle name="Comma 8 2 2 2 3 2 2" xfId="198" xr:uid="{00000000-0005-0000-0000-00002D010000}"/>
    <cellStyle name="Comma 8 2 2 2 3 2 2 2" xfId="199" xr:uid="{00000000-0005-0000-0000-00002E010000}"/>
    <cellStyle name="Comma 8 2 2 2 3 2 3" xfId="200" xr:uid="{00000000-0005-0000-0000-00002F010000}"/>
    <cellStyle name="Comma 8 2 2 2 3 2 4" xfId="201" xr:uid="{00000000-0005-0000-0000-000030010000}"/>
    <cellStyle name="Comma 8 2 2 2 3 2 5" xfId="202" xr:uid="{00000000-0005-0000-0000-000031010000}"/>
    <cellStyle name="Comma 8 2 2 2 3 2 5 2" xfId="3417" xr:uid="{00000000-0005-0000-0000-000032010000}"/>
    <cellStyle name="Comma 8 2 2 2 3 2 5 3" xfId="2381" xr:uid="{00000000-0005-0000-0000-000033010000}"/>
    <cellStyle name="Comma 8 2 2 2 3 3" xfId="203" xr:uid="{00000000-0005-0000-0000-000034010000}"/>
    <cellStyle name="Comma 8 2 2 2 3 3 2" xfId="204" xr:uid="{00000000-0005-0000-0000-000035010000}"/>
    <cellStyle name="Comma 8 2 2 2 3 4" xfId="205" xr:uid="{00000000-0005-0000-0000-000036010000}"/>
    <cellStyle name="Comma 8 2 2 2 3 5" xfId="206" xr:uid="{00000000-0005-0000-0000-000037010000}"/>
    <cellStyle name="Comma 8 2 2 2 3 6" xfId="207" xr:uid="{00000000-0005-0000-0000-000038010000}"/>
    <cellStyle name="Comma 8 2 2 2 3 6 2" xfId="3418" xr:uid="{00000000-0005-0000-0000-000039010000}"/>
    <cellStyle name="Comma 8 2 2 2 3 6 3" xfId="2382" xr:uid="{00000000-0005-0000-0000-00003A010000}"/>
    <cellStyle name="Comma 8 2 2 2 4" xfId="208" xr:uid="{00000000-0005-0000-0000-00003B010000}"/>
    <cellStyle name="Comma 8 2 2 2 4 2" xfId="209" xr:uid="{00000000-0005-0000-0000-00003C010000}"/>
    <cellStyle name="Comma 8 2 2 2 4 2 2" xfId="210" xr:uid="{00000000-0005-0000-0000-00003D010000}"/>
    <cellStyle name="Comma 8 2 2 2 4 3" xfId="211" xr:uid="{00000000-0005-0000-0000-00003E010000}"/>
    <cellStyle name="Comma 8 2 2 2 4 4" xfId="212" xr:uid="{00000000-0005-0000-0000-00003F010000}"/>
    <cellStyle name="Comma 8 2 2 2 4 5" xfId="213" xr:uid="{00000000-0005-0000-0000-000040010000}"/>
    <cellStyle name="Comma 8 2 2 2 4 5 2" xfId="3419" xr:uid="{00000000-0005-0000-0000-000041010000}"/>
    <cellStyle name="Comma 8 2 2 2 4 5 3" xfId="2383" xr:uid="{00000000-0005-0000-0000-000042010000}"/>
    <cellStyle name="Comma 8 2 2 2 5" xfId="214" xr:uid="{00000000-0005-0000-0000-000043010000}"/>
    <cellStyle name="Comma 8 2 2 2 5 2" xfId="215" xr:uid="{00000000-0005-0000-0000-000044010000}"/>
    <cellStyle name="Comma 8 2 2 2 6" xfId="216" xr:uid="{00000000-0005-0000-0000-000045010000}"/>
    <cellStyle name="Comma 8 2 2 2 7" xfId="217" xr:uid="{00000000-0005-0000-0000-000046010000}"/>
    <cellStyle name="Comma 8 2 2 2 8" xfId="218" xr:uid="{00000000-0005-0000-0000-000047010000}"/>
    <cellStyle name="Comma 8 2 2 2 8 2" xfId="3420" xr:uid="{00000000-0005-0000-0000-000048010000}"/>
    <cellStyle name="Comma 8 2 2 2 8 3" xfId="2384" xr:uid="{00000000-0005-0000-0000-000049010000}"/>
    <cellStyle name="Comma 8 2 2 3" xfId="219" xr:uid="{00000000-0005-0000-0000-00004A010000}"/>
    <cellStyle name="Comma 8 2 2 3 2" xfId="220" xr:uid="{00000000-0005-0000-0000-00004B010000}"/>
    <cellStyle name="Comma 8 2 2 3 2 2" xfId="221" xr:uid="{00000000-0005-0000-0000-00004C010000}"/>
    <cellStyle name="Comma 8 2 2 3 2 2 2" xfId="222" xr:uid="{00000000-0005-0000-0000-00004D010000}"/>
    <cellStyle name="Comma 8 2 2 3 2 2 2 2" xfId="223" xr:uid="{00000000-0005-0000-0000-00004E010000}"/>
    <cellStyle name="Comma 8 2 2 3 2 2 3" xfId="224" xr:uid="{00000000-0005-0000-0000-00004F010000}"/>
    <cellStyle name="Comma 8 2 2 3 2 2 4" xfId="225" xr:uid="{00000000-0005-0000-0000-000050010000}"/>
    <cellStyle name="Comma 8 2 2 3 2 2 5" xfId="226" xr:uid="{00000000-0005-0000-0000-000051010000}"/>
    <cellStyle name="Comma 8 2 2 3 2 2 5 2" xfId="3421" xr:uid="{00000000-0005-0000-0000-000052010000}"/>
    <cellStyle name="Comma 8 2 2 3 2 2 5 3" xfId="2385" xr:uid="{00000000-0005-0000-0000-000053010000}"/>
    <cellStyle name="Comma 8 2 2 3 2 3" xfId="227" xr:uid="{00000000-0005-0000-0000-000054010000}"/>
    <cellStyle name="Comma 8 2 2 3 2 3 2" xfId="228" xr:uid="{00000000-0005-0000-0000-000055010000}"/>
    <cellStyle name="Comma 8 2 2 3 2 4" xfId="229" xr:uid="{00000000-0005-0000-0000-000056010000}"/>
    <cellStyle name="Comma 8 2 2 3 2 5" xfId="230" xr:uid="{00000000-0005-0000-0000-000057010000}"/>
    <cellStyle name="Comma 8 2 2 3 2 6" xfId="231" xr:uid="{00000000-0005-0000-0000-000058010000}"/>
    <cellStyle name="Comma 8 2 2 3 2 6 2" xfId="3422" xr:uid="{00000000-0005-0000-0000-000059010000}"/>
    <cellStyle name="Comma 8 2 2 3 2 6 3" xfId="2386" xr:uid="{00000000-0005-0000-0000-00005A010000}"/>
    <cellStyle name="Comma 8 2 2 3 3" xfId="232" xr:uid="{00000000-0005-0000-0000-00005B010000}"/>
    <cellStyle name="Comma 8 2 2 3 3 2" xfId="233" xr:uid="{00000000-0005-0000-0000-00005C010000}"/>
    <cellStyle name="Comma 8 2 2 3 3 2 2" xfId="234" xr:uid="{00000000-0005-0000-0000-00005D010000}"/>
    <cellStyle name="Comma 8 2 2 3 3 3" xfId="235" xr:uid="{00000000-0005-0000-0000-00005E010000}"/>
    <cellStyle name="Comma 8 2 2 3 3 4" xfId="236" xr:uid="{00000000-0005-0000-0000-00005F010000}"/>
    <cellStyle name="Comma 8 2 2 3 3 5" xfId="237" xr:uid="{00000000-0005-0000-0000-000060010000}"/>
    <cellStyle name="Comma 8 2 2 3 3 5 2" xfId="3423" xr:uid="{00000000-0005-0000-0000-000061010000}"/>
    <cellStyle name="Comma 8 2 2 3 3 5 3" xfId="2387" xr:uid="{00000000-0005-0000-0000-000062010000}"/>
    <cellStyle name="Comma 8 2 2 3 4" xfId="238" xr:uid="{00000000-0005-0000-0000-000063010000}"/>
    <cellStyle name="Comma 8 2 2 3 4 2" xfId="239" xr:uid="{00000000-0005-0000-0000-000064010000}"/>
    <cellStyle name="Comma 8 2 2 3 5" xfId="240" xr:uid="{00000000-0005-0000-0000-000065010000}"/>
    <cellStyle name="Comma 8 2 2 3 6" xfId="241" xr:uid="{00000000-0005-0000-0000-000066010000}"/>
    <cellStyle name="Comma 8 2 2 3 7" xfId="242" xr:uid="{00000000-0005-0000-0000-000067010000}"/>
    <cellStyle name="Comma 8 2 2 3 7 2" xfId="3424" xr:uid="{00000000-0005-0000-0000-000068010000}"/>
    <cellStyle name="Comma 8 2 2 3 7 3" xfId="2388" xr:uid="{00000000-0005-0000-0000-000069010000}"/>
    <cellStyle name="Comma 8 2 2 4" xfId="243" xr:uid="{00000000-0005-0000-0000-00006A010000}"/>
    <cellStyle name="Comma 8 2 2 4 2" xfId="244" xr:uid="{00000000-0005-0000-0000-00006B010000}"/>
    <cellStyle name="Comma 8 2 2 4 2 2" xfId="245" xr:uid="{00000000-0005-0000-0000-00006C010000}"/>
    <cellStyle name="Comma 8 2 2 4 2 2 2" xfId="246" xr:uid="{00000000-0005-0000-0000-00006D010000}"/>
    <cellStyle name="Comma 8 2 2 4 2 3" xfId="247" xr:uid="{00000000-0005-0000-0000-00006E010000}"/>
    <cellStyle name="Comma 8 2 2 4 2 4" xfId="248" xr:uid="{00000000-0005-0000-0000-00006F010000}"/>
    <cellStyle name="Comma 8 2 2 4 2 5" xfId="249" xr:uid="{00000000-0005-0000-0000-000070010000}"/>
    <cellStyle name="Comma 8 2 2 4 2 5 2" xfId="3425" xr:uid="{00000000-0005-0000-0000-000071010000}"/>
    <cellStyle name="Comma 8 2 2 4 2 5 3" xfId="2389" xr:uid="{00000000-0005-0000-0000-000072010000}"/>
    <cellStyle name="Comma 8 2 2 4 3" xfId="250" xr:uid="{00000000-0005-0000-0000-000073010000}"/>
    <cellStyle name="Comma 8 2 2 4 3 2" xfId="251" xr:uid="{00000000-0005-0000-0000-000074010000}"/>
    <cellStyle name="Comma 8 2 2 4 4" xfId="252" xr:uid="{00000000-0005-0000-0000-000075010000}"/>
    <cellStyle name="Comma 8 2 2 4 5" xfId="253" xr:uid="{00000000-0005-0000-0000-000076010000}"/>
    <cellStyle name="Comma 8 2 2 4 6" xfId="254" xr:uid="{00000000-0005-0000-0000-000077010000}"/>
    <cellStyle name="Comma 8 2 2 4 6 2" xfId="3426" xr:uid="{00000000-0005-0000-0000-000078010000}"/>
    <cellStyle name="Comma 8 2 2 4 6 3" xfId="2390" xr:uid="{00000000-0005-0000-0000-000079010000}"/>
    <cellStyle name="Comma 8 2 2 5" xfId="255" xr:uid="{00000000-0005-0000-0000-00007A010000}"/>
    <cellStyle name="Comma 8 2 2 5 2" xfId="256" xr:uid="{00000000-0005-0000-0000-00007B010000}"/>
    <cellStyle name="Comma 8 2 2 5 2 2" xfId="257" xr:uid="{00000000-0005-0000-0000-00007C010000}"/>
    <cellStyle name="Comma 8 2 2 5 3" xfId="258" xr:uid="{00000000-0005-0000-0000-00007D010000}"/>
    <cellStyle name="Comma 8 2 2 5 4" xfId="259" xr:uid="{00000000-0005-0000-0000-00007E010000}"/>
    <cellStyle name="Comma 8 2 2 5 5" xfId="260" xr:uid="{00000000-0005-0000-0000-00007F010000}"/>
    <cellStyle name="Comma 8 2 2 5 5 2" xfId="3427" xr:uid="{00000000-0005-0000-0000-000080010000}"/>
    <cellStyle name="Comma 8 2 2 5 5 3" xfId="2391" xr:uid="{00000000-0005-0000-0000-000081010000}"/>
    <cellStyle name="Comma 8 2 2 6" xfId="261" xr:uid="{00000000-0005-0000-0000-000082010000}"/>
    <cellStyle name="Comma 8 2 2 6 2" xfId="262" xr:uid="{00000000-0005-0000-0000-000083010000}"/>
    <cellStyle name="Comma 8 2 2 7" xfId="263" xr:uid="{00000000-0005-0000-0000-000084010000}"/>
    <cellStyle name="Comma 8 2 2 8" xfId="264" xr:uid="{00000000-0005-0000-0000-000085010000}"/>
    <cellStyle name="Comma 8 2 2 9" xfId="265" xr:uid="{00000000-0005-0000-0000-000086010000}"/>
    <cellStyle name="Comma 8 2 2 9 2" xfId="3428" xr:uid="{00000000-0005-0000-0000-000087010000}"/>
    <cellStyle name="Comma 8 2 2 9 3" xfId="2392" xr:uid="{00000000-0005-0000-0000-000088010000}"/>
    <cellStyle name="Comma 8 2 3" xfId="266" xr:uid="{00000000-0005-0000-0000-000089010000}"/>
    <cellStyle name="Comma 8 2 3 2" xfId="267" xr:uid="{00000000-0005-0000-0000-00008A010000}"/>
    <cellStyle name="Comma 8 2 3 2 2" xfId="268" xr:uid="{00000000-0005-0000-0000-00008B010000}"/>
    <cellStyle name="Comma 8 2 3 2 2 2" xfId="269" xr:uid="{00000000-0005-0000-0000-00008C010000}"/>
    <cellStyle name="Comma 8 2 3 2 2 2 2" xfId="270" xr:uid="{00000000-0005-0000-0000-00008D010000}"/>
    <cellStyle name="Comma 8 2 3 2 2 2 2 2" xfId="271" xr:uid="{00000000-0005-0000-0000-00008E010000}"/>
    <cellStyle name="Comma 8 2 3 2 2 2 2 2 2" xfId="272" xr:uid="{00000000-0005-0000-0000-00008F010000}"/>
    <cellStyle name="Comma 8 2 3 2 2 2 2 3" xfId="273" xr:uid="{00000000-0005-0000-0000-000090010000}"/>
    <cellStyle name="Comma 8 2 3 2 2 2 2 4" xfId="274" xr:uid="{00000000-0005-0000-0000-000091010000}"/>
    <cellStyle name="Comma 8 2 3 2 2 2 2 5" xfId="275" xr:uid="{00000000-0005-0000-0000-000092010000}"/>
    <cellStyle name="Comma 8 2 3 2 2 2 2 5 2" xfId="3429" xr:uid="{00000000-0005-0000-0000-000093010000}"/>
    <cellStyle name="Comma 8 2 3 2 2 2 2 5 3" xfId="2393" xr:uid="{00000000-0005-0000-0000-000094010000}"/>
    <cellStyle name="Comma 8 2 3 2 2 2 3" xfId="276" xr:uid="{00000000-0005-0000-0000-000095010000}"/>
    <cellStyle name="Comma 8 2 3 2 2 2 3 2" xfId="277" xr:uid="{00000000-0005-0000-0000-000096010000}"/>
    <cellStyle name="Comma 8 2 3 2 2 2 4" xfId="278" xr:uid="{00000000-0005-0000-0000-000097010000}"/>
    <cellStyle name="Comma 8 2 3 2 2 2 5" xfId="279" xr:uid="{00000000-0005-0000-0000-000098010000}"/>
    <cellStyle name="Comma 8 2 3 2 2 2 6" xfId="280" xr:uid="{00000000-0005-0000-0000-000099010000}"/>
    <cellStyle name="Comma 8 2 3 2 2 2 6 2" xfId="3430" xr:uid="{00000000-0005-0000-0000-00009A010000}"/>
    <cellStyle name="Comma 8 2 3 2 2 2 6 3" xfId="2394" xr:uid="{00000000-0005-0000-0000-00009B010000}"/>
    <cellStyle name="Comma 8 2 3 2 2 3" xfId="281" xr:uid="{00000000-0005-0000-0000-00009C010000}"/>
    <cellStyle name="Comma 8 2 3 2 2 3 2" xfId="282" xr:uid="{00000000-0005-0000-0000-00009D010000}"/>
    <cellStyle name="Comma 8 2 3 2 2 3 2 2" xfId="283" xr:uid="{00000000-0005-0000-0000-00009E010000}"/>
    <cellStyle name="Comma 8 2 3 2 2 3 3" xfId="284" xr:uid="{00000000-0005-0000-0000-00009F010000}"/>
    <cellStyle name="Comma 8 2 3 2 2 3 4" xfId="285" xr:uid="{00000000-0005-0000-0000-0000A0010000}"/>
    <cellStyle name="Comma 8 2 3 2 2 3 5" xfId="286" xr:uid="{00000000-0005-0000-0000-0000A1010000}"/>
    <cellStyle name="Comma 8 2 3 2 2 3 5 2" xfId="3431" xr:uid="{00000000-0005-0000-0000-0000A2010000}"/>
    <cellStyle name="Comma 8 2 3 2 2 3 5 3" xfId="2395" xr:uid="{00000000-0005-0000-0000-0000A3010000}"/>
    <cellStyle name="Comma 8 2 3 2 2 4" xfId="287" xr:uid="{00000000-0005-0000-0000-0000A4010000}"/>
    <cellStyle name="Comma 8 2 3 2 2 4 2" xfId="288" xr:uid="{00000000-0005-0000-0000-0000A5010000}"/>
    <cellStyle name="Comma 8 2 3 2 2 5" xfId="289" xr:uid="{00000000-0005-0000-0000-0000A6010000}"/>
    <cellStyle name="Comma 8 2 3 2 2 6" xfId="290" xr:uid="{00000000-0005-0000-0000-0000A7010000}"/>
    <cellStyle name="Comma 8 2 3 2 2 7" xfId="291" xr:uid="{00000000-0005-0000-0000-0000A8010000}"/>
    <cellStyle name="Comma 8 2 3 2 2 7 2" xfId="3432" xr:uid="{00000000-0005-0000-0000-0000A9010000}"/>
    <cellStyle name="Comma 8 2 3 2 2 7 3" xfId="2396" xr:uid="{00000000-0005-0000-0000-0000AA010000}"/>
    <cellStyle name="Comma 8 2 3 2 3" xfId="292" xr:uid="{00000000-0005-0000-0000-0000AB010000}"/>
    <cellStyle name="Comma 8 2 3 2 3 2" xfId="293" xr:uid="{00000000-0005-0000-0000-0000AC010000}"/>
    <cellStyle name="Comma 8 2 3 2 3 2 2" xfId="294" xr:uid="{00000000-0005-0000-0000-0000AD010000}"/>
    <cellStyle name="Comma 8 2 3 2 3 2 2 2" xfId="295" xr:uid="{00000000-0005-0000-0000-0000AE010000}"/>
    <cellStyle name="Comma 8 2 3 2 3 2 3" xfId="296" xr:uid="{00000000-0005-0000-0000-0000AF010000}"/>
    <cellStyle name="Comma 8 2 3 2 3 2 4" xfId="297" xr:uid="{00000000-0005-0000-0000-0000B0010000}"/>
    <cellStyle name="Comma 8 2 3 2 3 2 5" xfId="298" xr:uid="{00000000-0005-0000-0000-0000B1010000}"/>
    <cellStyle name="Comma 8 2 3 2 3 2 5 2" xfId="3433" xr:uid="{00000000-0005-0000-0000-0000B2010000}"/>
    <cellStyle name="Comma 8 2 3 2 3 2 5 3" xfId="2397" xr:uid="{00000000-0005-0000-0000-0000B3010000}"/>
    <cellStyle name="Comma 8 2 3 2 3 3" xfId="299" xr:uid="{00000000-0005-0000-0000-0000B4010000}"/>
    <cellStyle name="Comma 8 2 3 2 3 3 2" xfId="300" xr:uid="{00000000-0005-0000-0000-0000B5010000}"/>
    <cellStyle name="Comma 8 2 3 2 3 4" xfId="301" xr:uid="{00000000-0005-0000-0000-0000B6010000}"/>
    <cellStyle name="Comma 8 2 3 2 3 5" xfId="302" xr:uid="{00000000-0005-0000-0000-0000B7010000}"/>
    <cellStyle name="Comma 8 2 3 2 3 6" xfId="303" xr:uid="{00000000-0005-0000-0000-0000B8010000}"/>
    <cellStyle name="Comma 8 2 3 2 3 6 2" xfId="3434" xr:uid="{00000000-0005-0000-0000-0000B9010000}"/>
    <cellStyle name="Comma 8 2 3 2 3 6 3" xfId="2398" xr:uid="{00000000-0005-0000-0000-0000BA010000}"/>
    <cellStyle name="Comma 8 2 3 2 4" xfId="304" xr:uid="{00000000-0005-0000-0000-0000BB010000}"/>
    <cellStyle name="Comma 8 2 3 2 4 2" xfId="305" xr:uid="{00000000-0005-0000-0000-0000BC010000}"/>
    <cellStyle name="Comma 8 2 3 2 4 2 2" xfId="306" xr:uid="{00000000-0005-0000-0000-0000BD010000}"/>
    <cellStyle name="Comma 8 2 3 2 4 3" xfId="307" xr:uid="{00000000-0005-0000-0000-0000BE010000}"/>
    <cellStyle name="Comma 8 2 3 2 4 4" xfId="308" xr:uid="{00000000-0005-0000-0000-0000BF010000}"/>
    <cellStyle name="Comma 8 2 3 2 4 5" xfId="309" xr:uid="{00000000-0005-0000-0000-0000C0010000}"/>
    <cellStyle name="Comma 8 2 3 2 4 5 2" xfId="3435" xr:uid="{00000000-0005-0000-0000-0000C1010000}"/>
    <cellStyle name="Comma 8 2 3 2 4 5 3" xfId="2399" xr:uid="{00000000-0005-0000-0000-0000C2010000}"/>
    <cellStyle name="Comma 8 2 3 2 5" xfId="310" xr:uid="{00000000-0005-0000-0000-0000C3010000}"/>
    <cellStyle name="Comma 8 2 3 2 5 2" xfId="311" xr:uid="{00000000-0005-0000-0000-0000C4010000}"/>
    <cellStyle name="Comma 8 2 3 2 6" xfId="312" xr:uid="{00000000-0005-0000-0000-0000C5010000}"/>
    <cellStyle name="Comma 8 2 3 2 7" xfId="313" xr:uid="{00000000-0005-0000-0000-0000C6010000}"/>
    <cellStyle name="Comma 8 2 3 2 8" xfId="314" xr:uid="{00000000-0005-0000-0000-0000C7010000}"/>
    <cellStyle name="Comma 8 2 3 2 8 2" xfId="3436" xr:uid="{00000000-0005-0000-0000-0000C8010000}"/>
    <cellStyle name="Comma 8 2 3 2 8 3" xfId="2400" xr:uid="{00000000-0005-0000-0000-0000C9010000}"/>
    <cellStyle name="Comma 8 2 3 3" xfId="315" xr:uid="{00000000-0005-0000-0000-0000CA010000}"/>
    <cellStyle name="Comma 8 2 3 3 2" xfId="316" xr:uid="{00000000-0005-0000-0000-0000CB010000}"/>
    <cellStyle name="Comma 8 2 3 3 2 2" xfId="317" xr:uid="{00000000-0005-0000-0000-0000CC010000}"/>
    <cellStyle name="Comma 8 2 3 3 2 2 2" xfId="318" xr:uid="{00000000-0005-0000-0000-0000CD010000}"/>
    <cellStyle name="Comma 8 2 3 3 2 2 2 2" xfId="319" xr:uid="{00000000-0005-0000-0000-0000CE010000}"/>
    <cellStyle name="Comma 8 2 3 3 2 2 3" xfId="320" xr:uid="{00000000-0005-0000-0000-0000CF010000}"/>
    <cellStyle name="Comma 8 2 3 3 2 2 4" xfId="321" xr:uid="{00000000-0005-0000-0000-0000D0010000}"/>
    <cellStyle name="Comma 8 2 3 3 2 2 5" xfId="322" xr:uid="{00000000-0005-0000-0000-0000D1010000}"/>
    <cellStyle name="Comma 8 2 3 3 2 2 5 2" xfId="3437" xr:uid="{00000000-0005-0000-0000-0000D2010000}"/>
    <cellStyle name="Comma 8 2 3 3 2 2 5 3" xfId="2401" xr:uid="{00000000-0005-0000-0000-0000D3010000}"/>
    <cellStyle name="Comma 8 2 3 3 2 3" xfId="323" xr:uid="{00000000-0005-0000-0000-0000D4010000}"/>
    <cellStyle name="Comma 8 2 3 3 2 3 2" xfId="324" xr:uid="{00000000-0005-0000-0000-0000D5010000}"/>
    <cellStyle name="Comma 8 2 3 3 2 4" xfId="325" xr:uid="{00000000-0005-0000-0000-0000D6010000}"/>
    <cellStyle name="Comma 8 2 3 3 2 5" xfId="326" xr:uid="{00000000-0005-0000-0000-0000D7010000}"/>
    <cellStyle name="Comma 8 2 3 3 2 6" xfId="327" xr:uid="{00000000-0005-0000-0000-0000D8010000}"/>
    <cellStyle name="Comma 8 2 3 3 2 6 2" xfId="3438" xr:uid="{00000000-0005-0000-0000-0000D9010000}"/>
    <cellStyle name="Comma 8 2 3 3 2 6 3" xfId="2402" xr:uid="{00000000-0005-0000-0000-0000DA010000}"/>
    <cellStyle name="Comma 8 2 3 3 3" xfId="328" xr:uid="{00000000-0005-0000-0000-0000DB010000}"/>
    <cellStyle name="Comma 8 2 3 3 3 2" xfId="329" xr:uid="{00000000-0005-0000-0000-0000DC010000}"/>
    <cellStyle name="Comma 8 2 3 3 3 2 2" xfId="330" xr:uid="{00000000-0005-0000-0000-0000DD010000}"/>
    <cellStyle name="Comma 8 2 3 3 3 3" xfId="331" xr:uid="{00000000-0005-0000-0000-0000DE010000}"/>
    <cellStyle name="Comma 8 2 3 3 3 4" xfId="332" xr:uid="{00000000-0005-0000-0000-0000DF010000}"/>
    <cellStyle name="Comma 8 2 3 3 3 5" xfId="333" xr:uid="{00000000-0005-0000-0000-0000E0010000}"/>
    <cellStyle name="Comma 8 2 3 3 3 5 2" xfId="3439" xr:uid="{00000000-0005-0000-0000-0000E1010000}"/>
    <cellStyle name="Comma 8 2 3 3 3 5 3" xfId="2403" xr:uid="{00000000-0005-0000-0000-0000E2010000}"/>
    <cellStyle name="Comma 8 2 3 3 4" xfId="334" xr:uid="{00000000-0005-0000-0000-0000E3010000}"/>
    <cellStyle name="Comma 8 2 3 3 4 2" xfId="335" xr:uid="{00000000-0005-0000-0000-0000E4010000}"/>
    <cellStyle name="Comma 8 2 3 3 5" xfId="336" xr:uid="{00000000-0005-0000-0000-0000E5010000}"/>
    <cellStyle name="Comma 8 2 3 3 6" xfId="337" xr:uid="{00000000-0005-0000-0000-0000E6010000}"/>
    <cellStyle name="Comma 8 2 3 3 7" xfId="338" xr:uid="{00000000-0005-0000-0000-0000E7010000}"/>
    <cellStyle name="Comma 8 2 3 3 7 2" xfId="3440" xr:uid="{00000000-0005-0000-0000-0000E8010000}"/>
    <cellStyle name="Comma 8 2 3 3 7 3" xfId="2404" xr:uid="{00000000-0005-0000-0000-0000E9010000}"/>
    <cellStyle name="Comma 8 2 3 4" xfId="339" xr:uid="{00000000-0005-0000-0000-0000EA010000}"/>
    <cellStyle name="Comma 8 2 3 4 2" xfId="340" xr:uid="{00000000-0005-0000-0000-0000EB010000}"/>
    <cellStyle name="Comma 8 2 3 4 2 2" xfId="341" xr:uid="{00000000-0005-0000-0000-0000EC010000}"/>
    <cellStyle name="Comma 8 2 3 4 2 2 2" xfId="342" xr:uid="{00000000-0005-0000-0000-0000ED010000}"/>
    <cellStyle name="Comma 8 2 3 4 2 3" xfId="343" xr:uid="{00000000-0005-0000-0000-0000EE010000}"/>
    <cellStyle name="Comma 8 2 3 4 2 4" xfId="344" xr:uid="{00000000-0005-0000-0000-0000EF010000}"/>
    <cellStyle name="Comma 8 2 3 4 2 5" xfId="345" xr:uid="{00000000-0005-0000-0000-0000F0010000}"/>
    <cellStyle name="Comma 8 2 3 4 2 5 2" xfId="3441" xr:uid="{00000000-0005-0000-0000-0000F1010000}"/>
    <cellStyle name="Comma 8 2 3 4 2 5 3" xfId="2405" xr:uid="{00000000-0005-0000-0000-0000F2010000}"/>
    <cellStyle name="Comma 8 2 3 4 3" xfId="346" xr:uid="{00000000-0005-0000-0000-0000F3010000}"/>
    <cellStyle name="Comma 8 2 3 4 3 2" xfId="347" xr:uid="{00000000-0005-0000-0000-0000F4010000}"/>
    <cellStyle name="Comma 8 2 3 4 4" xfId="348" xr:uid="{00000000-0005-0000-0000-0000F5010000}"/>
    <cellStyle name="Comma 8 2 3 4 5" xfId="349" xr:uid="{00000000-0005-0000-0000-0000F6010000}"/>
    <cellStyle name="Comma 8 2 3 4 6" xfId="350" xr:uid="{00000000-0005-0000-0000-0000F7010000}"/>
    <cellStyle name="Comma 8 2 3 4 6 2" xfId="3442" xr:uid="{00000000-0005-0000-0000-0000F8010000}"/>
    <cellStyle name="Comma 8 2 3 4 6 3" xfId="2406" xr:uid="{00000000-0005-0000-0000-0000F9010000}"/>
    <cellStyle name="Comma 8 2 3 5" xfId="351" xr:uid="{00000000-0005-0000-0000-0000FA010000}"/>
    <cellStyle name="Comma 8 2 3 5 2" xfId="352" xr:uid="{00000000-0005-0000-0000-0000FB010000}"/>
    <cellStyle name="Comma 8 2 3 5 2 2" xfId="353" xr:uid="{00000000-0005-0000-0000-0000FC010000}"/>
    <cellStyle name="Comma 8 2 3 5 3" xfId="354" xr:uid="{00000000-0005-0000-0000-0000FD010000}"/>
    <cellStyle name="Comma 8 2 3 5 4" xfId="355" xr:uid="{00000000-0005-0000-0000-0000FE010000}"/>
    <cellStyle name="Comma 8 2 3 5 5" xfId="356" xr:uid="{00000000-0005-0000-0000-0000FF010000}"/>
    <cellStyle name="Comma 8 2 3 5 5 2" xfId="3443" xr:uid="{00000000-0005-0000-0000-000000020000}"/>
    <cellStyle name="Comma 8 2 3 5 5 3" xfId="2407" xr:uid="{00000000-0005-0000-0000-000001020000}"/>
    <cellStyle name="Comma 8 2 3 6" xfId="357" xr:uid="{00000000-0005-0000-0000-000002020000}"/>
    <cellStyle name="Comma 8 2 3 6 2" xfId="358" xr:uid="{00000000-0005-0000-0000-000003020000}"/>
    <cellStyle name="Comma 8 2 3 7" xfId="359" xr:uid="{00000000-0005-0000-0000-000004020000}"/>
    <cellStyle name="Comma 8 2 3 8" xfId="360" xr:uid="{00000000-0005-0000-0000-000005020000}"/>
    <cellStyle name="Comma 8 2 3 9" xfId="361" xr:uid="{00000000-0005-0000-0000-000006020000}"/>
    <cellStyle name="Comma 8 2 3 9 2" xfId="3444" xr:uid="{00000000-0005-0000-0000-000007020000}"/>
    <cellStyle name="Comma 8 2 3 9 3" xfId="2408" xr:uid="{00000000-0005-0000-0000-000008020000}"/>
    <cellStyle name="Comma 8 2 4" xfId="362" xr:uid="{00000000-0005-0000-0000-000009020000}"/>
    <cellStyle name="Comma 8 2 4 2" xfId="363" xr:uid="{00000000-0005-0000-0000-00000A020000}"/>
    <cellStyle name="Comma 8 2 4 2 2" xfId="364" xr:uid="{00000000-0005-0000-0000-00000B020000}"/>
    <cellStyle name="Comma 8 2 4 2 2 2" xfId="365" xr:uid="{00000000-0005-0000-0000-00000C020000}"/>
    <cellStyle name="Comma 8 2 4 2 2 2 2" xfId="366" xr:uid="{00000000-0005-0000-0000-00000D020000}"/>
    <cellStyle name="Comma 8 2 4 2 2 2 2 2" xfId="367" xr:uid="{00000000-0005-0000-0000-00000E020000}"/>
    <cellStyle name="Comma 8 2 4 2 2 2 3" xfId="368" xr:uid="{00000000-0005-0000-0000-00000F020000}"/>
    <cellStyle name="Comma 8 2 4 2 2 2 4" xfId="369" xr:uid="{00000000-0005-0000-0000-000010020000}"/>
    <cellStyle name="Comma 8 2 4 2 2 2 5" xfId="370" xr:uid="{00000000-0005-0000-0000-000011020000}"/>
    <cellStyle name="Comma 8 2 4 2 2 2 5 2" xfId="3445" xr:uid="{00000000-0005-0000-0000-000012020000}"/>
    <cellStyle name="Comma 8 2 4 2 2 2 5 3" xfId="2409" xr:uid="{00000000-0005-0000-0000-000013020000}"/>
    <cellStyle name="Comma 8 2 4 2 2 3" xfId="371" xr:uid="{00000000-0005-0000-0000-000014020000}"/>
    <cellStyle name="Comma 8 2 4 2 2 3 2" xfId="372" xr:uid="{00000000-0005-0000-0000-000015020000}"/>
    <cellStyle name="Comma 8 2 4 2 2 4" xfId="373" xr:uid="{00000000-0005-0000-0000-000016020000}"/>
    <cellStyle name="Comma 8 2 4 2 2 5" xfId="374" xr:uid="{00000000-0005-0000-0000-000017020000}"/>
    <cellStyle name="Comma 8 2 4 2 2 6" xfId="375" xr:uid="{00000000-0005-0000-0000-000018020000}"/>
    <cellStyle name="Comma 8 2 4 2 2 6 2" xfId="3446" xr:uid="{00000000-0005-0000-0000-000019020000}"/>
    <cellStyle name="Comma 8 2 4 2 2 6 3" xfId="2410" xr:uid="{00000000-0005-0000-0000-00001A020000}"/>
    <cellStyle name="Comma 8 2 4 2 3" xfId="376" xr:uid="{00000000-0005-0000-0000-00001B020000}"/>
    <cellStyle name="Comma 8 2 4 2 3 2" xfId="377" xr:uid="{00000000-0005-0000-0000-00001C020000}"/>
    <cellStyle name="Comma 8 2 4 2 3 2 2" xfId="378" xr:uid="{00000000-0005-0000-0000-00001D020000}"/>
    <cellStyle name="Comma 8 2 4 2 3 3" xfId="379" xr:uid="{00000000-0005-0000-0000-00001E020000}"/>
    <cellStyle name="Comma 8 2 4 2 3 4" xfId="380" xr:uid="{00000000-0005-0000-0000-00001F020000}"/>
    <cellStyle name="Comma 8 2 4 2 3 5" xfId="381" xr:uid="{00000000-0005-0000-0000-000020020000}"/>
    <cellStyle name="Comma 8 2 4 2 3 5 2" xfId="3447" xr:uid="{00000000-0005-0000-0000-000021020000}"/>
    <cellStyle name="Comma 8 2 4 2 3 5 3" xfId="2411" xr:uid="{00000000-0005-0000-0000-000022020000}"/>
    <cellStyle name="Comma 8 2 4 2 4" xfId="382" xr:uid="{00000000-0005-0000-0000-000023020000}"/>
    <cellStyle name="Comma 8 2 4 2 4 2" xfId="383" xr:uid="{00000000-0005-0000-0000-000024020000}"/>
    <cellStyle name="Comma 8 2 4 2 5" xfId="384" xr:uid="{00000000-0005-0000-0000-000025020000}"/>
    <cellStyle name="Comma 8 2 4 2 6" xfId="385" xr:uid="{00000000-0005-0000-0000-000026020000}"/>
    <cellStyle name="Comma 8 2 4 2 7" xfId="386" xr:uid="{00000000-0005-0000-0000-000027020000}"/>
    <cellStyle name="Comma 8 2 4 2 7 2" xfId="3448" xr:uid="{00000000-0005-0000-0000-000028020000}"/>
    <cellStyle name="Comma 8 2 4 2 7 3" xfId="2412" xr:uid="{00000000-0005-0000-0000-000029020000}"/>
    <cellStyle name="Comma 8 2 4 3" xfId="387" xr:uid="{00000000-0005-0000-0000-00002A020000}"/>
    <cellStyle name="Comma 8 2 4 3 2" xfId="388" xr:uid="{00000000-0005-0000-0000-00002B020000}"/>
    <cellStyle name="Comma 8 2 4 3 2 2" xfId="389" xr:uid="{00000000-0005-0000-0000-00002C020000}"/>
    <cellStyle name="Comma 8 2 4 3 2 2 2" xfId="390" xr:uid="{00000000-0005-0000-0000-00002D020000}"/>
    <cellStyle name="Comma 8 2 4 3 2 3" xfId="391" xr:uid="{00000000-0005-0000-0000-00002E020000}"/>
    <cellStyle name="Comma 8 2 4 3 2 4" xfId="392" xr:uid="{00000000-0005-0000-0000-00002F020000}"/>
    <cellStyle name="Comma 8 2 4 3 2 5" xfId="393" xr:uid="{00000000-0005-0000-0000-000030020000}"/>
    <cellStyle name="Comma 8 2 4 3 2 5 2" xfId="3449" xr:uid="{00000000-0005-0000-0000-000031020000}"/>
    <cellStyle name="Comma 8 2 4 3 2 5 3" xfId="2413" xr:uid="{00000000-0005-0000-0000-000032020000}"/>
    <cellStyle name="Comma 8 2 4 3 3" xfId="394" xr:uid="{00000000-0005-0000-0000-000033020000}"/>
    <cellStyle name="Comma 8 2 4 3 3 2" xfId="395" xr:uid="{00000000-0005-0000-0000-000034020000}"/>
    <cellStyle name="Comma 8 2 4 3 4" xfId="396" xr:uid="{00000000-0005-0000-0000-000035020000}"/>
    <cellStyle name="Comma 8 2 4 3 5" xfId="397" xr:uid="{00000000-0005-0000-0000-000036020000}"/>
    <cellStyle name="Comma 8 2 4 3 6" xfId="398" xr:uid="{00000000-0005-0000-0000-000037020000}"/>
    <cellStyle name="Comma 8 2 4 3 6 2" xfId="3450" xr:uid="{00000000-0005-0000-0000-000038020000}"/>
    <cellStyle name="Comma 8 2 4 3 6 3" xfId="2414" xr:uid="{00000000-0005-0000-0000-000039020000}"/>
    <cellStyle name="Comma 8 2 4 4" xfId="399" xr:uid="{00000000-0005-0000-0000-00003A020000}"/>
    <cellStyle name="Comma 8 2 4 4 2" xfId="400" xr:uid="{00000000-0005-0000-0000-00003B020000}"/>
    <cellStyle name="Comma 8 2 4 4 2 2" xfId="401" xr:uid="{00000000-0005-0000-0000-00003C020000}"/>
    <cellStyle name="Comma 8 2 4 4 3" xfId="402" xr:uid="{00000000-0005-0000-0000-00003D020000}"/>
    <cellStyle name="Comma 8 2 4 4 4" xfId="403" xr:uid="{00000000-0005-0000-0000-00003E020000}"/>
    <cellStyle name="Comma 8 2 4 4 5" xfId="404" xr:uid="{00000000-0005-0000-0000-00003F020000}"/>
    <cellStyle name="Comma 8 2 4 4 5 2" xfId="3451" xr:uid="{00000000-0005-0000-0000-000040020000}"/>
    <cellStyle name="Comma 8 2 4 4 5 3" xfId="2415" xr:uid="{00000000-0005-0000-0000-000041020000}"/>
    <cellStyle name="Comma 8 2 4 5" xfId="405" xr:uid="{00000000-0005-0000-0000-000042020000}"/>
    <cellStyle name="Comma 8 2 4 5 2" xfId="406" xr:uid="{00000000-0005-0000-0000-000043020000}"/>
    <cellStyle name="Comma 8 2 4 6" xfId="407" xr:uid="{00000000-0005-0000-0000-000044020000}"/>
    <cellStyle name="Comma 8 2 4 7" xfId="408" xr:uid="{00000000-0005-0000-0000-000045020000}"/>
    <cellStyle name="Comma 8 2 4 8" xfId="409" xr:uid="{00000000-0005-0000-0000-000046020000}"/>
    <cellStyle name="Comma 8 2 4 8 2" xfId="3452" xr:uid="{00000000-0005-0000-0000-000047020000}"/>
    <cellStyle name="Comma 8 2 4 8 3" xfId="2416" xr:uid="{00000000-0005-0000-0000-000048020000}"/>
    <cellStyle name="Comma 8 2 5" xfId="410" xr:uid="{00000000-0005-0000-0000-000049020000}"/>
    <cellStyle name="Comma 8 2 5 2" xfId="411" xr:uid="{00000000-0005-0000-0000-00004A020000}"/>
    <cellStyle name="Comma 8 2 5 2 2" xfId="412" xr:uid="{00000000-0005-0000-0000-00004B020000}"/>
    <cellStyle name="Comma 8 2 5 2 2 2" xfId="413" xr:uid="{00000000-0005-0000-0000-00004C020000}"/>
    <cellStyle name="Comma 8 2 5 2 2 2 2" xfId="414" xr:uid="{00000000-0005-0000-0000-00004D020000}"/>
    <cellStyle name="Comma 8 2 5 2 2 3" xfId="415" xr:uid="{00000000-0005-0000-0000-00004E020000}"/>
    <cellStyle name="Comma 8 2 5 2 2 4" xfId="416" xr:uid="{00000000-0005-0000-0000-00004F020000}"/>
    <cellStyle name="Comma 8 2 5 2 2 5" xfId="417" xr:uid="{00000000-0005-0000-0000-000050020000}"/>
    <cellStyle name="Comma 8 2 5 2 2 5 2" xfId="3453" xr:uid="{00000000-0005-0000-0000-000051020000}"/>
    <cellStyle name="Comma 8 2 5 2 2 5 3" xfId="2417" xr:uid="{00000000-0005-0000-0000-000052020000}"/>
    <cellStyle name="Comma 8 2 5 2 3" xfId="418" xr:uid="{00000000-0005-0000-0000-000053020000}"/>
    <cellStyle name="Comma 8 2 5 2 3 2" xfId="419" xr:uid="{00000000-0005-0000-0000-000054020000}"/>
    <cellStyle name="Comma 8 2 5 2 4" xfId="420" xr:uid="{00000000-0005-0000-0000-000055020000}"/>
    <cellStyle name="Comma 8 2 5 2 5" xfId="421" xr:uid="{00000000-0005-0000-0000-000056020000}"/>
    <cellStyle name="Comma 8 2 5 2 6" xfId="422" xr:uid="{00000000-0005-0000-0000-000057020000}"/>
    <cellStyle name="Comma 8 2 5 2 6 2" xfId="3454" xr:uid="{00000000-0005-0000-0000-000058020000}"/>
    <cellStyle name="Comma 8 2 5 2 6 3" xfId="2418" xr:uid="{00000000-0005-0000-0000-000059020000}"/>
    <cellStyle name="Comma 8 2 5 3" xfId="423" xr:uid="{00000000-0005-0000-0000-00005A020000}"/>
    <cellStyle name="Comma 8 2 5 3 2" xfId="424" xr:uid="{00000000-0005-0000-0000-00005B020000}"/>
    <cellStyle name="Comma 8 2 5 3 2 2" xfId="425" xr:uid="{00000000-0005-0000-0000-00005C020000}"/>
    <cellStyle name="Comma 8 2 5 3 3" xfId="426" xr:uid="{00000000-0005-0000-0000-00005D020000}"/>
    <cellStyle name="Comma 8 2 5 3 4" xfId="427" xr:uid="{00000000-0005-0000-0000-00005E020000}"/>
    <cellStyle name="Comma 8 2 5 3 5" xfId="428" xr:uid="{00000000-0005-0000-0000-00005F020000}"/>
    <cellStyle name="Comma 8 2 5 3 5 2" xfId="3455" xr:uid="{00000000-0005-0000-0000-000060020000}"/>
    <cellStyle name="Comma 8 2 5 3 5 3" xfId="2419" xr:uid="{00000000-0005-0000-0000-000061020000}"/>
    <cellStyle name="Comma 8 2 5 4" xfId="429" xr:uid="{00000000-0005-0000-0000-000062020000}"/>
    <cellStyle name="Comma 8 2 5 4 2" xfId="430" xr:uid="{00000000-0005-0000-0000-000063020000}"/>
    <cellStyle name="Comma 8 2 5 5" xfId="431" xr:uid="{00000000-0005-0000-0000-000064020000}"/>
    <cellStyle name="Comma 8 2 5 6" xfId="432" xr:uid="{00000000-0005-0000-0000-000065020000}"/>
    <cellStyle name="Comma 8 2 5 7" xfId="433" xr:uid="{00000000-0005-0000-0000-000066020000}"/>
    <cellStyle name="Comma 8 2 5 7 2" xfId="3456" xr:uid="{00000000-0005-0000-0000-000067020000}"/>
    <cellStyle name="Comma 8 2 5 7 3" xfId="2420" xr:uid="{00000000-0005-0000-0000-000068020000}"/>
    <cellStyle name="Comma 8 2 6" xfId="434" xr:uid="{00000000-0005-0000-0000-000069020000}"/>
    <cellStyle name="Comma 8 2 6 2" xfId="435" xr:uid="{00000000-0005-0000-0000-00006A020000}"/>
    <cellStyle name="Comma 8 2 6 2 2" xfId="436" xr:uid="{00000000-0005-0000-0000-00006B020000}"/>
    <cellStyle name="Comma 8 2 6 2 2 2" xfId="437" xr:uid="{00000000-0005-0000-0000-00006C020000}"/>
    <cellStyle name="Comma 8 2 6 2 2 2 2" xfId="438" xr:uid="{00000000-0005-0000-0000-00006D020000}"/>
    <cellStyle name="Comma 8 2 6 2 2 3" xfId="439" xr:uid="{00000000-0005-0000-0000-00006E020000}"/>
    <cellStyle name="Comma 8 2 6 2 2 4" xfId="440" xr:uid="{00000000-0005-0000-0000-00006F020000}"/>
    <cellStyle name="Comma 8 2 6 2 2 5" xfId="441" xr:uid="{00000000-0005-0000-0000-000070020000}"/>
    <cellStyle name="Comma 8 2 6 2 2 5 2" xfId="3457" xr:uid="{00000000-0005-0000-0000-000071020000}"/>
    <cellStyle name="Comma 8 2 6 2 2 5 3" xfId="2421" xr:uid="{00000000-0005-0000-0000-000072020000}"/>
    <cellStyle name="Comma 8 2 6 2 3" xfId="442" xr:uid="{00000000-0005-0000-0000-000073020000}"/>
    <cellStyle name="Comma 8 2 6 2 3 2" xfId="443" xr:uid="{00000000-0005-0000-0000-000074020000}"/>
    <cellStyle name="Comma 8 2 6 2 4" xfId="444" xr:uid="{00000000-0005-0000-0000-000075020000}"/>
    <cellStyle name="Comma 8 2 6 2 5" xfId="445" xr:uid="{00000000-0005-0000-0000-000076020000}"/>
    <cellStyle name="Comma 8 2 6 2 6" xfId="446" xr:uid="{00000000-0005-0000-0000-000077020000}"/>
    <cellStyle name="Comma 8 2 6 2 6 2" xfId="3458" xr:uid="{00000000-0005-0000-0000-000078020000}"/>
    <cellStyle name="Comma 8 2 6 2 6 3" xfId="2422" xr:uid="{00000000-0005-0000-0000-000079020000}"/>
    <cellStyle name="Comma 8 2 6 3" xfId="447" xr:uid="{00000000-0005-0000-0000-00007A020000}"/>
    <cellStyle name="Comma 8 2 6 3 2" xfId="448" xr:uid="{00000000-0005-0000-0000-00007B020000}"/>
    <cellStyle name="Comma 8 2 6 3 2 2" xfId="449" xr:uid="{00000000-0005-0000-0000-00007C020000}"/>
    <cellStyle name="Comma 8 2 6 3 3" xfId="450" xr:uid="{00000000-0005-0000-0000-00007D020000}"/>
    <cellStyle name="Comma 8 2 6 3 4" xfId="451" xr:uid="{00000000-0005-0000-0000-00007E020000}"/>
    <cellStyle name="Comma 8 2 6 3 5" xfId="452" xr:uid="{00000000-0005-0000-0000-00007F020000}"/>
    <cellStyle name="Comma 8 2 6 3 5 2" xfId="3459" xr:uid="{00000000-0005-0000-0000-000080020000}"/>
    <cellStyle name="Comma 8 2 6 3 5 3" xfId="2423" xr:uid="{00000000-0005-0000-0000-000081020000}"/>
    <cellStyle name="Comma 8 2 6 4" xfId="453" xr:uid="{00000000-0005-0000-0000-000082020000}"/>
    <cellStyle name="Comma 8 2 6 4 2" xfId="454" xr:uid="{00000000-0005-0000-0000-000083020000}"/>
    <cellStyle name="Comma 8 2 6 5" xfId="455" xr:uid="{00000000-0005-0000-0000-000084020000}"/>
    <cellStyle name="Comma 8 2 6 6" xfId="456" xr:uid="{00000000-0005-0000-0000-000085020000}"/>
    <cellStyle name="Comma 8 2 6 7" xfId="457" xr:uid="{00000000-0005-0000-0000-000086020000}"/>
    <cellStyle name="Comma 8 2 6 7 2" xfId="3460" xr:uid="{00000000-0005-0000-0000-000087020000}"/>
    <cellStyle name="Comma 8 2 6 7 3" xfId="2424" xr:uid="{00000000-0005-0000-0000-000088020000}"/>
    <cellStyle name="Comma 8 2 7" xfId="458" xr:uid="{00000000-0005-0000-0000-000089020000}"/>
    <cellStyle name="Comma 8 2 7 2" xfId="459" xr:uid="{00000000-0005-0000-0000-00008A020000}"/>
    <cellStyle name="Comma 8 2 7 2 2" xfId="460" xr:uid="{00000000-0005-0000-0000-00008B020000}"/>
    <cellStyle name="Comma 8 2 7 2 2 2" xfId="461" xr:uid="{00000000-0005-0000-0000-00008C020000}"/>
    <cellStyle name="Comma 8 2 7 2 3" xfId="462" xr:uid="{00000000-0005-0000-0000-00008D020000}"/>
    <cellStyle name="Comma 8 2 7 2 4" xfId="463" xr:uid="{00000000-0005-0000-0000-00008E020000}"/>
    <cellStyle name="Comma 8 2 7 2 5" xfId="464" xr:uid="{00000000-0005-0000-0000-00008F020000}"/>
    <cellStyle name="Comma 8 2 7 2 5 2" xfId="3461" xr:uid="{00000000-0005-0000-0000-000090020000}"/>
    <cellStyle name="Comma 8 2 7 2 5 3" xfId="2425" xr:uid="{00000000-0005-0000-0000-000091020000}"/>
    <cellStyle name="Comma 8 2 7 3" xfId="465" xr:uid="{00000000-0005-0000-0000-000092020000}"/>
    <cellStyle name="Comma 8 2 7 3 2" xfId="466" xr:uid="{00000000-0005-0000-0000-000093020000}"/>
    <cellStyle name="Comma 8 2 7 4" xfId="467" xr:uid="{00000000-0005-0000-0000-000094020000}"/>
    <cellStyle name="Comma 8 2 7 5" xfId="468" xr:uid="{00000000-0005-0000-0000-000095020000}"/>
    <cellStyle name="Comma 8 2 7 6" xfId="469" xr:uid="{00000000-0005-0000-0000-000096020000}"/>
    <cellStyle name="Comma 8 2 7 6 2" xfId="3462" xr:uid="{00000000-0005-0000-0000-000097020000}"/>
    <cellStyle name="Comma 8 2 7 6 3" xfId="2426" xr:uid="{00000000-0005-0000-0000-000098020000}"/>
    <cellStyle name="Comma 8 2 8" xfId="470" xr:uid="{00000000-0005-0000-0000-000099020000}"/>
    <cellStyle name="Comma 8 2 8 2" xfId="471" xr:uid="{00000000-0005-0000-0000-00009A020000}"/>
    <cellStyle name="Comma 8 2 8 2 2" xfId="472" xr:uid="{00000000-0005-0000-0000-00009B020000}"/>
    <cellStyle name="Comma 8 2 8 3" xfId="473" xr:uid="{00000000-0005-0000-0000-00009C020000}"/>
    <cellStyle name="Comma 8 2 8 4" xfId="474" xr:uid="{00000000-0005-0000-0000-00009D020000}"/>
    <cellStyle name="Comma 8 2 8 5" xfId="475" xr:uid="{00000000-0005-0000-0000-00009E020000}"/>
    <cellStyle name="Comma 8 2 8 5 2" xfId="3463" xr:uid="{00000000-0005-0000-0000-00009F020000}"/>
    <cellStyle name="Comma 8 2 8 5 3" xfId="2427" xr:uid="{00000000-0005-0000-0000-0000A0020000}"/>
    <cellStyle name="Comma 8 2 9" xfId="476" xr:uid="{00000000-0005-0000-0000-0000A1020000}"/>
    <cellStyle name="Comma 8 2 9 2" xfId="477" xr:uid="{00000000-0005-0000-0000-0000A2020000}"/>
    <cellStyle name="Comma 8 3" xfId="478" xr:uid="{00000000-0005-0000-0000-0000A3020000}"/>
    <cellStyle name="Comma 8 3 2" xfId="479" xr:uid="{00000000-0005-0000-0000-0000A4020000}"/>
    <cellStyle name="Comma 8 3 2 2" xfId="480" xr:uid="{00000000-0005-0000-0000-0000A5020000}"/>
    <cellStyle name="Comma 8 3 2 2 2" xfId="481" xr:uid="{00000000-0005-0000-0000-0000A6020000}"/>
    <cellStyle name="Comma 8 3 2 2 2 2" xfId="482" xr:uid="{00000000-0005-0000-0000-0000A7020000}"/>
    <cellStyle name="Comma 8 3 2 2 2 2 2" xfId="483" xr:uid="{00000000-0005-0000-0000-0000A8020000}"/>
    <cellStyle name="Comma 8 3 2 2 2 2 2 2" xfId="484" xr:uid="{00000000-0005-0000-0000-0000A9020000}"/>
    <cellStyle name="Comma 8 3 2 2 2 2 3" xfId="485" xr:uid="{00000000-0005-0000-0000-0000AA020000}"/>
    <cellStyle name="Comma 8 3 2 2 2 2 4" xfId="486" xr:uid="{00000000-0005-0000-0000-0000AB020000}"/>
    <cellStyle name="Comma 8 3 2 2 2 2 5" xfId="487" xr:uid="{00000000-0005-0000-0000-0000AC020000}"/>
    <cellStyle name="Comma 8 3 2 2 2 2 5 2" xfId="3464" xr:uid="{00000000-0005-0000-0000-0000AD020000}"/>
    <cellStyle name="Comma 8 3 2 2 2 2 5 3" xfId="2428" xr:uid="{00000000-0005-0000-0000-0000AE020000}"/>
    <cellStyle name="Comma 8 3 2 2 2 3" xfId="488" xr:uid="{00000000-0005-0000-0000-0000AF020000}"/>
    <cellStyle name="Comma 8 3 2 2 2 3 2" xfId="489" xr:uid="{00000000-0005-0000-0000-0000B0020000}"/>
    <cellStyle name="Comma 8 3 2 2 2 4" xfId="490" xr:uid="{00000000-0005-0000-0000-0000B1020000}"/>
    <cellStyle name="Comma 8 3 2 2 2 5" xfId="491" xr:uid="{00000000-0005-0000-0000-0000B2020000}"/>
    <cellStyle name="Comma 8 3 2 2 2 6" xfId="492" xr:uid="{00000000-0005-0000-0000-0000B3020000}"/>
    <cellStyle name="Comma 8 3 2 2 2 6 2" xfId="3465" xr:uid="{00000000-0005-0000-0000-0000B4020000}"/>
    <cellStyle name="Comma 8 3 2 2 2 6 3" xfId="2429" xr:uid="{00000000-0005-0000-0000-0000B5020000}"/>
    <cellStyle name="Comma 8 3 2 2 3" xfId="493" xr:uid="{00000000-0005-0000-0000-0000B6020000}"/>
    <cellStyle name="Comma 8 3 2 2 3 2" xfId="494" xr:uid="{00000000-0005-0000-0000-0000B7020000}"/>
    <cellStyle name="Comma 8 3 2 2 3 2 2" xfId="495" xr:uid="{00000000-0005-0000-0000-0000B8020000}"/>
    <cellStyle name="Comma 8 3 2 2 3 3" xfId="496" xr:uid="{00000000-0005-0000-0000-0000B9020000}"/>
    <cellStyle name="Comma 8 3 2 2 3 4" xfId="497" xr:uid="{00000000-0005-0000-0000-0000BA020000}"/>
    <cellStyle name="Comma 8 3 2 2 3 5" xfId="498" xr:uid="{00000000-0005-0000-0000-0000BB020000}"/>
    <cellStyle name="Comma 8 3 2 2 3 5 2" xfId="3466" xr:uid="{00000000-0005-0000-0000-0000BC020000}"/>
    <cellStyle name="Comma 8 3 2 2 3 5 3" xfId="2430" xr:uid="{00000000-0005-0000-0000-0000BD020000}"/>
    <cellStyle name="Comma 8 3 2 2 4" xfId="499" xr:uid="{00000000-0005-0000-0000-0000BE020000}"/>
    <cellStyle name="Comma 8 3 2 2 4 2" xfId="500" xr:uid="{00000000-0005-0000-0000-0000BF020000}"/>
    <cellStyle name="Comma 8 3 2 2 5" xfId="501" xr:uid="{00000000-0005-0000-0000-0000C0020000}"/>
    <cellStyle name="Comma 8 3 2 2 6" xfId="502" xr:uid="{00000000-0005-0000-0000-0000C1020000}"/>
    <cellStyle name="Comma 8 3 2 2 7" xfId="503" xr:uid="{00000000-0005-0000-0000-0000C2020000}"/>
    <cellStyle name="Comma 8 3 2 2 7 2" xfId="3467" xr:uid="{00000000-0005-0000-0000-0000C3020000}"/>
    <cellStyle name="Comma 8 3 2 2 7 3" xfId="2431" xr:uid="{00000000-0005-0000-0000-0000C4020000}"/>
    <cellStyle name="Comma 8 3 2 3" xfId="504" xr:uid="{00000000-0005-0000-0000-0000C5020000}"/>
    <cellStyle name="Comma 8 3 2 3 2" xfId="505" xr:uid="{00000000-0005-0000-0000-0000C6020000}"/>
    <cellStyle name="Comma 8 3 2 3 2 2" xfId="506" xr:uid="{00000000-0005-0000-0000-0000C7020000}"/>
    <cellStyle name="Comma 8 3 2 3 2 2 2" xfId="507" xr:uid="{00000000-0005-0000-0000-0000C8020000}"/>
    <cellStyle name="Comma 8 3 2 3 2 3" xfId="508" xr:uid="{00000000-0005-0000-0000-0000C9020000}"/>
    <cellStyle name="Comma 8 3 2 3 2 4" xfId="509" xr:uid="{00000000-0005-0000-0000-0000CA020000}"/>
    <cellStyle name="Comma 8 3 2 3 2 5" xfId="510" xr:uid="{00000000-0005-0000-0000-0000CB020000}"/>
    <cellStyle name="Comma 8 3 2 3 2 5 2" xfId="3468" xr:uid="{00000000-0005-0000-0000-0000CC020000}"/>
    <cellStyle name="Comma 8 3 2 3 2 5 3" xfId="2432" xr:uid="{00000000-0005-0000-0000-0000CD020000}"/>
    <cellStyle name="Comma 8 3 2 3 3" xfId="511" xr:uid="{00000000-0005-0000-0000-0000CE020000}"/>
    <cellStyle name="Comma 8 3 2 3 3 2" xfId="512" xr:uid="{00000000-0005-0000-0000-0000CF020000}"/>
    <cellStyle name="Comma 8 3 2 3 4" xfId="513" xr:uid="{00000000-0005-0000-0000-0000D0020000}"/>
    <cellStyle name="Comma 8 3 2 3 5" xfId="514" xr:uid="{00000000-0005-0000-0000-0000D1020000}"/>
    <cellStyle name="Comma 8 3 2 3 6" xfId="515" xr:uid="{00000000-0005-0000-0000-0000D2020000}"/>
    <cellStyle name="Comma 8 3 2 3 6 2" xfId="3469" xr:uid="{00000000-0005-0000-0000-0000D3020000}"/>
    <cellStyle name="Comma 8 3 2 3 6 3" xfId="2433" xr:uid="{00000000-0005-0000-0000-0000D4020000}"/>
    <cellStyle name="Comma 8 3 2 4" xfId="516" xr:uid="{00000000-0005-0000-0000-0000D5020000}"/>
    <cellStyle name="Comma 8 3 2 4 2" xfId="517" xr:uid="{00000000-0005-0000-0000-0000D6020000}"/>
    <cellStyle name="Comma 8 3 2 4 2 2" xfId="518" xr:uid="{00000000-0005-0000-0000-0000D7020000}"/>
    <cellStyle name="Comma 8 3 2 4 3" xfId="519" xr:uid="{00000000-0005-0000-0000-0000D8020000}"/>
    <cellStyle name="Comma 8 3 2 4 4" xfId="520" xr:uid="{00000000-0005-0000-0000-0000D9020000}"/>
    <cellStyle name="Comma 8 3 2 4 5" xfId="521" xr:uid="{00000000-0005-0000-0000-0000DA020000}"/>
    <cellStyle name="Comma 8 3 2 4 5 2" xfId="3470" xr:uid="{00000000-0005-0000-0000-0000DB020000}"/>
    <cellStyle name="Comma 8 3 2 4 5 3" xfId="2434" xr:uid="{00000000-0005-0000-0000-0000DC020000}"/>
    <cellStyle name="Comma 8 3 2 5" xfId="522" xr:uid="{00000000-0005-0000-0000-0000DD020000}"/>
    <cellStyle name="Comma 8 3 2 5 2" xfId="523" xr:uid="{00000000-0005-0000-0000-0000DE020000}"/>
    <cellStyle name="Comma 8 3 2 6" xfId="524" xr:uid="{00000000-0005-0000-0000-0000DF020000}"/>
    <cellStyle name="Comma 8 3 2 7" xfId="525" xr:uid="{00000000-0005-0000-0000-0000E0020000}"/>
    <cellStyle name="Comma 8 3 2 8" xfId="526" xr:uid="{00000000-0005-0000-0000-0000E1020000}"/>
    <cellStyle name="Comma 8 3 2 8 2" xfId="3471" xr:uid="{00000000-0005-0000-0000-0000E2020000}"/>
    <cellStyle name="Comma 8 3 2 8 3" xfId="2435" xr:uid="{00000000-0005-0000-0000-0000E3020000}"/>
    <cellStyle name="Comma 8 3 3" xfId="527" xr:uid="{00000000-0005-0000-0000-0000E4020000}"/>
    <cellStyle name="Comma 8 3 3 2" xfId="528" xr:uid="{00000000-0005-0000-0000-0000E5020000}"/>
    <cellStyle name="Comma 8 3 3 2 2" xfId="529" xr:uid="{00000000-0005-0000-0000-0000E6020000}"/>
    <cellStyle name="Comma 8 3 3 2 2 2" xfId="530" xr:uid="{00000000-0005-0000-0000-0000E7020000}"/>
    <cellStyle name="Comma 8 3 3 2 2 2 2" xfId="531" xr:uid="{00000000-0005-0000-0000-0000E8020000}"/>
    <cellStyle name="Comma 8 3 3 2 2 3" xfId="532" xr:uid="{00000000-0005-0000-0000-0000E9020000}"/>
    <cellStyle name="Comma 8 3 3 2 2 4" xfId="533" xr:uid="{00000000-0005-0000-0000-0000EA020000}"/>
    <cellStyle name="Comma 8 3 3 2 2 5" xfId="534" xr:uid="{00000000-0005-0000-0000-0000EB020000}"/>
    <cellStyle name="Comma 8 3 3 2 2 5 2" xfId="3472" xr:uid="{00000000-0005-0000-0000-0000EC020000}"/>
    <cellStyle name="Comma 8 3 3 2 2 5 3" xfId="2436" xr:uid="{00000000-0005-0000-0000-0000ED020000}"/>
    <cellStyle name="Comma 8 3 3 2 3" xfId="535" xr:uid="{00000000-0005-0000-0000-0000EE020000}"/>
    <cellStyle name="Comma 8 3 3 2 3 2" xfId="536" xr:uid="{00000000-0005-0000-0000-0000EF020000}"/>
    <cellStyle name="Comma 8 3 3 2 4" xfId="537" xr:uid="{00000000-0005-0000-0000-0000F0020000}"/>
    <cellStyle name="Comma 8 3 3 2 5" xfId="538" xr:uid="{00000000-0005-0000-0000-0000F1020000}"/>
    <cellStyle name="Comma 8 3 3 2 6" xfId="539" xr:uid="{00000000-0005-0000-0000-0000F2020000}"/>
    <cellStyle name="Comma 8 3 3 2 6 2" xfId="3473" xr:uid="{00000000-0005-0000-0000-0000F3020000}"/>
    <cellStyle name="Comma 8 3 3 2 6 3" xfId="2437" xr:uid="{00000000-0005-0000-0000-0000F4020000}"/>
    <cellStyle name="Comma 8 3 3 3" xfId="540" xr:uid="{00000000-0005-0000-0000-0000F5020000}"/>
    <cellStyle name="Comma 8 3 3 3 2" xfId="541" xr:uid="{00000000-0005-0000-0000-0000F6020000}"/>
    <cellStyle name="Comma 8 3 3 3 2 2" xfId="542" xr:uid="{00000000-0005-0000-0000-0000F7020000}"/>
    <cellStyle name="Comma 8 3 3 3 3" xfId="543" xr:uid="{00000000-0005-0000-0000-0000F8020000}"/>
    <cellStyle name="Comma 8 3 3 3 4" xfId="544" xr:uid="{00000000-0005-0000-0000-0000F9020000}"/>
    <cellStyle name="Comma 8 3 3 3 5" xfId="545" xr:uid="{00000000-0005-0000-0000-0000FA020000}"/>
    <cellStyle name="Comma 8 3 3 3 5 2" xfId="3474" xr:uid="{00000000-0005-0000-0000-0000FB020000}"/>
    <cellStyle name="Comma 8 3 3 3 5 3" xfId="2438" xr:uid="{00000000-0005-0000-0000-0000FC020000}"/>
    <cellStyle name="Comma 8 3 3 4" xfId="546" xr:uid="{00000000-0005-0000-0000-0000FD020000}"/>
    <cellStyle name="Comma 8 3 3 4 2" xfId="547" xr:uid="{00000000-0005-0000-0000-0000FE020000}"/>
    <cellStyle name="Comma 8 3 3 5" xfId="548" xr:uid="{00000000-0005-0000-0000-0000FF020000}"/>
    <cellStyle name="Comma 8 3 3 6" xfId="549" xr:uid="{00000000-0005-0000-0000-000000030000}"/>
    <cellStyle name="Comma 8 3 3 7" xfId="550" xr:uid="{00000000-0005-0000-0000-000001030000}"/>
    <cellStyle name="Comma 8 3 3 7 2" xfId="3475" xr:uid="{00000000-0005-0000-0000-000002030000}"/>
    <cellStyle name="Comma 8 3 3 7 3" xfId="2439" xr:uid="{00000000-0005-0000-0000-000003030000}"/>
    <cellStyle name="Comma 8 3 4" xfId="551" xr:uid="{00000000-0005-0000-0000-000004030000}"/>
    <cellStyle name="Comma 8 3 4 2" xfId="552" xr:uid="{00000000-0005-0000-0000-000005030000}"/>
    <cellStyle name="Comma 8 3 4 2 2" xfId="553" xr:uid="{00000000-0005-0000-0000-000006030000}"/>
    <cellStyle name="Comma 8 3 4 2 2 2" xfId="554" xr:uid="{00000000-0005-0000-0000-000007030000}"/>
    <cellStyle name="Comma 8 3 4 2 3" xfId="555" xr:uid="{00000000-0005-0000-0000-000008030000}"/>
    <cellStyle name="Comma 8 3 4 2 4" xfId="556" xr:uid="{00000000-0005-0000-0000-000009030000}"/>
    <cellStyle name="Comma 8 3 4 2 5" xfId="557" xr:uid="{00000000-0005-0000-0000-00000A030000}"/>
    <cellStyle name="Comma 8 3 4 2 5 2" xfId="3476" xr:uid="{00000000-0005-0000-0000-00000B030000}"/>
    <cellStyle name="Comma 8 3 4 2 5 3" xfId="2440" xr:uid="{00000000-0005-0000-0000-00000C030000}"/>
    <cellStyle name="Comma 8 3 4 3" xfId="558" xr:uid="{00000000-0005-0000-0000-00000D030000}"/>
    <cellStyle name="Comma 8 3 4 3 2" xfId="559" xr:uid="{00000000-0005-0000-0000-00000E030000}"/>
    <cellStyle name="Comma 8 3 4 4" xfId="560" xr:uid="{00000000-0005-0000-0000-00000F030000}"/>
    <cellStyle name="Comma 8 3 4 5" xfId="561" xr:uid="{00000000-0005-0000-0000-000010030000}"/>
    <cellStyle name="Comma 8 3 4 6" xfId="562" xr:uid="{00000000-0005-0000-0000-000011030000}"/>
    <cellStyle name="Comma 8 3 4 6 2" xfId="3477" xr:uid="{00000000-0005-0000-0000-000012030000}"/>
    <cellStyle name="Comma 8 3 4 6 3" xfId="2441" xr:uid="{00000000-0005-0000-0000-000013030000}"/>
    <cellStyle name="Comma 8 3 5" xfId="563" xr:uid="{00000000-0005-0000-0000-000014030000}"/>
    <cellStyle name="Comma 8 3 5 2" xfId="564" xr:uid="{00000000-0005-0000-0000-000015030000}"/>
    <cellStyle name="Comma 8 3 5 2 2" xfId="565" xr:uid="{00000000-0005-0000-0000-000016030000}"/>
    <cellStyle name="Comma 8 3 5 3" xfId="566" xr:uid="{00000000-0005-0000-0000-000017030000}"/>
    <cellStyle name="Comma 8 3 5 4" xfId="567" xr:uid="{00000000-0005-0000-0000-000018030000}"/>
    <cellStyle name="Comma 8 3 5 5" xfId="568" xr:uid="{00000000-0005-0000-0000-000019030000}"/>
    <cellStyle name="Comma 8 3 5 5 2" xfId="3478" xr:uid="{00000000-0005-0000-0000-00001A030000}"/>
    <cellStyle name="Comma 8 3 5 5 3" xfId="2442" xr:uid="{00000000-0005-0000-0000-00001B030000}"/>
    <cellStyle name="Comma 8 3 6" xfId="569" xr:uid="{00000000-0005-0000-0000-00001C030000}"/>
    <cellStyle name="Comma 8 3 6 2" xfId="570" xr:uid="{00000000-0005-0000-0000-00001D030000}"/>
    <cellStyle name="Comma 8 3 7" xfId="571" xr:uid="{00000000-0005-0000-0000-00001E030000}"/>
    <cellStyle name="Comma 8 3 8" xfId="572" xr:uid="{00000000-0005-0000-0000-00001F030000}"/>
    <cellStyle name="Comma 8 3 9" xfId="573" xr:uid="{00000000-0005-0000-0000-000020030000}"/>
    <cellStyle name="Comma 8 3 9 2" xfId="3479" xr:uid="{00000000-0005-0000-0000-000021030000}"/>
    <cellStyle name="Comma 8 3 9 3" xfId="2443" xr:uid="{00000000-0005-0000-0000-000022030000}"/>
    <cellStyle name="Comma 8 4" xfId="574" xr:uid="{00000000-0005-0000-0000-000023030000}"/>
    <cellStyle name="Comma 8 4 2" xfId="575" xr:uid="{00000000-0005-0000-0000-000024030000}"/>
    <cellStyle name="Comma 8 4 2 2" xfId="576" xr:uid="{00000000-0005-0000-0000-000025030000}"/>
    <cellStyle name="Comma 8 4 2 2 2" xfId="577" xr:uid="{00000000-0005-0000-0000-000026030000}"/>
    <cellStyle name="Comma 8 4 2 2 2 2" xfId="578" xr:uid="{00000000-0005-0000-0000-000027030000}"/>
    <cellStyle name="Comma 8 4 2 2 2 2 2" xfId="579" xr:uid="{00000000-0005-0000-0000-000028030000}"/>
    <cellStyle name="Comma 8 4 2 2 2 2 2 2" xfId="580" xr:uid="{00000000-0005-0000-0000-000029030000}"/>
    <cellStyle name="Comma 8 4 2 2 2 2 3" xfId="581" xr:uid="{00000000-0005-0000-0000-00002A030000}"/>
    <cellStyle name="Comma 8 4 2 2 2 2 4" xfId="582" xr:uid="{00000000-0005-0000-0000-00002B030000}"/>
    <cellStyle name="Comma 8 4 2 2 2 2 5" xfId="583" xr:uid="{00000000-0005-0000-0000-00002C030000}"/>
    <cellStyle name="Comma 8 4 2 2 2 2 5 2" xfId="3480" xr:uid="{00000000-0005-0000-0000-00002D030000}"/>
    <cellStyle name="Comma 8 4 2 2 2 2 5 3" xfId="2444" xr:uid="{00000000-0005-0000-0000-00002E030000}"/>
    <cellStyle name="Comma 8 4 2 2 2 3" xfId="584" xr:uid="{00000000-0005-0000-0000-00002F030000}"/>
    <cellStyle name="Comma 8 4 2 2 2 3 2" xfId="585" xr:uid="{00000000-0005-0000-0000-000030030000}"/>
    <cellStyle name="Comma 8 4 2 2 2 4" xfId="586" xr:uid="{00000000-0005-0000-0000-000031030000}"/>
    <cellStyle name="Comma 8 4 2 2 2 5" xfId="587" xr:uid="{00000000-0005-0000-0000-000032030000}"/>
    <cellStyle name="Comma 8 4 2 2 2 6" xfId="588" xr:uid="{00000000-0005-0000-0000-000033030000}"/>
    <cellStyle name="Comma 8 4 2 2 2 6 2" xfId="3481" xr:uid="{00000000-0005-0000-0000-000034030000}"/>
    <cellStyle name="Comma 8 4 2 2 2 6 3" xfId="2445" xr:uid="{00000000-0005-0000-0000-000035030000}"/>
    <cellStyle name="Comma 8 4 2 2 3" xfId="589" xr:uid="{00000000-0005-0000-0000-000036030000}"/>
    <cellStyle name="Comma 8 4 2 2 3 2" xfId="590" xr:uid="{00000000-0005-0000-0000-000037030000}"/>
    <cellStyle name="Comma 8 4 2 2 3 2 2" xfId="591" xr:uid="{00000000-0005-0000-0000-000038030000}"/>
    <cellStyle name="Comma 8 4 2 2 3 3" xfId="592" xr:uid="{00000000-0005-0000-0000-000039030000}"/>
    <cellStyle name="Comma 8 4 2 2 3 4" xfId="593" xr:uid="{00000000-0005-0000-0000-00003A030000}"/>
    <cellStyle name="Comma 8 4 2 2 3 5" xfId="594" xr:uid="{00000000-0005-0000-0000-00003B030000}"/>
    <cellStyle name="Comma 8 4 2 2 3 5 2" xfId="3482" xr:uid="{00000000-0005-0000-0000-00003C030000}"/>
    <cellStyle name="Comma 8 4 2 2 3 5 3" xfId="2446" xr:uid="{00000000-0005-0000-0000-00003D030000}"/>
    <cellStyle name="Comma 8 4 2 2 4" xfId="595" xr:uid="{00000000-0005-0000-0000-00003E030000}"/>
    <cellStyle name="Comma 8 4 2 2 4 2" xfId="596" xr:uid="{00000000-0005-0000-0000-00003F030000}"/>
    <cellStyle name="Comma 8 4 2 2 5" xfId="597" xr:uid="{00000000-0005-0000-0000-000040030000}"/>
    <cellStyle name="Comma 8 4 2 2 6" xfId="598" xr:uid="{00000000-0005-0000-0000-000041030000}"/>
    <cellStyle name="Comma 8 4 2 2 7" xfId="599" xr:uid="{00000000-0005-0000-0000-000042030000}"/>
    <cellStyle name="Comma 8 4 2 2 7 2" xfId="3483" xr:uid="{00000000-0005-0000-0000-000043030000}"/>
    <cellStyle name="Comma 8 4 2 2 7 3" xfId="2447" xr:uid="{00000000-0005-0000-0000-000044030000}"/>
    <cellStyle name="Comma 8 4 2 3" xfId="600" xr:uid="{00000000-0005-0000-0000-000045030000}"/>
    <cellStyle name="Comma 8 4 2 3 2" xfId="601" xr:uid="{00000000-0005-0000-0000-000046030000}"/>
    <cellStyle name="Comma 8 4 2 3 2 2" xfId="602" xr:uid="{00000000-0005-0000-0000-000047030000}"/>
    <cellStyle name="Comma 8 4 2 3 2 2 2" xfId="603" xr:uid="{00000000-0005-0000-0000-000048030000}"/>
    <cellStyle name="Comma 8 4 2 3 2 3" xfId="604" xr:uid="{00000000-0005-0000-0000-000049030000}"/>
    <cellStyle name="Comma 8 4 2 3 2 4" xfId="605" xr:uid="{00000000-0005-0000-0000-00004A030000}"/>
    <cellStyle name="Comma 8 4 2 3 2 5" xfId="606" xr:uid="{00000000-0005-0000-0000-00004B030000}"/>
    <cellStyle name="Comma 8 4 2 3 2 5 2" xfId="3484" xr:uid="{00000000-0005-0000-0000-00004C030000}"/>
    <cellStyle name="Comma 8 4 2 3 2 5 3" xfId="2448" xr:uid="{00000000-0005-0000-0000-00004D030000}"/>
    <cellStyle name="Comma 8 4 2 3 3" xfId="607" xr:uid="{00000000-0005-0000-0000-00004E030000}"/>
    <cellStyle name="Comma 8 4 2 3 3 2" xfId="608" xr:uid="{00000000-0005-0000-0000-00004F030000}"/>
    <cellStyle name="Comma 8 4 2 3 4" xfId="609" xr:uid="{00000000-0005-0000-0000-000050030000}"/>
    <cellStyle name="Comma 8 4 2 3 5" xfId="610" xr:uid="{00000000-0005-0000-0000-000051030000}"/>
    <cellStyle name="Comma 8 4 2 3 6" xfId="611" xr:uid="{00000000-0005-0000-0000-000052030000}"/>
    <cellStyle name="Comma 8 4 2 3 6 2" xfId="3485" xr:uid="{00000000-0005-0000-0000-000053030000}"/>
    <cellStyle name="Comma 8 4 2 3 6 3" xfId="2449" xr:uid="{00000000-0005-0000-0000-000054030000}"/>
    <cellStyle name="Comma 8 4 2 4" xfId="612" xr:uid="{00000000-0005-0000-0000-000055030000}"/>
    <cellStyle name="Comma 8 4 2 4 2" xfId="613" xr:uid="{00000000-0005-0000-0000-000056030000}"/>
    <cellStyle name="Comma 8 4 2 4 2 2" xfId="614" xr:uid="{00000000-0005-0000-0000-000057030000}"/>
    <cellStyle name="Comma 8 4 2 4 3" xfId="615" xr:uid="{00000000-0005-0000-0000-000058030000}"/>
    <cellStyle name="Comma 8 4 2 4 4" xfId="616" xr:uid="{00000000-0005-0000-0000-000059030000}"/>
    <cellStyle name="Comma 8 4 2 4 5" xfId="617" xr:uid="{00000000-0005-0000-0000-00005A030000}"/>
    <cellStyle name="Comma 8 4 2 4 5 2" xfId="3486" xr:uid="{00000000-0005-0000-0000-00005B030000}"/>
    <cellStyle name="Comma 8 4 2 4 5 3" xfId="2450" xr:uid="{00000000-0005-0000-0000-00005C030000}"/>
    <cellStyle name="Comma 8 4 2 5" xfId="618" xr:uid="{00000000-0005-0000-0000-00005D030000}"/>
    <cellStyle name="Comma 8 4 2 5 2" xfId="619" xr:uid="{00000000-0005-0000-0000-00005E030000}"/>
    <cellStyle name="Comma 8 4 2 6" xfId="620" xr:uid="{00000000-0005-0000-0000-00005F030000}"/>
    <cellStyle name="Comma 8 4 2 7" xfId="621" xr:uid="{00000000-0005-0000-0000-000060030000}"/>
    <cellStyle name="Comma 8 4 2 8" xfId="622" xr:uid="{00000000-0005-0000-0000-000061030000}"/>
    <cellStyle name="Comma 8 4 2 8 2" xfId="3487" xr:uid="{00000000-0005-0000-0000-000062030000}"/>
    <cellStyle name="Comma 8 4 2 8 3" xfId="2451" xr:uid="{00000000-0005-0000-0000-000063030000}"/>
    <cellStyle name="Comma 8 4 3" xfId="623" xr:uid="{00000000-0005-0000-0000-000064030000}"/>
    <cellStyle name="Comma 8 4 3 2" xfId="624" xr:uid="{00000000-0005-0000-0000-000065030000}"/>
    <cellStyle name="Comma 8 4 3 2 2" xfId="625" xr:uid="{00000000-0005-0000-0000-000066030000}"/>
    <cellStyle name="Comma 8 4 3 2 2 2" xfId="626" xr:uid="{00000000-0005-0000-0000-000067030000}"/>
    <cellStyle name="Comma 8 4 3 2 2 2 2" xfId="627" xr:uid="{00000000-0005-0000-0000-000068030000}"/>
    <cellStyle name="Comma 8 4 3 2 2 3" xfId="628" xr:uid="{00000000-0005-0000-0000-000069030000}"/>
    <cellStyle name="Comma 8 4 3 2 2 4" xfId="629" xr:uid="{00000000-0005-0000-0000-00006A030000}"/>
    <cellStyle name="Comma 8 4 3 2 2 5" xfId="630" xr:uid="{00000000-0005-0000-0000-00006B030000}"/>
    <cellStyle name="Comma 8 4 3 2 2 5 2" xfId="3488" xr:uid="{00000000-0005-0000-0000-00006C030000}"/>
    <cellStyle name="Comma 8 4 3 2 2 5 3" xfId="2452" xr:uid="{00000000-0005-0000-0000-00006D030000}"/>
    <cellStyle name="Comma 8 4 3 2 3" xfId="631" xr:uid="{00000000-0005-0000-0000-00006E030000}"/>
    <cellStyle name="Comma 8 4 3 2 3 2" xfId="632" xr:uid="{00000000-0005-0000-0000-00006F030000}"/>
    <cellStyle name="Comma 8 4 3 2 4" xfId="633" xr:uid="{00000000-0005-0000-0000-000070030000}"/>
    <cellStyle name="Comma 8 4 3 2 5" xfId="634" xr:uid="{00000000-0005-0000-0000-000071030000}"/>
    <cellStyle name="Comma 8 4 3 2 6" xfId="635" xr:uid="{00000000-0005-0000-0000-000072030000}"/>
    <cellStyle name="Comma 8 4 3 2 6 2" xfId="3489" xr:uid="{00000000-0005-0000-0000-000073030000}"/>
    <cellStyle name="Comma 8 4 3 2 6 3" xfId="2453" xr:uid="{00000000-0005-0000-0000-000074030000}"/>
    <cellStyle name="Comma 8 4 3 3" xfId="636" xr:uid="{00000000-0005-0000-0000-000075030000}"/>
    <cellStyle name="Comma 8 4 3 3 2" xfId="637" xr:uid="{00000000-0005-0000-0000-000076030000}"/>
    <cellStyle name="Comma 8 4 3 3 2 2" xfId="638" xr:uid="{00000000-0005-0000-0000-000077030000}"/>
    <cellStyle name="Comma 8 4 3 3 3" xfId="639" xr:uid="{00000000-0005-0000-0000-000078030000}"/>
    <cellStyle name="Comma 8 4 3 3 4" xfId="640" xr:uid="{00000000-0005-0000-0000-000079030000}"/>
    <cellStyle name="Comma 8 4 3 3 5" xfId="641" xr:uid="{00000000-0005-0000-0000-00007A030000}"/>
    <cellStyle name="Comma 8 4 3 3 5 2" xfId="3490" xr:uid="{00000000-0005-0000-0000-00007B030000}"/>
    <cellStyle name="Comma 8 4 3 3 5 3" xfId="2454" xr:uid="{00000000-0005-0000-0000-00007C030000}"/>
    <cellStyle name="Comma 8 4 3 4" xfId="642" xr:uid="{00000000-0005-0000-0000-00007D030000}"/>
    <cellStyle name="Comma 8 4 3 4 2" xfId="643" xr:uid="{00000000-0005-0000-0000-00007E030000}"/>
    <cellStyle name="Comma 8 4 3 5" xfId="644" xr:uid="{00000000-0005-0000-0000-00007F030000}"/>
    <cellStyle name="Comma 8 4 3 6" xfId="645" xr:uid="{00000000-0005-0000-0000-000080030000}"/>
    <cellStyle name="Comma 8 4 3 7" xfId="646" xr:uid="{00000000-0005-0000-0000-000081030000}"/>
    <cellStyle name="Comma 8 4 3 7 2" xfId="3491" xr:uid="{00000000-0005-0000-0000-000082030000}"/>
    <cellStyle name="Comma 8 4 3 7 3" xfId="2455" xr:uid="{00000000-0005-0000-0000-000083030000}"/>
    <cellStyle name="Comma 8 4 4" xfId="647" xr:uid="{00000000-0005-0000-0000-000084030000}"/>
    <cellStyle name="Comma 8 4 4 2" xfId="648" xr:uid="{00000000-0005-0000-0000-000085030000}"/>
    <cellStyle name="Comma 8 4 4 2 2" xfId="649" xr:uid="{00000000-0005-0000-0000-000086030000}"/>
    <cellStyle name="Comma 8 4 4 2 2 2" xfId="650" xr:uid="{00000000-0005-0000-0000-000087030000}"/>
    <cellStyle name="Comma 8 4 4 2 3" xfId="651" xr:uid="{00000000-0005-0000-0000-000088030000}"/>
    <cellStyle name="Comma 8 4 4 2 4" xfId="652" xr:uid="{00000000-0005-0000-0000-000089030000}"/>
    <cellStyle name="Comma 8 4 4 2 5" xfId="653" xr:uid="{00000000-0005-0000-0000-00008A030000}"/>
    <cellStyle name="Comma 8 4 4 2 5 2" xfId="3492" xr:uid="{00000000-0005-0000-0000-00008B030000}"/>
    <cellStyle name="Comma 8 4 4 2 5 3" xfId="2456" xr:uid="{00000000-0005-0000-0000-00008C030000}"/>
    <cellStyle name="Comma 8 4 4 3" xfId="654" xr:uid="{00000000-0005-0000-0000-00008D030000}"/>
    <cellStyle name="Comma 8 4 4 3 2" xfId="655" xr:uid="{00000000-0005-0000-0000-00008E030000}"/>
    <cellStyle name="Comma 8 4 4 4" xfId="656" xr:uid="{00000000-0005-0000-0000-00008F030000}"/>
    <cellStyle name="Comma 8 4 4 5" xfId="657" xr:uid="{00000000-0005-0000-0000-000090030000}"/>
    <cellStyle name="Comma 8 4 4 6" xfId="658" xr:uid="{00000000-0005-0000-0000-000091030000}"/>
    <cellStyle name="Comma 8 4 4 6 2" xfId="3493" xr:uid="{00000000-0005-0000-0000-000092030000}"/>
    <cellStyle name="Comma 8 4 4 6 3" xfId="2457" xr:uid="{00000000-0005-0000-0000-000093030000}"/>
    <cellStyle name="Comma 8 4 5" xfId="659" xr:uid="{00000000-0005-0000-0000-000094030000}"/>
    <cellStyle name="Comma 8 4 5 2" xfId="660" xr:uid="{00000000-0005-0000-0000-000095030000}"/>
    <cellStyle name="Comma 8 4 5 2 2" xfId="661" xr:uid="{00000000-0005-0000-0000-000096030000}"/>
    <cellStyle name="Comma 8 4 5 3" xfId="662" xr:uid="{00000000-0005-0000-0000-000097030000}"/>
    <cellStyle name="Comma 8 4 5 4" xfId="663" xr:uid="{00000000-0005-0000-0000-000098030000}"/>
    <cellStyle name="Comma 8 4 5 5" xfId="664" xr:uid="{00000000-0005-0000-0000-000099030000}"/>
    <cellStyle name="Comma 8 4 5 5 2" xfId="3494" xr:uid="{00000000-0005-0000-0000-00009A030000}"/>
    <cellStyle name="Comma 8 4 5 5 3" xfId="2458" xr:uid="{00000000-0005-0000-0000-00009B030000}"/>
    <cellStyle name="Comma 8 4 6" xfId="665" xr:uid="{00000000-0005-0000-0000-00009C030000}"/>
    <cellStyle name="Comma 8 4 6 2" xfId="666" xr:uid="{00000000-0005-0000-0000-00009D030000}"/>
    <cellStyle name="Comma 8 4 7" xfId="667" xr:uid="{00000000-0005-0000-0000-00009E030000}"/>
    <cellStyle name="Comma 8 4 8" xfId="668" xr:uid="{00000000-0005-0000-0000-00009F030000}"/>
    <cellStyle name="Comma 8 4 9" xfId="669" xr:uid="{00000000-0005-0000-0000-0000A0030000}"/>
    <cellStyle name="Comma 8 4 9 2" xfId="3495" xr:uid="{00000000-0005-0000-0000-0000A1030000}"/>
    <cellStyle name="Comma 8 4 9 3" xfId="2459" xr:uid="{00000000-0005-0000-0000-0000A2030000}"/>
    <cellStyle name="Comma 8 5" xfId="670" xr:uid="{00000000-0005-0000-0000-0000A3030000}"/>
    <cellStyle name="Comma 8 5 2" xfId="671" xr:uid="{00000000-0005-0000-0000-0000A4030000}"/>
    <cellStyle name="Comma 8 5 2 2" xfId="672" xr:uid="{00000000-0005-0000-0000-0000A5030000}"/>
    <cellStyle name="Comma 8 5 2 2 2" xfId="673" xr:uid="{00000000-0005-0000-0000-0000A6030000}"/>
    <cellStyle name="Comma 8 5 2 2 2 2" xfId="674" xr:uid="{00000000-0005-0000-0000-0000A7030000}"/>
    <cellStyle name="Comma 8 5 2 2 2 2 2" xfId="675" xr:uid="{00000000-0005-0000-0000-0000A8030000}"/>
    <cellStyle name="Comma 8 5 2 2 2 3" xfId="676" xr:uid="{00000000-0005-0000-0000-0000A9030000}"/>
    <cellStyle name="Comma 8 5 2 2 2 4" xfId="677" xr:uid="{00000000-0005-0000-0000-0000AA030000}"/>
    <cellStyle name="Comma 8 5 2 2 2 5" xfId="678" xr:uid="{00000000-0005-0000-0000-0000AB030000}"/>
    <cellStyle name="Comma 8 5 2 2 2 5 2" xfId="3496" xr:uid="{00000000-0005-0000-0000-0000AC030000}"/>
    <cellStyle name="Comma 8 5 2 2 2 5 3" xfId="2460" xr:uid="{00000000-0005-0000-0000-0000AD030000}"/>
    <cellStyle name="Comma 8 5 2 2 3" xfId="679" xr:uid="{00000000-0005-0000-0000-0000AE030000}"/>
    <cellStyle name="Comma 8 5 2 2 3 2" xfId="680" xr:uid="{00000000-0005-0000-0000-0000AF030000}"/>
    <cellStyle name="Comma 8 5 2 2 4" xfId="681" xr:uid="{00000000-0005-0000-0000-0000B0030000}"/>
    <cellStyle name="Comma 8 5 2 2 5" xfId="682" xr:uid="{00000000-0005-0000-0000-0000B1030000}"/>
    <cellStyle name="Comma 8 5 2 2 6" xfId="683" xr:uid="{00000000-0005-0000-0000-0000B2030000}"/>
    <cellStyle name="Comma 8 5 2 2 6 2" xfId="3497" xr:uid="{00000000-0005-0000-0000-0000B3030000}"/>
    <cellStyle name="Comma 8 5 2 2 6 3" xfId="2461" xr:uid="{00000000-0005-0000-0000-0000B4030000}"/>
    <cellStyle name="Comma 8 5 2 3" xfId="684" xr:uid="{00000000-0005-0000-0000-0000B5030000}"/>
    <cellStyle name="Comma 8 5 2 3 2" xfId="685" xr:uid="{00000000-0005-0000-0000-0000B6030000}"/>
    <cellStyle name="Comma 8 5 2 3 2 2" xfId="686" xr:uid="{00000000-0005-0000-0000-0000B7030000}"/>
    <cellStyle name="Comma 8 5 2 3 3" xfId="687" xr:uid="{00000000-0005-0000-0000-0000B8030000}"/>
    <cellStyle name="Comma 8 5 2 3 4" xfId="688" xr:uid="{00000000-0005-0000-0000-0000B9030000}"/>
    <cellStyle name="Comma 8 5 2 3 5" xfId="689" xr:uid="{00000000-0005-0000-0000-0000BA030000}"/>
    <cellStyle name="Comma 8 5 2 3 5 2" xfId="3498" xr:uid="{00000000-0005-0000-0000-0000BB030000}"/>
    <cellStyle name="Comma 8 5 2 3 5 3" xfId="2462" xr:uid="{00000000-0005-0000-0000-0000BC030000}"/>
    <cellStyle name="Comma 8 5 2 4" xfId="690" xr:uid="{00000000-0005-0000-0000-0000BD030000}"/>
    <cellStyle name="Comma 8 5 2 4 2" xfId="691" xr:uid="{00000000-0005-0000-0000-0000BE030000}"/>
    <cellStyle name="Comma 8 5 2 5" xfId="692" xr:uid="{00000000-0005-0000-0000-0000BF030000}"/>
    <cellStyle name="Comma 8 5 2 6" xfId="693" xr:uid="{00000000-0005-0000-0000-0000C0030000}"/>
    <cellStyle name="Comma 8 5 2 7" xfId="694" xr:uid="{00000000-0005-0000-0000-0000C1030000}"/>
    <cellStyle name="Comma 8 5 2 7 2" xfId="3499" xr:uid="{00000000-0005-0000-0000-0000C2030000}"/>
    <cellStyle name="Comma 8 5 2 7 3" xfId="2463" xr:uid="{00000000-0005-0000-0000-0000C3030000}"/>
    <cellStyle name="Comma 8 5 3" xfId="695" xr:uid="{00000000-0005-0000-0000-0000C4030000}"/>
    <cellStyle name="Comma 8 5 3 2" xfId="696" xr:uid="{00000000-0005-0000-0000-0000C5030000}"/>
    <cellStyle name="Comma 8 5 3 2 2" xfId="697" xr:uid="{00000000-0005-0000-0000-0000C6030000}"/>
    <cellStyle name="Comma 8 5 3 2 2 2" xfId="698" xr:uid="{00000000-0005-0000-0000-0000C7030000}"/>
    <cellStyle name="Comma 8 5 3 2 3" xfId="699" xr:uid="{00000000-0005-0000-0000-0000C8030000}"/>
    <cellStyle name="Comma 8 5 3 2 4" xfId="700" xr:uid="{00000000-0005-0000-0000-0000C9030000}"/>
    <cellStyle name="Comma 8 5 3 2 5" xfId="701" xr:uid="{00000000-0005-0000-0000-0000CA030000}"/>
    <cellStyle name="Comma 8 5 3 2 5 2" xfId="3500" xr:uid="{00000000-0005-0000-0000-0000CB030000}"/>
    <cellStyle name="Comma 8 5 3 2 5 3" xfId="2464" xr:uid="{00000000-0005-0000-0000-0000CC030000}"/>
    <cellStyle name="Comma 8 5 3 3" xfId="702" xr:uid="{00000000-0005-0000-0000-0000CD030000}"/>
    <cellStyle name="Comma 8 5 3 3 2" xfId="703" xr:uid="{00000000-0005-0000-0000-0000CE030000}"/>
    <cellStyle name="Comma 8 5 3 4" xfId="704" xr:uid="{00000000-0005-0000-0000-0000CF030000}"/>
    <cellStyle name="Comma 8 5 3 5" xfId="705" xr:uid="{00000000-0005-0000-0000-0000D0030000}"/>
    <cellStyle name="Comma 8 5 3 6" xfId="706" xr:uid="{00000000-0005-0000-0000-0000D1030000}"/>
    <cellStyle name="Comma 8 5 3 6 2" xfId="3501" xr:uid="{00000000-0005-0000-0000-0000D2030000}"/>
    <cellStyle name="Comma 8 5 3 6 3" xfId="2465" xr:uid="{00000000-0005-0000-0000-0000D3030000}"/>
    <cellStyle name="Comma 8 5 4" xfId="707" xr:uid="{00000000-0005-0000-0000-0000D4030000}"/>
    <cellStyle name="Comma 8 5 4 2" xfId="708" xr:uid="{00000000-0005-0000-0000-0000D5030000}"/>
    <cellStyle name="Comma 8 5 4 2 2" xfId="709" xr:uid="{00000000-0005-0000-0000-0000D6030000}"/>
    <cellStyle name="Comma 8 5 4 3" xfId="710" xr:uid="{00000000-0005-0000-0000-0000D7030000}"/>
    <cellStyle name="Comma 8 5 4 4" xfId="711" xr:uid="{00000000-0005-0000-0000-0000D8030000}"/>
    <cellStyle name="Comma 8 5 4 5" xfId="712" xr:uid="{00000000-0005-0000-0000-0000D9030000}"/>
    <cellStyle name="Comma 8 5 4 5 2" xfId="3502" xr:uid="{00000000-0005-0000-0000-0000DA030000}"/>
    <cellStyle name="Comma 8 5 4 5 3" xfId="2466" xr:uid="{00000000-0005-0000-0000-0000DB030000}"/>
    <cellStyle name="Comma 8 5 5" xfId="713" xr:uid="{00000000-0005-0000-0000-0000DC030000}"/>
    <cellStyle name="Comma 8 5 5 2" xfId="714" xr:uid="{00000000-0005-0000-0000-0000DD030000}"/>
    <cellStyle name="Comma 8 5 6" xfId="715" xr:uid="{00000000-0005-0000-0000-0000DE030000}"/>
    <cellStyle name="Comma 8 5 7" xfId="716" xr:uid="{00000000-0005-0000-0000-0000DF030000}"/>
    <cellStyle name="Comma 8 5 8" xfId="717" xr:uid="{00000000-0005-0000-0000-0000E0030000}"/>
    <cellStyle name="Comma 8 5 8 2" xfId="3503" xr:uid="{00000000-0005-0000-0000-0000E1030000}"/>
    <cellStyle name="Comma 8 5 8 3" xfId="2467" xr:uid="{00000000-0005-0000-0000-0000E2030000}"/>
    <cellStyle name="Comma 8 6" xfId="718" xr:uid="{00000000-0005-0000-0000-0000E3030000}"/>
    <cellStyle name="Comma 8 6 2" xfId="719" xr:uid="{00000000-0005-0000-0000-0000E4030000}"/>
    <cellStyle name="Comma 8 6 2 2" xfId="720" xr:uid="{00000000-0005-0000-0000-0000E5030000}"/>
    <cellStyle name="Comma 8 6 2 2 2" xfId="721" xr:uid="{00000000-0005-0000-0000-0000E6030000}"/>
    <cellStyle name="Comma 8 6 2 2 2 2" xfId="722" xr:uid="{00000000-0005-0000-0000-0000E7030000}"/>
    <cellStyle name="Comma 8 6 2 2 3" xfId="723" xr:uid="{00000000-0005-0000-0000-0000E8030000}"/>
    <cellStyle name="Comma 8 6 2 2 4" xfId="724" xr:uid="{00000000-0005-0000-0000-0000E9030000}"/>
    <cellStyle name="Comma 8 6 2 2 5" xfId="725" xr:uid="{00000000-0005-0000-0000-0000EA030000}"/>
    <cellStyle name="Comma 8 6 2 2 5 2" xfId="3504" xr:uid="{00000000-0005-0000-0000-0000EB030000}"/>
    <cellStyle name="Comma 8 6 2 2 5 3" xfId="2468" xr:uid="{00000000-0005-0000-0000-0000EC030000}"/>
    <cellStyle name="Comma 8 6 2 3" xfId="726" xr:uid="{00000000-0005-0000-0000-0000ED030000}"/>
    <cellStyle name="Comma 8 6 2 3 2" xfId="727" xr:uid="{00000000-0005-0000-0000-0000EE030000}"/>
    <cellStyle name="Comma 8 6 2 4" xfId="728" xr:uid="{00000000-0005-0000-0000-0000EF030000}"/>
    <cellStyle name="Comma 8 6 2 5" xfId="729" xr:uid="{00000000-0005-0000-0000-0000F0030000}"/>
    <cellStyle name="Comma 8 6 2 6" xfId="730" xr:uid="{00000000-0005-0000-0000-0000F1030000}"/>
    <cellStyle name="Comma 8 6 2 6 2" xfId="3505" xr:uid="{00000000-0005-0000-0000-0000F2030000}"/>
    <cellStyle name="Comma 8 6 2 6 3" xfId="2469" xr:uid="{00000000-0005-0000-0000-0000F3030000}"/>
    <cellStyle name="Comma 8 6 3" xfId="731" xr:uid="{00000000-0005-0000-0000-0000F4030000}"/>
    <cellStyle name="Comma 8 6 3 2" xfId="732" xr:uid="{00000000-0005-0000-0000-0000F5030000}"/>
    <cellStyle name="Comma 8 6 3 2 2" xfId="733" xr:uid="{00000000-0005-0000-0000-0000F6030000}"/>
    <cellStyle name="Comma 8 6 3 3" xfId="734" xr:uid="{00000000-0005-0000-0000-0000F7030000}"/>
    <cellStyle name="Comma 8 6 3 4" xfId="735" xr:uid="{00000000-0005-0000-0000-0000F8030000}"/>
    <cellStyle name="Comma 8 6 3 5" xfId="736" xr:uid="{00000000-0005-0000-0000-0000F9030000}"/>
    <cellStyle name="Comma 8 6 3 5 2" xfId="3506" xr:uid="{00000000-0005-0000-0000-0000FA030000}"/>
    <cellStyle name="Comma 8 6 3 5 3" xfId="2470" xr:uid="{00000000-0005-0000-0000-0000FB030000}"/>
    <cellStyle name="Comma 8 6 4" xfId="737" xr:uid="{00000000-0005-0000-0000-0000FC030000}"/>
    <cellStyle name="Comma 8 6 4 2" xfId="738" xr:uid="{00000000-0005-0000-0000-0000FD030000}"/>
    <cellStyle name="Comma 8 6 5" xfId="739" xr:uid="{00000000-0005-0000-0000-0000FE030000}"/>
    <cellStyle name="Comma 8 6 6" xfId="740" xr:uid="{00000000-0005-0000-0000-0000FF030000}"/>
    <cellStyle name="Comma 8 6 7" xfId="741" xr:uid="{00000000-0005-0000-0000-000000040000}"/>
    <cellStyle name="Comma 8 6 7 2" xfId="3507" xr:uid="{00000000-0005-0000-0000-000001040000}"/>
    <cellStyle name="Comma 8 6 7 3" xfId="2471" xr:uid="{00000000-0005-0000-0000-000002040000}"/>
    <cellStyle name="Comma 8 7" xfId="742" xr:uid="{00000000-0005-0000-0000-000003040000}"/>
    <cellStyle name="Comma 8 7 2" xfId="743" xr:uid="{00000000-0005-0000-0000-000004040000}"/>
    <cellStyle name="Comma 8 7 2 2" xfId="744" xr:uid="{00000000-0005-0000-0000-000005040000}"/>
    <cellStyle name="Comma 8 7 2 2 2" xfId="745" xr:uid="{00000000-0005-0000-0000-000006040000}"/>
    <cellStyle name="Comma 8 7 2 2 2 2" xfId="746" xr:uid="{00000000-0005-0000-0000-000007040000}"/>
    <cellStyle name="Comma 8 7 2 2 3" xfId="747" xr:uid="{00000000-0005-0000-0000-000008040000}"/>
    <cellStyle name="Comma 8 7 2 2 4" xfId="748" xr:uid="{00000000-0005-0000-0000-000009040000}"/>
    <cellStyle name="Comma 8 7 2 2 5" xfId="749" xr:uid="{00000000-0005-0000-0000-00000A040000}"/>
    <cellStyle name="Comma 8 7 2 2 5 2" xfId="3508" xr:uid="{00000000-0005-0000-0000-00000B040000}"/>
    <cellStyle name="Comma 8 7 2 2 5 3" xfId="2472" xr:uid="{00000000-0005-0000-0000-00000C040000}"/>
    <cellStyle name="Comma 8 7 2 3" xfId="750" xr:uid="{00000000-0005-0000-0000-00000D040000}"/>
    <cellStyle name="Comma 8 7 2 3 2" xfId="751" xr:uid="{00000000-0005-0000-0000-00000E040000}"/>
    <cellStyle name="Comma 8 7 2 4" xfId="752" xr:uid="{00000000-0005-0000-0000-00000F040000}"/>
    <cellStyle name="Comma 8 7 2 5" xfId="753" xr:uid="{00000000-0005-0000-0000-000010040000}"/>
    <cellStyle name="Comma 8 7 2 6" xfId="754" xr:uid="{00000000-0005-0000-0000-000011040000}"/>
    <cellStyle name="Comma 8 7 2 6 2" xfId="3509" xr:uid="{00000000-0005-0000-0000-000012040000}"/>
    <cellStyle name="Comma 8 7 2 6 3" xfId="2473" xr:uid="{00000000-0005-0000-0000-000013040000}"/>
    <cellStyle name="Comma 8 7 3" xfId="755" xr:uid="{00000000-0005-0000-0000-000014040000}"/>
    <cellStyle name="Comma 8 7 3 2" xfId="756" xr:uid="{00000000-0005-0000-0000-000015040000}"/>
    <cellStyle name="Comma 8 7 3 2 2" xfId="757" xr:uid="{00000000-0005-0000-0000-000016040000}"/>
    <cellStyle name="Comma 8 7 3 3" xfId="758" xr:uid="{00000000-0005-0000-0000-000017040000}"/>
    <cellStyle name="Comma 8 7 3 4" xfId="759" xr:uid="{00000000-0005-0000-0000-000018040000}"/>
    <cellStyle name="Comma 8 7 3 5" xfId="760" xr:uid="{00000000-0005-0000-0000-000019040000}"/>
    <cellStyle name="Comma 8 7 3 5 2" xfId="3510" xr:uid="{00000000-0005-0000-0000-00001A040000}"/>
    <cellStyle name="Comma 8 7 3 5 3" xfId="2474" xr:uid="{00000000-0005-0000-0000-00001B040000}"/>
    <cellStyle name="Comma 8 7 4" xfId="761" xr:uid="{00000000-0005-0000-0000-00001C040000}"/>
    <cellStyle name="Comma 8 7 4 2" xfId="762" xr:uid="{00000000-0005-0000-0000-00001D040000}"/>
    <cellStyle name="Comma 8 7 5" xfId="763" xr:uid="{00000000-0005-0000-0000-00001E040000}"/>
    <cellStyle name="Comma 8 7 6" xfId="764" xr:uid="{00000000-0005-0000-0000-00001F040000}"/>
    <cellStyle name="Comma 8 7 7" xfId="765" xr:uid="{00000000-0005-0000-0000-000020040000}"/>
    <cellStyle name="Comma 8 7 7 2" xfId="3511" xr:uid="{00000000-0005-0000-0000-000021040000}"/>
    <cellStyle name="Comma 8 7 7 3" xfId="2475" xr:uid="{00000000-0005-0000-0000-000022040000}"/>
    <cellStyle name="Comma 8 8" xfId="766" xr:uid="{00000000-0005-0000-0000-000023040000}"/>
    <cellStyle name="Comma 8 8 2" xfId="767" xr:uid="{00000000-0005-0000-0000-000024040000}"/>
    <cellStyle name="Comma 8 8 2 2" xfId="768" xr:uid="{00000000-0005-0000-0000-000025040000}"/>
    <cellStyle name="Comma 8 8 2 2 2" xfId="769" xr:uid="{00000000-0005-0000-0000-000026040000}"/>
    <cellStyle name="Comma 8 8 2 3" xfId="770" xr:uid="{00000000-0005-0000-0000-000027040000}"/>
    <cellStyle name="Comma 8 8 2 4" xfId="771" xr:uid="{00000000-0005-0000-0000-000028040000}"/>
    <cellStyle name="Comma 8 8 2 5" xfId="772" xr:uid="{00000000-0005-0000-0000-000029040000}"/>
    <cellStyle name="Comma 8 8 2 5 2" xfId="3512" xr:uid="{00000000-0005-0000-0000-00002A040000}"/>
    <cellStyle name="Comma 8 8 2 5 3" xfId="2476" xr:uid="{00000000-0005-0000-0000-00002B040000}"/>
    <cellStyle name="Comma 8 8 3" xfId="773" xr:uid="{00000000-0005-0000-0000-00002C040000}"/>
    <cellStyle name="Comma 8 8 3 2" xfId="774" xr:uid="{00000000-0005-0000-0000-00002D040000}"/>
    <cellStyle name="Comma 8 8 4" xfId="775" xr:uid="{00000000-0005-0000-0000-00002E040000}"/>
    <cellStyle name="Comma 8 8 5" xfId="776" xr:uid="{00000000-0005-0000-0000-00002F040000}"/>
    <cellStyle name="Comma 8 8 6" xfId="777" xr:uid="{00000000-0005-0000-0000-000030040000}"/>
    <cellStyle name="Comma 8 8 6 2" xfId="3513" xr:uid="{00000000-0005-0000-0000-000031040000}"/>
    <cellStyle name="Comma 8 8 6 3" xfId="2477" xr:uid="{00000000-0005-0000-0000-000032040000}"/>
    <cellStyle name="Comma 8 9" xfId="778" xr:uid="{00000000-0005-0000-0000-000033040000}"/>
    <cellStyle name="Comma 8 9 2" xfId="779" xr:uid="{00000000-0005-0000-0000-000034040000}"/>
    <cellStyle name="Comma 8 9 2 2" xfId="780" xr:uid="{00000000-0005-0000-0000-000035040000}"/>
    <cellStyle name="Comma 8 9 3" xfId="781" xr:uid="{00000000-0005-0000-0000-000036040000}"/>
    <cellStyle name="Comma 8 9 4" xfId="782" xr:uid="{00000000-0005-0000-0000-000037040000}"/>
    <cellStyle name="Comma 8 9 5" xfId="783" xr:uid="{00000000-0005-0000-0000-000038040000}"/>
    <cellStyle name="Comma 8 9 5 2" xfId="3514" xr:uid="{00000000-0005-0000-0000-000039040000}"/>
    <cellStyle name="Comma 8 9 5 3" xfId="2478" xr:uid="{00000000-0005-0000-0000-00003A040000}"/>
    <cellStyle name="Comma 9" xfId="784" xr:uid="{00000000-0005-0000-0000-00003B040000}"/>
    <cellStyle name="Currency 2" xfId="785" xr:uid="{00000000-0005-0000-0000-00003C040000}"/>
    <cellStyle name="Currency 2 10" xfId="786" xr:uid="{00000000-0005-0000-0000-00003D040000}"/>
    <cellStyle name="Currency 2 10 2" xfId="787" xr:uid="{00000000-0005-0000-0000-00003E040000}"/>
    <cellStyle name="Currency 2 11" xfId="788" xr:uid="{00000000-0005-0000-0000-00003F040000}"/>
    <cellStyle name="Currency 2 12" xfId="789" xr:uid="{00000000-0005-0000-0000-000040040000}"/>
    <cellStyle name="Currency 2 13" xfId="790" xr:uid="{00000000-0005-0000-0000-000041040000}"/>
    <cellStyle name="Currency 2 13 2" xfId="3515" xr:uid="{00000000-0005-0000-0000-000042040000}"/>
    <cellStyle name="Currency 2 13 3" xfId="2479" xr:uid="{00000000-0005-0000-0000-000043040000}"/>
    <cellStyle name="Currency 2 2" xfId="791" xr:uid="{00000000-0005-0000-0000-000044040000}"/>
    <cellStyle name="Currency 2 2 10" xfId="792" xr:uid="{00000000-0005-0000-0000-000045040000}"/>
    <cellStyle name="Currency 2 2 11" xfId="793" xr:uid="{00000000-0005-0000-0000-000046040000}"/>
    <cellStyle name="Currency 2 2 12" xfId="794" xr:uid="{00000000-0005-0000-0000-000047040000}"/>
    <cellStyle name="Currency 2 2 12 2" xfId="3516" xr:uid="{00000000-0005-0000-0000-000048040000}"/>
    <cellStyle name="Currency 2 2 12 3" xfId="2480" xr:uid="{00000000-0005-0000-0000-000049040000}"/>
    <cellStyle name="Currency 2 2 2" xfId="795" xr:uid="{00000000-0005-0000-0000-00004A040000}"/>
    <cellStyle name="Currency 2 2 2 2" xfId="796" xr:uid="{00000000-0005-0000-0000-00004B040000}"/>
    <cellStyle name="Currency 2 2 2 2 2" xfId="797" xr:uid="{00000000-0005-0000-0000-00004C040000}"/>
    <cellStyle name="Currency 2 2 2 2 2 2" xfId="798" xr:uid="{00000000-0005-0000-0000-00004D040000}"/>
    <cellStyle name="Currency 2 2 2 2 2 2 2" xfId="799" xr:uid="{00000000-0005-0000-0000-00004E040000}"/>
    <cellStyle name="Currency 2 2 2 2 2 2 2 2" xfId="800" xr:uid="{00000000-0005-0000-0000-00004F040000}"/>
    <cellStyle name="Currency 2 2 2 2 2 2 2 2 2" xfId="801" xr:uid="{00000000-0005-0000-0000-000050040000}"/>
    <cellStyle name="Currency 2 2 2 2 2 2 2 3" xfId="802" xr:uid="{00000000-0005-0000-0000-000051040000}"/>
    <cellStyle name="Currency 2 2 2 2 2 2 2 4" xfId="803" xr:uid="{00000000-0005-0000-0000-000052040000}"/>
    <cellStyle name="Currency 2 2 2 2 2 2 2 5" xfId="804" xr:uid="{00000000-0005-0000-0000-000053040000}"/>
    <cellStyle name="Currency 2 2 2 2 2 2 2 5 2" xfId="3517" xr:uid="{00000000-0005-0000-0000-000054040000}"/>
    <cellStyle name="Currency 2 2 2 2 2 2 2 5 3" xfId="2481" xr:uid="{00000000-0005-0000-0000-000055040000}"/>
    <cellStyle name="Currency 2 2 2 2 2 2 3" xfId="805" xr:uid="{00000000-0005-0000-0000-000056040000}"/>
    <cellStyle name="Currency 2 2 2 2 2 2 3 2" xfId="806" xr:uid="{00000000-0005-0000-0000-000057040000}"/>
    <cellStyle name="Currency 2 2 2 2 2 2 4" xfId="807" xr:uid="{00000000-0005-0000-0000-000058040000}"/>
    <cellStyle name="Currency 2 2 2 2 2 2 5" xfId="808" xr:uid="{00000000-0005-0000-0000-000059040000}"/>
    <cellStyle name="Currency 2 2 2 2 2 2 6" xfId="809" xr:uid="{00000000-0005-0000-0000-00005A040000}"/>
    <cellStyle name="Currency 2 2 2 2 2 2 6 2" xfId="3518" xr:uid="{00000000-0005-0000-0000-00005B040000}"/>
    <cellStyle name="Currency 2 2 2 2 2 2 6 3" xfId="2482" xr:uid="{00000000-0005-0000-0000-00005C040000}"/>
    <cellStyle name="Currency 2 2 2 2 2 3" xfId="810" xr:uid="{00000000-0005-0000-0000-00005D040000}"/>
    <cellStyle name="Currency 2 2 2 2 2 3 2" xfId="811" xr:uid="{00000000-0005-0000-0000-00005E040000}"/>
    <cellStyle name="Currency 2 2 2 2 2 3 2 2" xfId="812" xr:uid="{00000000-0005-0000-0000-00005F040000}"/>
    <cellStyle name="Currency 2 2 2 2 2 3 3" xfId="813" xr:uid="{00000000-0005-0000-0000-000060040000}"/>
    <cellStyle name="Currency 2 2 2 2 2 3 4" xfId="814" xr:uid="{00000000-0005-0000-0000-000061040000}"/>
    <cellStyle name="Currency 2 2 2 2 2 3 5" xfId="815" xr:uid="{00000000-0005-0000-0000-000062040000}"/>
    <cellStyle name="Currency 2 2 2 2 2 3 5 2" xfId="3519" xr:uid="{00000000-0005-0000-0000-000063040000}"/>
    <cellStyle name="Currency 2 2 2 2 2 3 5 3" xfId="2483" xr:uid="{00000000-0005-0000-0000-000064040000}"/>
    <cellStyle name="Currency 2 2 2 2 2 4" xfId="816" xr:uid="{00000000-0005-0000-0000-000065040000}"/>
    <cellStyle name="Currency 2 2 2 2 2 4 2" xfId="817" xr:uid="{00000000-0005-0000-0000-000066040000}"/>
    <cellStyle name="Currency 2 2 2 2 2 5" xfId="818" xr:uid="{00000000-0005-0000-0000-000067040000}"/>
    <cellStyle name="Currency 2 2 2 2 2 6" xfId="819" xr:uid="{00000000-0005-0000-0000-000068040000}"/>
    <cellStyle name="Currency 2 2 2 2 2 7" xfId="820" xr:uid="{00000000-0005-0000-0000-000069040000}"/>
    <cellStyle name="Currency 2 2 2 2 2 7 2" xfId="3520" xr:uid="{00000000-0005-0000-0000-00006A040000}"/>
    <cellStyle name="Currency 2 2 2 2 2 7 3" xfId="2484" xr:uid="{00000000-0005-0000-0000-00006B040000}"/>
    <cellStyle name="Currency 2 2 2 2 3" xfId="821" xr:uid="{00000000-0005-0000-0000-00006C040000}"/>
    <cellStyle name="Currency 2 2 2 2 3 2" xfId="822" xr:uid="{00000000-0005-0000-0000-00006D040000}"/>
    <cellStyle name="Currency 2 2 2 2 3 2 2" xfId="823" xr:uid="{00000000-0005-0000-0000-00006E040000}"/>
    <cellStyle name="Currency 2 2 2 2 3 2 2 2" xfId="824" xr:uid="{00000000-0005-0000-0000-00006F040000}"/>
    <cellStyle name="Currency 2 2 2 2 3 2 3" xfId="825" xr:uid="{00000000-0005-0000-0000-000070040000}"/>
    <cellStyle name="Currency 2 2 2 2 3 2 4" xfId="826" xr:uid="{00000000-0005-0000-0000-000071040000}"/>
    <cellStyle name="Currency 2 2 2 2 3 2 5" xfId="827" xr:uid="{00000000-0005-0000-0000-000072040000}"/>
    <cellStyle name="Currency 2 2 2 2 3 2 5 2" xfId="3521" xr:uid="{00000000-0005-0000-0000-000073040000}"/>
    <cellStyle name="Currency 2 2 2 2 3 2 5 3" xfId="2485" xr:uid="{00000000-0005-0000-0000-000074040000}"/>
    <cellStyle name="Currency 2 2 2 2 3 3" xfId="828" xr:uid="{00000000-0005-0000-0000-000075040000}"/>
    <cellStyle name="Currency 2 2 2 2 3 3 2" xfId="829" xr:uid="{00000000-0005-0000-0000-000076040000}"/>
    <cellStyle name="Currency 2 2 2 2 3 4" xfId="830" xr:uid="{00000000-0005-0000-0000-000077040000}"/>
    <cellStyle name="Currency 2 2 2 2 3 5" xfId="831" xr:uid="{00000000-0005-0000-0000-000078040000}"/>
    <cellStyle name="Currency 2 2 2 2 3 6" xfId="832" xr:uid="{00000000-0005-0000-0000-000079040000}"/>
    <cellStyle name="Currency 2 2 2 2 3 6 2" xfId="3522" xr:uid="{00000000-0005-0000-0000-00007A040000}"/>
    <cellStyle name="Currency 2 2 2 2 3 6 3" xfId="2486" xr:uid="{00000000-0005-0000-0000-00007B040000}"/>
    <cellStyle name="Currency 2 2 2 2 4" xfId="833" xr:uid="{00000000-0005-0000-0000-00007C040000}"/>
    <cellStyle name="Currency 2 2 2 2 4 2" xfId="834" xr:uid="{00000000-0005-0000-0000-00007D040000}"/>
    <cellStyle name="Currency 2 2 2 2 4 2 2" xfId="835" xr:uid="{00000000-0005-0000-0000-00007E040000}"/>
    <cellStyle name="Currency 2 2 2 2 4 3" xfId="836" xr:uid="{00000000-0005-0000-0000-00007F040000}"/>
    <cellStyle name="Currency 2 2 2 2 4 4" xfId="837" xr:uid="{00000000-0005-0000-0000-000080040000}"/>
    <cellStyle name="Currency 2 2 2 2 4 5" xfId="838" xr:uid="{00000000-0005-0000-0000-000081040000}"/>
    <cellStyle name="Currency 2 2 2 2 4 5 2" xfId="3523" xr:uid="{00000000-0005-0000-0000-000082040000}"/>
    <cellStyle name="Currency 2 2 2 2 4 5 3" xfId="2487" xr:uid="{00000000-0005-0000-0000-000083040000}"/>
    <cellStyle name="Currency 2 2 2 2 5" xfId="839" xr:uid="{00000000-0005-0000-0000-000084040000}"/>
    <cellStyle name="Currency 2 2 2 2 5 2" xfId="840" xr:uid="{00000000-0005-0000-0000-000085040000}"/>
    <cellStyle name="Currency 2 2 2 2 6" xfId="841" xr:uid="{00000000-0005-0000-0000-000086040000}"/>
    <cellStyle name="Currency 2 2 2 2 7" xfId="842" xr:uid="{00000000-0005-0000-0000-000087040000}"/>
    <cellStyle name="Currency 2 2 2 2 8" xfId="843" xr:uid="{00000000-0005-0000-0000-000088040000}"/>
    <cellStyle name="Currency 2 2 2 2 8 2" xfId="3524" xr:uid="{00000000-0005-0000-0000-000089040000}"/>
    <cellStyle name="Currency 2 2 2 2 8 3" xfId="2488" xr:uid="{00000000-0005-0000-0000-00008A040000}"/>
    <cellStyle name="Currency 2 2 2 3" xfId="844" xr:uid="{00000000-0005-0000-0000-00008B040000}"/>
    <cellStyle name="Currency 2 2 2 3 2" xfId="845" xr:uid="{00000000-0005-0000-0000-00008C040000}"/>
    <cellStyle name="Currency 2 2 2 3 2 2" xfId="846" xr:uid="{00000000-0005-0000-0000-00008D040000}"/>
    <cellStyle name="Currency 2 2 2 3 2 2 2" xfId="847" xr:uid="{00000000-0005-0000-0000-00008E040000}"/>
    <cellStyle name="Currency 2 2 2 3 2 2 2 2" xfId="848" xr:uid="{00000000-0005-0000-0000-00008F040000}"/>
    <cellStyle name="Currency 2 2 2 3 2 2 3" xfId="849" xr:uid="{00000000-0005-0000-0000-000090040000}"/>
    <cellStyle name="Currency 2 2 2 3 2 2 4" xfId="850" xr:uid="{00000000-0005-0000-0000-000091040000}"/>
    <cellStyle name="Currency 2 2 2 3 2 2 5" xfId="851" xr:uid="{00000000-0005-0000-0000-000092040000}"/>
    <cellStyle name="Currency 2 2 2 3 2 2 5 2" xfId="3525" xr:uid="{00000000-0005-0000-0000-000093040000}"/>
    <cellStyle name="Currency 2 2 2 3 2 2 5 3" xfId="2489" xr:uid="{00000000-0005-0000-0000-000094040000}"/>
    <cellStyle name="Currency 2 2 2 3 2 3" xfId="852" xr:uid="{00000000-0005-0000-0000-000095040000}"/>
    <cellStyle name="Currency 2 2 2 3 2 3 2" xfId="853" xr:uid="{00000000-0005-0000-0000-000096040000}"/>
    <cellStyle name="Currency 2 2 2 3 2 4" xfId="854" xr:uid="{00000000-0005-0000-0000-000097040000}"/>
    <cellStyle name="Currency 2 2 2 3 2 5" xfId="855" xr:uid="{00000000-0005-0000-0000-000098040000}"/>
    <cellStyle name="Currency 2 2 2 3 2 6" xfId="856" xr:uid="{00000000-0005-0000-0000-000099040000}"/>
    <cellStyle name="Currency 2 2 2 3 2 6 2" xfId="3526" xr:uid="{00000000-0005-0000-0000-00009A040000}"/>
    <cellStyle name="Currency 2 2 2 3 2 6 3" xfId="2490" xr:uid="{00000000-0005-0000-0000-00009B040000}"/>
    <cellStyle name="Currency 2 2 2 3 3" xfId="857" xr:uid="{00000000-0005-0000-0000-00009C040000}"/>
    <cellStyle name="Currency 2 2 2 3 3 2" xfId="858" xr:uid="{00000000-0005-0000-0000-00009D040000}"/>
    <cellStyle name="Currency 2 2 2 3 3 2 2" xfId="859" xr:uid="{00000000-0005-0000-0000-00009E040000}"/>
    <cellStyle name="Currency 2 2 2 3 3 3" xfId="860" xr:uid="{00000000-0005-0000-0000-00009F040000}"/>
    <cellStyle name="Currency 2 2 2 3 3 4" xfId="861" xr:uid="{00000000-0005-0000-0000-0000A0040000}"/>
    <cellStyle name="Currency 2 2 2 3 3 5" xfId="862" xr:uid="{00000000-0005-0000-0000-0000A1040000}"/>
    <cellStyle name="Currency 2 2 2 3 3 5 2" xfId="3527" xr:uid="{00000000-0005-0000-0000-0000A2040000}"/>
    <cellStyle name="Currency 2 2 2 3 3 5 3" xfId="2491" xr:uid="{00000000-0005-0000-0000-0000A3040000}"/>
    <cellStyle name="Currency 2 2 2 3 4" xfId="863" xr:uid="{00000000-0005-0000-0000-0000A4040000}"/>
    <cellStyle name="Currency 2 2 2 3 4 2" xfId="864" xr:uid="{00000000-0005-0000-0000-0000A5040000}"/>
    <cellStyle name="Currency 2 2 2 3 5" xfId="865" xr:uid="{00000000-0005-0000-0000-0000A6040000}"/>
    <cellStyle name="Currency 2 2 2 3 6" xfId="866" xr:uid="{00000000-0005-0000-0000-0000A7040000}"/>
    <cellStyle name="Currency 2 2 2 3 7" xfId="867" xr:uid="{00000000-0005-0000-0000-0000A8040000}"/>
    <cellStyle name="Currency 2 2 2 3 7 2" xfId="3528" xr:uid="{00000000-0005-0000-0000-0000A9040000}"/>
    <cellStyle name="Currency 2 2 2 3 7 3" xfId="2492" xr:uid="{00000000-0005-0000-0000-0000AA040000}"/>
    <cellStyle name="Currency 2 2 2 4" xfId="868" xr:uid="{00000000-0005-0000-0000-0000AB040000}"/>
    <cellStyle name="Currency 2 2 2 4 2" xfId="869" xr:uid="{00000000-0005-0000-0000-0000AC040000}"/>
    <cellStyle name="Currency 2 2 2 4 2 2" xfId="870" xr:uid="{00000000-0005-0000-0000-0000AD040000}"/>
    <cellStyle name="Currency 2 2 2 4 2 2 2" xfId="871" xr:uid="{00000000-0005-0000-0000-0000AE040000}"/>
    <cellStyle name="Currency 2 2 2 4 2 3" xfId="872" xr:uid="{00000000-0005-0000-0000-0000AF040000}"/>
    <cellStyle name="Currency 2 2 2 4 2 4" xfId="873" xr:uid="{00000000-0005-0000-0000-0000B0040000}"/>
    <cellStyle name="Currency 2 2 2 4 2 5" xfId="874" xr:uid="{00000000-0005-0000-0000-0000B1040000}"/>
    <cellStyle name="Currency 2 2 2 4 2 5 2" xfId="3529" xr:uid="{00000000-0005-0000-0000-0000B2040000}"/>
    <cellStyle name="Currency 2 2 2 4 2 5 3" xfId="2493" xr:uid="{00000000-0005-0000-0000-0000B3040000}"/>
    <cellStyle name="Currency 2 2 2 4 3" xfId="875" xr:uid="{00000000-0005-0000-0000-0000B4040000}"/>
    <cellStyle name="Currency 2 2 2 4 3 2" xfId="876" xr:uid="{00000000-0005-0000-0000-0000B5040000}"/>
    <cellStyle name="Currency 2 2 2 4 4" xfId="877" xr:uid="{00000000-0005-0000-0000-0000B6040000}"/>
    <cellStyle name="Currency 2 2 2 4 5" xfId="878" xr:uid="{00000000-0005-0000-0000-0000B7040000}"/>
    <cellStyle name="Currency 2 2 2 4 6" xfId="879" xr:uid="{00000000-0005-0000-0000-0000B8040000}"/>
    <cellStyle name="Currency 2 2 2 4 6 2" xfId="3530" xr:uid="{00000000-0005-0000-0000-0000B9040000}"/>
    <cellStyle name="Currency 2 2 2 4 6 3" xfId="2494" xr:uid="{00000000-0005-0000-0000-0000BA040000}"/>
    <cellStyle name="Currency 2 2 2 5" xfId="880" xr:uid="{00000000-0005-0000-0000-0000BB040000}"/>
    <cellStyle name="Currency 2 2 2 5 2" xfId="881" xr:uid="{00000000-0005-0000-0000-0000BC040000}"/>
    <cellStyle name="Currency 2 2 2 5 2 2" xfId="882" xr:uid="{00000000-0005-0000-0000-0000BD040000}"/>
    <cellStyle name="Currency 2 2 2 5 3" xfId="883" xr:uid="{00000000-0005-0000-0000-0000BE040000}"/>
    <cellStyle name="Currency 2 2 2 5 4" xfId="884" xr:uid="{00000000-0005-0000-0000-0000BF040000}"/>
    <cellStyle name="Currency 2 2 2 5 5" xfId="885" xr:uid="{00000000-0005-0000-0000-0000C0040000}"/>
    <cellStyle name="Currency 2 2 2 5 5 2" xfId="3531" xr:uid="{00000000-0005-0000-0000-0000C1040000}"/>
    <cellStyle name="Currency 2 2 2 5 5 3" xfId="2495" xr:uid="{00000000-0005-0000-0000-0000C2040000}"/>
    <cellStyle name="Currency 2 2 2 6" xfId="886" xr:uid="{00000000-0005-0000-0000-0000C3040000}"/>
    <cellStyle name="Currency 2 2 2 6 2" xfId="887" xr:uid="{00000000-0005-0000-0000-0000C4040000}"/>
    <cellStyle name="Currency 2 2 2 7" xfId="888" xr:uid="{00000000-0005-0000-0000-0000C5040000}"/>
    <cellStyle name="Currency 2 2 2 8" xfId="889" xr:uid="{00000000-0005-0000-0000-0000C6040000}"/>
    <cellStyle name="Currency 2 2 2 9" xfId="890" xr:uid="{00000000-0005-0000-0000-0000C7040000}"/>
    <cellStyle name="Currency 2 2 2 9 2" xfId="3532" xr:uid="{00000000-0005-0000-0000-0000C8040000}"/>
    <cellStyle name="Currency 2 2 2 9 3" xfId="2496" xr:uid="{00000000-0005-0000-0000-0000C9040000}"/>
    <cellStyle name="Currency 2 2 3" xfId="891" xr:uid="{00000000-0005-0000-0000-0000CA040000}"/>
    <cellStyle name="Currency 2 2 3 2" xfId="892" xr:uid="{00000000-0005-0000-0000-0000CB040000}"/>
    <cellStyle name="Currency 2 2 3 2 2" xfId="893" xr:uid="{00000000-0005-0000-0000-0000CC040000}"/>
    <cellStyle name="Currency 2 2 3 2 2 2" xfId="894" xr:uid="{00000000-0005-0000-0000-0000CD040000}"/>
    <cellStyle name="Currency 2 2 3 2 2 2 2" xfId="895" xr:uid="{00000000-0005-0000-0000-0000CE040000}"/>
    <cellStyle name="Currency 2 2 3 2 2 2 2 2" xfId="896" xr:uid="{00000000-0005-0000-0000-0000CF040000}"/>
    <cellStyle name="Currency 2 2 3 2 2 2 2 2 2" xfId="897" xr:uid="{00000000-0005-0000-0000-0000D0040000}"/>
    <cellStyle name="Currency 2 2 3 2 2 2 2 3" xfId="898" xr:uid="{00000000-0005-0000-0000-0000D1040000}"/>
    <cellStyle name="Currency 2 2 3 2 2 2 2 4" xfId="899" xr:uid="{00000000-0005-0000-0000-0000D2040000}"/>
    <cellStyle name="Currency 2 2 3 2 2 2 2 5" xfId="900" xr:uid="{00000000-0005-0000-0000-0000D3040000}"/>
    <cellStyle name="Currency 2 2 3 2 2 2 2 5 2" xfId="3533" xr:uid="{00000000-0005-0000-0000-0000D4040000}"/>
    <cellStyle name="Currency 2 2 3 2 2 2 2 5 3" xfId="2497" xr:uid="{00000000-0005-0000-0000-0000D5040000}"/>
    <cellStyle name="Currency 2 2 3 2 2 2 3" xfId="901" xr:uid="{00000000-0005-0000-0000-0000D6040000}"/>
    <cellStyle name="Currency 2 2 3 2 2 2 3 2" xfId="902" xr:uid="{00000000-0005-0000-0000-0000D7040000}"/>
    <cellStyle name="Currency 2 2 3 2 2 2 4" xfId="903" xr:uid="{00000000-0005-0000-0000-0000D8040000}"/>
    <cellStyle name="Currency 2 2 3 2 2 2 5" xfId="904" xr:uid="{00000000-0005-0000-0000-0000D9040000}"/>
    <cellStyle name="Currency 2 2 3 2 2 2 6" xfId="905" xr:uid="{00000000-0005-0000-0000-0000DA040000}"/>
    <cellStyle name="Currency 2 2 3 2 2 2 6 2" xfId="3534" xr:uid="{00000000-0005-0000-0000-0000DB040000}"/>
    <cellStyle name="Currency 2 2 3 2 2 2 6 3" xfId="2498" xr:uid="{00000000-0005-0000-0000-0000DC040000}"/>
    <cellStyle name="Currency 2 2 3 2 2 3" xfId="906" xr:uid="{00000000-0005-0000-0000-0000DD040000}"/>
    <cellStyle name="Currency 2 2 3 2 2 3 2" xfId="907" xr:uid="{00000000-0005-0000-0000-0000DE040000}"/>
    <cellStyle name="Currency 2 2 3 2 2 3 2 2" xfId="908" xr:uid="{00000000-0005-0000-0000-0000DF040000}"/>
    <cellStyle name="Currency 2 2 3 2 2 3 3" xfId="909" xr:uid="{00000000-0005-0000-0000-0000E0040000}"/>
    <cellStyle name="Currency 2 2 3 2 2 3 4" xfId="910" xr:uid="{00000000-0005-0000-0000-0000E1040000}"/>
    <cellStyle name="Currency 2 2 3 2 2 3 5" xfId="911" xr:uid="{00000000-0005-0000-0000-0000E2040000}"/>
    <cellStyle name="Currency 2 2 3 2 2 3 5 2" xfId="3535" xr:uid="{00000000-0005-0000-0000-0000E3040000}"/>
    <cellStyle name="Currency 2 2 3 2 2 3 5 3" xfId="2499" xr:uid="{00000000-0005-0000-0000-0000E4040000}"/>
    <cellStyle name="Currency 2 2 3 2 2 4" xfId="912" xr:uid="{00000000-0005-0000-0000-0000E5040000}"/>
    <cellStyle name="Currency 2 2 3 2 2 4 2" xfId="913" xr:uid="{00000000-0005-0000-0000-0000E6040000}"/>
    <cellStyle name="Currency 2 2 3 2 2 5" xfId="914" xr:uid="{00000000-0005-0000-0000-0000E7040000}"/>
    <cellStyle name="Currency 2 2 3 2 2 6" xfId="915" xr:uid="{00000000-0005-0000-0000-0000E8040000}"/>
    <cellStyle name="Currency 2 2 3 2 2 7" xfId="916" xr:uid="{00000000-0005-0000-0000-0000E9040000}"/>
    <cellStyle name="Currency 2 2 3 2 2 7 2" xfId="3536" xr:uid="{00000000-0005-0000-0000-0000EA040000}"/>
    <cellStyle name="Currency 2 2 3 2 2 7 3" xfId="2500" xr:uid="{00000000-0005-0000-0000-0000EB040000}"/>
    <cellStyle name="Currency 2 2 3 2 3" xfId="917" xr:uid="{00000000-0005-0000-0000-0000EC040000}"/>
    <cellStyle name="Currency 2 2 3 2 3 2" xfId="918" xr:uid="{00000000-0005-0000-0000-0000ED040000}"/>
    <cellStyle name="Currency 2 2 3 2 3 2 2" xfId="919" xr:uid="{00000000-0005-0000-0000-0000EE040000}"/>
    <cellStyle name="Currency 2 2 3 2 3 2 2 2" xfId="920" xr:uid="{00000000-0005-0000-0000-0000EF040000}"/>
    <cellStyle name="Currency 2 2 3 2 3 2 3" xfId="921" xr:uid="{00000000-0005-0000-0000-0000F0040000}"/>
    <cellStyle name="Currency 2 2 3 2 3 2 4" xfId="922" xr:uid="{00000000-0005-0000-0000-0000F1040000}"/>
    <cellStyle name="Currency 2 2 3 2 3 2 5" xfId="923" xr:uid="{00000000-0005-0000-0000-0000F2040000}"/>
    <cellStyle name="Currency 2 2 3 2 3 2 5 2" xfId="3537" xr:uid="{00000000-0005-0000-0000-0000F3040000}"/>
    <cellStyle name="Currency 2 2 3 2 3 2 5 3" xfId="2501" xr:uid="{00000000-0005-0000-0000-0000F4040000}"/>
    <cellStyle name="Currency 2 2 3 2 3 3" xfId="924" xr:uid="{00000000-0005-0000-0000-0000F5040000}"/>
    <cellStyle name="Currency 2 2 3 2 3 3 2" xfId="925" xr:uid="{00000000-0005-0000-0000-0000F6040000}"/>
    <cellStyle name="Currency 2 2 3 2 3 4" xfId="926" xr:uid="{00000000-0005-0000-0000-0000F7040000}"/>
    <cellStyle name="Currency 2 2 3 2 3 5" xfId="927" xr:uid="{00000000-0005-0000-0000-0000F8040000}"/>
    <cellStyle name="Currency 2 2 3 2 3 6" xfId="928" xr:uid="{00000000-0005-0000-0000-0000F9040000}"/>
    <cellStyle name="Currency 2 2 3 2 3 6 2" xfId="3538" xr:uid="{00000000-0005-0000-0000-0000FA040000}"/>
    <cellStyle name="Currency 2 2 3 2 3 6 3" xfId="2502" xr:uid="{00000000-0005-0000-0000-0000FB040000}"/>
    <cellStyle name="Currency 2 2 3 2 4" xfId="929" xr:uid="{00000000-0005-0000-0000-0000FC040000}"/>
    <cellStyle name="Currency 2 2 3 2 4 2" xfId="930" xr:uid="{00000000-0005-0000-0000-0000FD040000}"/>
    <cellStyle name="Currency 2 2 3 2 4 2 2" xfId="931" xr:uid="{00000000-0005-0000-0000-0000FE040000}"/>
    <cellStyle name="Currency 2 2 3 2 4 3" xfId="932" xr:uid="{00000000-0005-0000-0000-0000FF040000}"/>
    <cellStyle name="Currency 2 2 3 2 4 4" xfId="933" xr:uid="{00000000-0005-0000-0000-000000050000}"/>
    <cellStyle name="Currency 2 2 3 2 4 5" xfId="934" xr:uid="{00000000-0005-0000-0000-000001050000}"/>
    <cellStyle name="Currency 2 2 3 2 4 5 2" xfId="3539" xr:uid="{00000000-0005-0000-0000-000002050000}"/>
    <cellStyle name="Currency 2 2 3 2 4 5 3" xfId="2503" xr:uid="{00000000-0005-0000-0000-000003050000}"/>
    <cellStyle name="Currency 2 2 3 2 5" xfId="935" xr:uid="{00000000-0005-0000-0000-000004050000}"/>
    <cellStyle name="Currency 2 2 3 2 5 2" xfId="936" xr:uid="{00000000-0005-0000-0000-000005050000}"/>
    <cellStyle name="Currency 2 2 3 2 6" xfId="937" xr:uid="{00000000-0005-0000-0000-000006050000}"/>
    <cellStyle name="Currency 2 2 3 2 7" xfId="938" xr:uid="{00000000-0005-0000-0000-000007050000}"/>
    <cellStyle name="Currency 2 2 3 2 8" xfId="939" xr:uid="{00000000-0005-0000-0000-000008050000}"/>
    <cellStyle name="Currency 2 2 3 2 8 2" xfId="3540" xr:uid="{00000000-0005-0000-0000-000009050000}"/>
    <cellStyle name="Currency 2 2 3 2 8 3" xfId="2504" xr:uid="{00000000-0005-0000-0000-00000A050000}"/>
    <cellStyle name="Currency 2 2 3 3" xfId="940" xr:uid="{00000000-0005-0000-0000-00000B050000}"/>
    <cellStyle name="Currency 2 2 3 3 2" xfId="941" xr:uid="{00000000-0005-0000-0000-00000C050000}"/>
    <cellStyle name="Currency 2 2 3 3 2 2" xfId="942" xr:uid="{00000000-0005-0000-0000-00000D050000}"/>
    <cellStyle name="Currency 2 2 3 3 2 2 2" xfId="943" xr:uid="{00000000-0005-0000-0000-00000E050000}"/>
    <cellStyle name="Currency 2 2 3 3 2 2 2 2" xfId="944" xr:uid="{00000000-0005-0000-0000-00000F050000}"/>
    <cellStyle name="Currency 2 2 3 3 2 2 3" xfId="945" xr:uid="{00000000-0005-0000-0000-000010050000}"/>
    <cellStyle name="Currency 2 2 3 3 2 2 4" xfId="946" xr:uid="{00000000-0005-0000-0000-000011050000}"/>
    <cellStyle name="Currency 2 2 3 3 2 2 5" xfId="947" xr:uid="{00000000-0005-0000-0000-000012050000}"/>
    <cellStyle name="Currency 2 2 3 3 2 2 5 2" xfId="3541" xr:uid="{00000000-0005-0000-0000-000013050000}"/>
    <cellStyle name="Currency 2 2 3 3 2 2 5 3" xfId="2505" xr:uid="{00000000-0005-0000-0000-000014050000}"/>
    <cellStyle name="Currency 2 2 3 3 2 3" xfId="948" xr:uid="{00000000-0005-0000-0000-000015050000}"/>
    <cellStyle name="Currency 2 2 3 3 2 3 2" xfId="949" xr:uid="{00000000-0005-0000-0000-000016050000}"/>
    <cellStyle name="Currency 2 2 3 3 2 4" xfId="950" xr:uid="{00000000-0005-0000-0000-000017050000}"/>
    <cellStyle name="Currency 2 2 3 3 2 5" xfId="951" xr:uid="{00000000-0005-0000-0000-000018050000}"/>
    <cellStyle name="Currency 2 2 3 3 2 6" xfId="952" xr:uid="{00000000-0005-0000-0000-000019050000}"/>
    <cellStyle name="Currency 2 2 3 3 2 6 2" xfId="3542" xr:uid="{00000000-0005-0000-0000-00001A050000}"/>
    <cellStyle name="Currency 2 2 3 3 2 6 3" xfId="2506" xr:uid="{00000000-0005-0000-0000-00001B050000}"/>
    <cellStyle name="Currency 2 2 3 3 3" xfId="953" xr:uid="{00000000-0005-0000-0000-00001C050000}"/>
    <cellStyle name="Currency 2 2 3 3 3 2" xfId="954" xr:uid="{00000000-0005-0000-0000-00001D050000}"/>
    <cellStyle name="Currency 2 2 3 3 3 2 2" xfId="955" xr:uid="{00000000-0005-0000-0000-00001E050000}"/>
    <cellStyle name="Currency 2 2 3 3 3 3" xfId="956" xr:uid="{00000000-0005-0000-0000-00001F050000}"/>
    <cellStyle name="Currency 2 2 3 3 3 4" xfId="957" xr:uid="{00000000-0005-0000-0000-000020050000}"/>
    <cellStyle name="Currency 2 2 3 3 3 5" xfId="958" xr:uid="{00000000-0005-0000-0000-000021050000}"/>
    <cellStyle name="Currency 2 2 3 3 3 5 2" xfId="3543" xr:uid="{00000000-0005-0000-0000-000022050000}"/>
    <cellStyle name="Currency 2 2 3 3 3 5 3" xfId="2507" xr:uid="{00000000-0005-0000-0000-000023050000}"/>
    <cellStyle name="Currency 2 2 3 3 4" xfId="959" xr:uid="{00000000-0005-0000-0000-000024050000}"/>
    <cellStyle name="Currency 2 2 3 3 4 2" xfId="960" xr:uid="{00000000-0005-0000-0000-000025050000}"/>
    <cellStyle name="Currency 2 2 3 3 5" xfId="961" xr:uid="{00000000-0005-0000-0000-000026050000}"/>
    <cellStyle name="Currency 2 2 3 3 6" xfId="962" xr:uid="{00000000-0005-0000-0000-000027050000}"/>
    <cellStyle name="Currency 2 2 3 3 7" xfId="963" xr:uid="{00000000-0005-0000-0000-000028050000}"/>
    <cellStyle name="Currency 2 2 3 3 7 2" xfId="3544" xr:uid="{00000000-0005-0000-0000-000029050000}"/>
    <cellStyle name="Currency 2 2 3 3 7 3" xfId="2508" xr:uid="{00000000-0005-0000-0000-00002A050000}"/>
    <cellStyle name="Currency 2 2 3 4" xfId="964" xr:uid="{00000000-0005-0000-0000-00002B050000}"/>
    <cellStyle name="Currency 2 2 3 4 2" xfId="965" xr:uid="{00000000-0005-0000-0000-00002C050000}"/>
    <cellStyle name="Currency 2 2 3 4 2 2" xfId="966" xr:uid="{00000000-0005-0000-0000-00002D050000}"/>
    <cellStyle name="Currency 2 2 3 4 2 2 2" xfId="967" xr:uid="{00000000-0005-0000-0000-00002E050000}"/>
    <cellStyle name="Currency 2 2 3 4 2 3" xfId="968" xr:uid="{00000000-0005-0000-0000-00002F050000}"/>
    <cellStyle name="Currency 2 2 3 4 2 4" xfId="969" xr:uid="{00000000-0005-0000-0000-000030050000}"/>
    <cellStyle name="Currency 2 2 3 4 2 5" xfId="970" xr:uid="{00000000-0005-0000-0000-000031050000}"/>
    <cellStyle name="Currency 2 2 3 4 2 5 2" xfId="3545" xr:uid="{00000000-0005-0000-0000-000032050000}"/>
    <cellStyle name="Currency 2 2 3 4 2 5 3" xfId="2509" xr:uid="{00000000-0005-0000-0000-000033050000}"/>
    <cellStyle name="Currency 2 2 3 4 3" xfId="971" xr:uid="{00000000-0005-0000-0000-000034050000}"/>
    <cellStyle name="Currency 2 2 3 4 3 2" xfId="972" xr:uid="{00000000-0005-0000-0000-000035050000}"/>
    <cellStyle name="Currency 2 2 3 4 4" xfId="973" xr:uid="{00000000-0005-0000-0000-000036050000}"/>
    <cellStyle name="Currency 2 2 3 4 5" xfId="974" xr:uid="{00000000-0005-0000-0000-000037050000}"/>
    <cellStyle name="Currency 2 2 3 4 6" xfId="975" xr:uid="{00000000-0005-0000-0000-000038050000}"/>
    <cellStyle name="Currency 2 2 3 4 6 2" xfId="3546" xr:uid="{00000000-0005-0000-0000-000039050000}"/>
    <cellStyle name="Currency 2 2 3 4 6 3" xfId="2510" xr:uid="{00000000-0005-0000-0000-00003A050000}"/>
    <cellStyle name="Currency 2 2 3 5" xfId="976" xr:uid="{00000000-0005-0000-0000-00003B050000}"/>
    <cellStyle name="Currency 2 2 3 5 2" xfId="977" xr:uid="{00000000-0005-0000-0000-00003C050000}"/>
    <cellStyle name="Currency 2 2 3 5 2 2" xfId="978" xr:uid="{00000000-0005-0000-0000-00003D050000}"/>
    <cellStyle name="Currency 2 2 3 5 3" xfId="979" xr:uid="{00000000-0005-0000-0000-00003E050000}"/>
    <cellStyle name="Currency 2 2 3 5 4" xfId="980" xr:uid="{00000000-0005-0000-0000-00003F050000}"/>
    <cellStyle name="Currency 2 2 3 5 5" xfId="981" xr:uid="{00000000-0005-0000-0000-000040050000}"/>
    <cellStyle name="Currency 2 2 3 5 5 2" xfId="3547" xr:uid="{00000000-0005-0000-0000-000041050000}"/>
    <cellStyle name="Currency 2 2 3 5 5 3" xfId="2511" xr:uid="{00000000-0005-0000-0000-000042050000}"/>
    <cellStyle name="Currency 2 2 3 6" xfId="982" xr:uid="{00000000-0005-0000-0000-000043050000}"/>
    <cellStyle name="Currency 2 2 3 6 2" xfId="983" xr:uid="{00000000-0005-0000-0000-000044050000}"/>
    <cellStyle name="Currency 2 2 3 7" xfId="984" xr:uid="{00000000-0005-0000-0000-000045050000}"/>
    <cellStyle name="Currency 2 2 3 8" xfId="985" xr:uid="{00000000-0005-0000-0000-000046050000}"/>
    <cellStyle name="Currency 2 2 3 9" xfId="986" xr:uid="{00000000-0005-0000-0000-000047050000}"/>
    <cellStyle name="Currency 2 2 3 9 2" xfId="3548" xr:uid="{00000000-0005-0000-0000-000048050000}"/>
    <cellStyle name="Currency 2 2 3 9 3" xfId="2512" xr:uid="{00000000-0005-0000-0000-000049050000}"/>
    <cellStyle name="Currency 2 2 4" xfId="987" xr:uid="{00000000-0005-0000-0000-00004A050000}"/>
    <cellStyle name="Currency 2 2 4 2" xfId="988" xr:uid="{00000000-0005-0000-0000-00004B050000}"/>
    <cellStyle name="Currency 2 2 4 2 2" xfId="989" xr:uid="{00000000-0005-0000-0000-00004C050000}"/>
    <cellStyle name="Currency 2 2 4 2 2 2" xfId="990" xr:uid="{00000000-0005-0000-0000-00004D050000}"/>
    <cellStyle name="Currency 2 2 4 2 2 2 2" xfId="991" xr:uid="{00000000-0005-0000-0000-00004E050000}"/>
    <cellStyle name="Currency 2 2 4 2 2 2 2 2" xfId="992" xr:uid="{00000000-0005-0000-0000-00004F050000}"/>
    <cellStyle name="Currency 2 2 4 2 2 2 3" xfId="993" xr:uid="{00000000-0005-0000-0000-000050050000}"/>
    <cellStyle name="Currency 2 2 4 2 2 2 4" xfId="994" xr:uid="{00000000-0005-0000-0000-000051050000}"/>
    <cellStyle name="Currency 2 2 4 2 2 2 5" xfId="995" xr:uid="{00000000-0005-0000-0000-000052050000}"/>
    <cellStyle name="Currency 2 2 4 2 2 2 5 2" xfId="3549" xr:uid="{00000000-0005-0000-0000-000053050000}"/>
    <cellStyle name="Currency 2 2 4 2 2 2 5 3" xfId="2513" xr:uid="{00000000-0005-0000-0000-000054050000}"/>
    <cellStyle name="Currency 2 2 4 2 2 3" xfId="996" xr:uid="{00000000-0005-0000-0000-000055050000}"/>
    <cellStyle name="Currency 2 2 4 2 2 3 2" xfId="997" xr:uid="{00000000-0005-0000-0000-000056050000}"/>
    <cellStyle name="Currency 2 2 4 2 2 4" xfId="998" xr:uid="{00000000-0005-0000-0000-000057050000}"/>
    <cellStyle name="Currency 2 2 4 2 2 5" xfId="999" xr:uid="{00000000-0005-0000-0000-000058050000}"/>
    <cellStyle name="Currency 2 2 4 2 2 6" xfId="1000" xr:uid="{00000000-0005-0000-0000-000059050000}"/>
    <cellStyle name="Currency 2 2 4 2 2 6 2" xfId="3550" xr:uid="{00000000-0005-0000-0000-00005A050000}"/>
    <cellStyle name="Currency 2 2 4 2 2 6 3" xfId="2514" xr:uid="{00000000-0005-0000-0000-00005B050000}"/>
    <cellStyle name="Currency 2 2 4 2 3" xfId="1001" xr:uid="{00000000-0005-0000-0000-00005C050000}"/>
    <cellStyle name="Currency 2 2 4 2 3 2" xfId="1002" xr:uid="{00000000-0005-0000-0000-00005D050000}"/>
    <cellStyle name="Currency 2 2 4 2 3 2 2" xfId="1003" xr:uid="{00000000-0005-0000-0000-00005E050000}"/>
    <cellStyle name="Currency 2 2 4 2 3 3" xfId="1004" xr:uid="{00000000-0005-0000-0000-00005F050000}"/>
    <cellStyle name="Currency 2 2 4 2 3 4" xfId="1005" xr:uid="{00000000-0005-0000-0000-000060050000}"/>
    <cellStyle name="Currency 2 2 4 2 3 5" xfId="1006" xr:uid="{00000000-0005-0000-0000-000061050000}"/>
    <cellStyle name="Currency 2 2 4 2 3 5 2" xfId="3551" xr:uid="{00000000-0005-0000-0000-000062050000}"/>
    <cellStyle name="Currency 2 2 4 2 3 5 3" xfId="2515" xr:uid="{00000000-0005-0000-0000-000063050000}"/>
    <cellStyle name="Currency 2 2 4 2 4" xfId="1007" xr:uid="{00000000-0005-0000-0000-000064050000}"/>
    <cellStyle name="Currency 2 2 4 2 4 2" xfId="1008" xr:uid="{00000000-0005-0000-0000-000065050000}"/>
    <cellStyle name="Currency 2 2 4 2 5" xfId="1009" xr:uid="{00000000-0005-0000-0000-000066050000}"/>
    <cellStyle name="Currency 2 2 4 2 6" xfId="1010" xr:uid="{00000000-0005-0000-0000-000067050000}"/>
    <cellStyle name="Currency 2 2 4 2 7" xfId="1011" xr:uid="{00000000-0005-0000-0000-000068050000}"/>
    <cellStyle name="Currency 2 2 4 2 7 2" xfId="3552" xr:uid="{00000000-0005-0000-0000-000069050000}"/>
    <cellStyle name="Currency 2 2 4 2 7 3" xfId="2516" xr:uid="{00000000-0005-0000-0000-00006A050000}"/>
    <cellStyle name="Currency 2 2 4 3" xfId="1012" xr:uid="{00000000-0005-0000-0000-00006B050000}"/>
    <cellStyle name="Currency 2 2 4 3 2" xfId="1013" xr:uid="{00000000-0005-0000-0000-00006C050000}"/>
    <cellStyle name="Currency 2 2 4 3 2 2" xfId="1014" xr:uid="{00000000-0005-0000-0000-00006D050000}"/>
    <cellStyle name="Currency 2 2 4 3 2 2 2" xfId="1015" xr:uid="{00000000-0005-0000-0000-00006E050000}"/>
    <cellStyle name="Currency 2 2 4 3 2 3" xfId="1016" xr:uid="{00000000-0005-0000-0000-00006F050000}"/>
    <cellStyle name="Currency 2 2 4 3 2 4" xfId="1017" xr:uid="{00000000-0005-0000-0000-000070050000}"/>
    <cellStyle name="Currency 2 2 4 3 2 5" xfId="1018" xr:uid="{00000000-0005-0000-0000-000071050000}"/>
    <cellStyle name="Currency 2 2 4 3 2 5 2" xfId="3553" xr:uid="{00000000-0005-0000-0000-000072050000}"/>
    <cellStyle name="Currency 2 2 4 3 2 5 3" xfId="2517" xr:uid="{00000000-0005-0000-0000-000073050000}"/>
    <cellStyle name="Currency 2 2 4 3 3" xfId="1019" xr:uid="{00000000-0005-0000-0000-000074050000}"/>
    <cellStyle name="Currency 2 2 4 3 3 2" xfId="1020" xr:uid="{00000000-0005-0000-0000-000075050000}"/>
    <cellStyle name="Currency 2 2 4 3 4" xfId="1021" xr:uid="{00000000-0005-0000-0000-000076050000}"/>
    <cellStyle name="Currency 2 2 4 3 5" xfId="1022" xr:uid="{00000000-0005-0000-0000-000077050000}"/>
    <cellStyle name="Currency 2 2 4 3 6" xfId="1023" xr:uid="{00000000-0005-0000-0000-000078050000}"/>
    <cellStyle name="Currency 2 2 4 3 6 2" xfId="3554" xr:uid="{00000000-0005-0000-0000-000079050000}"/>
    <cellStyle name="Currency 2 2 4 3 6 3" xfId="2518" xr:uid="{00000000-0005-0000-0000-00007A050000}"/>
    <cellStyle name="Currency 2 2 4 4" xfId="1024" xr:uid="{00000000-0005-0000-0000-00007B050000}"/>
    <cellStyle name="Currency 2 2 4 4 2" xfId="1025" xr:uid="{00000000-0005-0000-0000-00007C050000}"/>
    <cellStyle name="Currency 2 2 4 4 2 2" xfId="1026" xr:uid="{00000000-0005-0000-0000-00007D050000}"/>
    <cellStyle name="Currency 2 2 4 4 3" xfId="1027" xr:uid="{00000000-0005-0000-0000-00007E050000}"/>
    <cellStyle name="Currency 2 2 4 4 4" xfId="1028" xr:uid="{00000000-0005-0000-0000-00007F050000}"/>
    <cellStyle name="Currency 2 2 4 4 5" xfId="1029" xr:uid="{00000000-0005-0000-0000-000080050000}"/>
    <cellStyle name="Currency 2 2 4 4 5 2" xfId="3555" xr:uid="{00000000-0005-0000-0000-000081050000}"/>
    <cellStyle name="Currency 2 2 4 4 5 3" xfId="2519" xr:uid="{00000000-0005-0000-0000-000082050000}"/>
    <cellStyle name="Currency 2 2 4 5" xfId="1030" xr:uid="{00000000-0005-0000-0000-000083050000}"/>
    <cellStyle name="Currency 2 2 4 5 2" xfId="1031" xr:uid="{00000000-0005-0000-0000-000084050000}"/>
    <cellStyle name="Currency 2 2 4 6" xfId="1032" xr:uid="{00000000-0005-0000-0000-000085050000}"/>
    <cellStyle name="Currency 2 2 4 7" xfId="1033" xr:uid="{00000000-0005-0000-0000-000086050000}"/>
    <cellStyle name="Currency 2 2 4 8" xfId="1034" xr:uid="{00000000-0005-0000-0000-000087050000}"/>
    <cellStyle name="Currency 2 2 4 8 2" xfId="3556" xr:uid="{00000000-0005-0000-0000-000088050000}"/>
    <cellStyle name="Currency 2 2 4 8 3" xfId="2520" xr:uid="{00000000-0005-0000-0000-000089050000}"/>
    <cellStyle name="Currency 2 2 5" xfId="1035" xr:uid="{00000000-0005-0000-0000-00008A050000}"/>
    <cellStyle name="Currency 2 2 5 2" xfId="1036" xr:uid="{00000000-0005-0000-0000-00008B050000}"/>
    <cellStyle name="Currency 2 2 5 2 2" xfId="1037" xr:uid="{00000000-0005-0000-0000-00008C050000}"/>
    <cellStyle name="Currency 2 2 5 2 2 2" xfId="1038" xr:uid="{00000000-0005-0000-0000-00008D050000}"/>
    <cellStyle name="Currency 2 2 5 2 2 2 2" xfId="1039" xr:uid="{00000000-0005-0000-0000-00008E050000}"/>
    <cellStyle name="Currency 2 2 5 2 2 3" xfId="1040" xr:uid="{00000000-0005-0000-0000-00008F050000}"/>
    <cellStyle name="Currency 2 2 5 2 2 4" xfId="1041" xr:uid="{00000000-0005-0000-0000-000090050000}"/>
    <cellStyle name="Currency 2 2 5 2 2 5" xfId="1042" xr:uid="{00000000-0005-0000-0000-000091050000}"/>
    <cellStyle name="Currency 2 2 5 2 2 5 2" xfId="3557" xr:uid="{00000000-0005-0000-0000-000092050000}"/>
    <cellStyle name="Currency 2 2 5 2 2 5 3" xfId="2521" xr:uid="{00000000-0005-0000-0000-000093050000}"/>
    <cellStyle name="Currency 2 2 5 2 3" xfId="1043" xr:uid="{00000000-0005-0000-0000-000094050000}"/>
    <cellStyle name="Currency 2 2 5 2 3 2" xfId="1044" xr:uid="{00000000-0005-0000-0000-000095050000}"/>
    <cellStyle name="Currency 2 2 5 2 4" xfId="1045" xr:uid="{00000000-0005-0000-0000-000096050000}"/>
    <cellStyle name="Currency 2 2 5 2 5" xfId="1046" xr:uid="{00000000-0005-0000-0000-000097050000}"/>
    <cellStyle name="Currency 2 2 5 2 6" xfId="1047" xr:uid="{00000000-0005-0000-0000-000098050000}"/>
    <cellStyle name="Currency 2 2 5 2 6 2" xfId="3558" xr:uid="{00000000-0005-0000-0000-000099050000}"/>
    <cellStyle name="Currency 2 2 5 2 6 3" xfId="2522" xr:uid="{00000000-0005-0000-0000-00009A050000}"/>
    <cellStyle name="Currency 2 2 5 3" xfId="1048" xr:uid="{00000000-0005-0000-0000-00009B050000}"/>
    <cellStyle name="Currency 2 2 5 3 2" xfId="1049" xr:uid="{00000000-0005-0000-0000-00009C050000}"/>
    <cellStyle name="Currency 2 2 5 3 2 2" xfId="1050" xr:uid="{00000000-0005-0000-0000-00009D050000}"/>
    <cellStyle name="Currency 2 2 5 3 3" xfId="1051" xr:uid="{00000000-0005-0000-0000-00009E050000}"/>
    <cellStyle name="Currency 2 2 5 3 4" xfId="1052" xr:uid="{00000000-0005-0000-0000-00009F050000}"/>
    <cellStyle name="Currency 2 2 5 3 5" xfId="1053" xr:uid="{00000000-0005-0000-0000-0000A0050000}"/>
    <cellStyle name="Currency 2 2 5 3 5 2" xfId="3559" xr:uid="{00000000-0005-0000-0000-0000A1050000}"/>
    <cellStyle name="Currency 2 2 5 3 5 3" xfId="2523" xr:uid="{00000000-0005-0000-0000-0000A2050000}"/>
    <cellStyle name="Currency 2 2 5 4" xfId="1054" xr:uid="{00000000-0005-0000-0000-0000A3050000}"/>
    <cellStyle name="Currency 2 2 5 4 2" xfId="1055" xr:uid="{00000000-0005-0000-0000-0000A4050000}"/>
    <cellStyle name="Currency 2 2 5 5" xfId="1056" xr:uid="{00000000-0005-0000-0000-0000A5050000}"/>
    <cellStyle name="Currency 2 2 5 6" xfId="1057" xr:uid="{00000000-0005-0000-0000-0000A6050000}"/>
    <cellStyle name="Currency 2 2 5 7" xfId="1058" xr:uid="{00000000-0005-0000-0000-0000A7050000}"/>
    <cellStyle name="Currency 2 2 5 7 2" xfId="3560" xr:uid="{00000000-0005-0000-0000-0000A8050000}"/>
    <cellStyle name="Currency 2 2 5 7 3" xfId="2524" xr:uid="{00000000-0005-0000-0000-0000A9050000}"/>
    <cellStyle name="Currency 2 2 6" xfId="1059" xr:uid="{00000000-0005-0000-0000-0000AA050000}"/>
    <cellStyle name="Currency 2 2 6 2" xfId="1060" xr:uid="{00000000-0005-0000-0000-0000AB050000}"/>
    <cellStyle name="Currency 2 2 6 2 2" xfId="1061" xr:uid="{00000000-0005-0000-0000-0000AC050000}"/>
    <cellStyle name="Currency 2 2 6 2 2 2" xfId="1062" xr:uid="{00000000-0005-0000-0000-0000AD050000}"/>
    <cellStyle name="Currency 2 2 6 2 2 2 2" xfId="1063" xr:uid="{00000000-0005-0000-0000-0000AE050000}"/>
    <cellStyle name="Currency 2 2 6 2 2 3" xfId="1064" xr:uid="{00000000-0005-0000-0000-0000AF050000}"/>
    <cellStyle name="Currency 2 2 6 2 2 4" xfId="1065" xr:uid="{00000000-0005-0000-0000-0000B0050000}"/>
    <cellStyle name="Currency 2 2 6 2 2 5" xfId="1066" xr:uid="{00000000-0005-0000-0000-0000B1050000}"/>
    <cellStyle name="Currency 2 2 6 2 2 5 2" xfId="3561" xr:uid="{00000000-0005-0000-0000-0000B2050000}"/>
    <cellStyle name="Currency 2 2 6 2 2 5 3" xfId="2525" xr:uid="{00000000-0005-0000-0000-0000B3050000}"/>
    <cellStyle name="Currency 2 2 6 2 3" xfId="1067" xr:uid="{00000000-0005-0000-0000-0000B4050000}"/>
    <cellStyle name="Currency 2 2 6 2 3 2" xfId="1068" xr:uid="{00000000-0005-0000-0000-0000B5050000}"/>
    <cellStyle name="Currency 2 2 6 2 4" xfId="1069" xr:uid="{00000000-0005-0000-0000-0000B6050000}"/>
    <cellStyle name="Currency 2 2 6 2 5" xfId="1070" xr:uid="{00000000-0005-0000-0000-0000B7050000}"/>
    <cellStyle name="Currency 2 2 6 2 6" xfId="1071" xr:uid="{00000000-0005-0000-0000-0000B8050000}"/>
    <cellStyle name="Currency 2 2 6 2 6 2" xfId="3562" xr:uid="{00000000-0005-0000-0000-0000B9050000}"/>
    <cellStyle name="Currency 2 2 6 2 6 3" xfId="2526" xr:uid="{00000000-0005-0000-0000-0000BA050000}"/>
    <cellStyle name="Currency 2 2 6 3" xfId="1072" xr:uid="{00000000-0005-0000-0000-0000BB050000}"/>
    <cellStyle name="Currency 2 2 6 3 2" xfId="1073" xr:uid="{00000000-0005-0000-0000-0000BC050000}"/>
    <cellStyle name="Currency 2 2 6 3 2 2" xfId="1074" xr:uid="{00000000-0005-0000-0000-0000BD050000}"/>
    <cellStyle name="Currency 2 2 6 3 3" xfId="1075" xr:uid="{00000000-0005-0000-0000-0000BE050000}"/>
    <cellStyle name="Currency 2 2 6 3 4" xfId="1076" xr:uid="{00000000-0005-0000-0000-0000BF050000}"/>
    <cellStyle name="Currency 2 2 6 3 5" xfId="1077" xr:uid="{00000000-0005-0000-0000-0000C0050000}"/>
    <cellStyle name="Currency 2 2 6 3 5 2" xfId="3563" xr:uid="{00000000-0005-0000-0000-0000C1050000}"/>
    <cellStyle name="Currency 2 2 6 3 5 3" xfId="2527" xr:uid="{00000000-0005-0000-0000-0000C2050000}"/>
    <cellStyle name="Currency 2 2 6 4" xfId="1078" xr:uid="{00000000-0005-0000-0000-0000C3050000}"/>
    <cellStyle name="Currency 2 2 6 4 2" xfId="1079" xr:uid="{00000000-0005-0000-0000-0000C4050000}"/>
    <cellStyle name="Currency 2 2 6 5" xfId="1080" xr:uid="{00000000-0005-0000-0000-0000C5050000}"/>
    <cellStyle name="Currency 2 2 6 6" xfId="1081" xr:uid="{00000000-0005-0000-0000-0000C6050000}"/>
    <cellStyle name="Currency 2 2 6 7" xfId="1082" xr:uid="{00000000-0005-0000-0000-0000C7050000}"/>
    <cellStyle name="Currency 2 2 6 7 2" xfId="3564" xr:uid="{00000000-0005-0000-0000-0000C8050000}"/>
    <cellStyle name="Currency 2 2 6 7 3" xfId="2528" xr:uid="{00000000-0005-0000-0000-0000C9050000}"/>
    <cellStyle name="Currency 2 2 7" xfId="1083" xr:uid="{00000000-0005-0000-0000-0000CA050000}"/>
    <cellStyle name="Currency 2 2 7 2" xfId="1084" xr:uid="{00000000-0005-0000-0000-0000CB050000}"/>
    <cellStyle name="Currency 2 2 7 2 2" xfId="1085" xr:uid="{00000000-0005-0000-0000-0000CC050000}"/>
    <cellStyle name="Currency 2 2 7 2 2 2" xfId="1086" xr:uid="{00000000-0005-0000-0000-0000CD050000}"/>
    <cellStyle name="Currency 2 2 7 2 3" xfId="1087" xr:uid="{00000000-0005-0000-0000-0000CE050000}"/>
    <cellStyle name="Currency 2 2 7 2 4" xfId="1088" xr:uid="{00000000-0005-0000-0000-0000CF050000}"/>
    <cellStyle name="Currency 2 2 7 2 5" xfId="1089" xr:uid="{00000000-0005-0000-0000-0000D0050000}"/>
    <cellStyle name="Currency 2 2 7 2 5 2" xfId="3565" xr:uid="{00000000-0005-0000-0000-0000D1050000}"/>
    <cellStyle name="Currency 2 2 7 2 5 3" xfId="2529" xr:uid="{00000000-0005-0000-0000-0000D2050000}"/>
    <cellStyle name="Currency 2 2 7 3" xfId="1090" xr:uid="{00000000-0005-0000-0000-0000D3050000}"/>
    <cellStyle name="Currency 2 2 7 3 2" xfId="1091" xr:uid="{00000000-0005-0000-0000-0000D4050000}"/>
    <cellStyle name="Currency 2 2 7 4" xfId="1092" xr:uid="{00000000-0005-0000-0000-0000D5050000}"/>
    <cellStyle name="Currency 2 2 7 5" xfId="1093" xr:uid="{00000000-0005-0000-0000-0000D6050000}"/>
    <cellStyle name="Currency 2 2 7 6" xfId="1094" xr:uid="{00000000-0005-0000-0000-0000D7050000}"/>
    <cellStyle name="Currency 2 2 7 6 2" xfId="3566" xr:uid="{00000000-0005-0000-0000-0000D8050000}"/>
    <cellStyle name="Currency 2 2 7 6 3" xfId="2530" xr:uid="{00000000-0005-0000-0000-0000D9050000}"/>
    <cellStyle name="Currency 2 2 8" xfId="1095" xr:uid="{00000000-0005-0000-0000-0000DA050000}"/>
    <cellStyle name="Currency 2 2 8 2" xfId="1096" xr:uid="{00000000-0005-0000-0000-0000DB050000}"/>
    <cellStyle name="Currency 2 2 8 2 2" xfId="1097" xr:uid="{00000000-0005-0000-0000-0000DC050000}"/>
    <cellStyle name="Currency 2 2 8 3" xfId="1098" xr:uid="{00000000-0005-0000-0000-0000DD050000}"/>
    <cellStyle name="Currency 2 2 8 4" xfId="1099" xr:uid="{00000000-0005-0000-0000-0000DE050000}"/>
    <cellStyle name="Currency 2 2 8 5" xfId="1100" xr:uid="{00000000-0005-0000-0000-0000DF050000}"/>
    <cellStyle name="Currency 2 2 8 5 2" xfId="3567" xr:uid="{00000000-0005-0000-0000-0000E0050000}"/>
    <cellStyle name="Currency 2 2 8 5 3" xfId="2531" xr:uid="{00000000-0005-0000-0000-0000E1050000}"/>
    <cellStyle name="Currency 2 2 9" xfId="1101" xr:uid="{00000000-0005-0000-0000-0000E2050000}"/>
    <cellStyle name="Currency 2 2 9 2" xfId="1102" xr:uid="{00000000-0005-0000-0000-0000E3050000}"/>
    <cellStyle name="Currency 2 3" xfId="1103" xr:uid="{00000000-0005-0000-0000-0000E4050000}"/>
    <cellStyle name="Currency 2 3 2" xfId="1104" xr:uid="{00000000-0005-0000-0000-0000E5050000}"/>
    <cellStyle name="Currency 2 3 2 2" xfId="1105" xr:uid="{00000000-0005-0000-0000-0000E6050000}"/>
    <cellStyle name="Currency 2 3 2 2 2" xfId="1106" xr:uid="{00000000-0005-0000-0000-0000E7050000}"/>
    <cellStyle name="Currency 2 3 2 2 2 2" xfId="1107" xr:uid="{00000000-0005-0000-0000-0000E8050000}"/>
    <cellStyle name="Currency 2 3 2 2 2 2 2" xfId="1108" xr:uid="{00000000-0005-0000-0000-0000E9050000}"/>
    <cellStyle name="Currency 2 3 2 2 2 2 2 2" xfId="1109" xr:uid="{00000000-0005-0000-0000-0000EA050000}"/>
    <cellStyle name="Currency 2 3 2 2 2 2 3" xfId="1110" xr:uid="{00000000-0005-0000-0000-0000EB050000}"/>
    <cellStyle name="Currency 2 3 2 2 2 2 4" xfId="1111" xr:uid="{00000000-0005-0000-0000-0000EC050000}"/>
    <cellStyle name="Currency 2 3 2 2 2 2 5" xfId="1112" xr:uid="{00000000-0005-0000-0000-0000ED050000}"/>
    <cellStyle name="Currency 2 3 2 2 2 2 5 2" xfId="3568" xr:uid="{00000000-0005-0000-0000-0000EE050000}"/>
    <cellStyle name="Currency 2 3 2 2 2 2 5 3" xfId="2532" xr:uid="{00000000-0005-0000-0000-0000EF050000}"/>
    <cellStyle name="Currency 2 3 2 2 2 3" xfId="1113" xr:uid="{00000000-0005-0000-0000-0000F0050000}"/>
    <cellStyle name="Currency 2 3 2 2 2 3 2" xfId="1114" xr:uid="{00000000-0005-0000-0000-0000F1050000}"/>
    <cellStyle name="Currency 2 3 2 2 2 4" xfId="1115" xr:uid="{00000000-0005-0000-0000-0000F2050000}"/>
    <cellStyle name="Currency 2 3 2 2 2 5" xfId="1116" xr:uid="{00000000-0005-0000-0000-0000F3050000}"/>
    <cellStyle name="Currency 2 3 2 2 2 6" xfId="1117" xr:uid="{00000000-0005-0000-0000-0000F4050000}"/>
    <cellStyle name="Currency 2 3 2 2 2 6 2" xfId="3569" xr:uid="{00000000-0005-0000-0000-0000F5050000}"/>
    <cellStyle name="Currency 2 3 2 2 2 6 3" xfId="2533" xr:uid="{00000000-0005-0000-0000-0000F6050000}"/>
    <cellStyle name="Currency 2 3 2 2 3" xfId="1118" xr:uid="{00000000-0005-0000-0000-0000F7050000}"/>
    <cellStyle name="Currency 2 3 2 2 3 2" xfId="1119" xr:uid="{00000000-0005-0000-0000-0000F8050000}"/>
    <cellStyle name="Currency 2 3 2 2 3 2 2" xfId="1120" xr:uid="{00000000-0005-0000-0000-0000F9050000}"/>
    <cellStyle name="Currency 2 3 2 2 3 3" xfId="1121" xr:uid="{00000000-0005-0000-0000-0000FA050000}"/>
    <cellStyle name="Currency 2 3 2 2 3 4" xfId="1122" xr:uid="{00000000-0005-0000-0000-0000FB050000}"/>
    <cellStyle name="Currency 2 3 2 2 3 5" xfId="1123" xr:uid="{00000000-0005-0000-0000-0000FC050000}"/>
    <cellStyle name="Currency 2 3 2 2 3 5 2" xfId="3570" xr:uid="{00000000-0005-0000-0000-0000FD050000}"/>
    <cellStyle name="Currency 2 3 2 2 3 5 3" xfId="2534" xr:uid="{00000000-0005-0000-0000-0000FE050000}"/>
    <cellStyle name="Currency 2 3 2 2 4" xfId="1124" xr:uid="{00000000-0005-0000-0000-0000FF050000}"/>
    <cellStyle name="Currency 2 3 2 2 4 2" xfId="1125" xr:uid="{00000000-0005-0000-0000-000000060000}"/>
    <cellStyle name="Currency 2 3 2 2 5" xfId="1126" xr:uid="{00000000-0005-0000-0000-000001060000}"/>
    <cellStyle name="Currency 2 3 2 2 6" xfId="1127" xr:uid="{00000000-0005-0000-0000-000002060000}"/>
    <cellStyle name="Currency 2 3 2 2 7" xfId="1128" xr:uid="{00000000-0005-0000-0000-000003060000}"/>
    <cellStyle name="Currency 2 3 2 2 7 2" xfId="3571" xr:uid="{00000000-0005-0000-0000-000004060000}"/>
    <cellStyle name="Currency 2 3 2 2 7 3" xfId="2535" xr:uid="{00000000-0005-0000-0000-000005060000}"/>
    <cellStyle name="Currency 2 3 2 3" xfId="1129" xr:uid="{00000000-0005-0000-0000-000006060000}"/>
    <cellStyle name="Currency 2 3 2 3 2" xfId="1130" xr:uid="{00000000-0005-0000-0000-000007060000}"/>
    <cellStyle name="Currency 2 3 2 3 2 2" xfId="1131" xr:uid="{00000000-0005-0000-0000-000008060000}"/>
    <cellStyle name="Currency 2 3 2 3 2 2 2" xfId="1132" xr:uid="{00000000-0005-0000-0000-000009060000}"/>
    <cellStyle name="Currency 2 3 2 3 2 3" xfId="1133" xr:uid="{00000000-0005-0000-0000-00000A060000}"/>
    <cellStyle name="Currency 2 3 2 3 2 4" xfId="1134" xr:uid="{00000000-0005-0000-0000-00000B060000}"/>
    <cellStyle name="Currency 2 3 2 3 2 5" xfId="1135" xr:uid="{00000000-0005-0000-0000-00000C060000}"/>
    <cellStyle name="Currency 2 3 2 3 2 5 2" xfId="3572" xr:uid="{00000000-0005-0000-0000-00000D060000}"/>
    <cellStyle name="Currency 2 3 2 3 2 5 3" xfId="2536" xr:uid="{00000000-0005-0000-0000-00000E060000}"/>
    <cellStyle name="Currency 2 3 2 3 3" xfId="1136" xr:uid="{00000000-0005-0000-0000-00000F060000}"/>
    <cellStyle name="Currency 2 3 2 3 3 2" xfId="1137" xr:uid="{00000000-0005-0000-0000-000010060000}"/>
    <cellStyle name="Currency 2 3 2 3 4" xfId="1138" xr:uid="{00000000-0005-0000-0000-000011060000}"/>
    <cellStyle name="Currency 2 3 2 3 5" xfId="1139" xr:uid="{00000000-0005-0000-0000-000012060000}"/>
    <cellStyle name="Currency 2 3 2 3 6" xfId="1140" xr:uid="{00000000-0005-0000-0000-000013060000}"/>
    <cellStyle name="Currency 2 3 2 3 6 2" xfId="3573" xr:uid="{00000000-0005-0000-0000-000014060000}"/>
    <cellStyle name="Currency 2 3 2 3 6 3" xfId="2537" xr:uid="{00000000-0005-0000-0000-000015060000}"/>
    <cellStyle name="Currency 2 3 2 4" xfId="1141" xr:uid="{00000000-0005-0000-0000-000016060000}"/>
    <cellStyle name="Currency 2 3 2 4 2" xfId="1142" xr:uid="{00000000-0005-0000-0000-000017060000}"/>
    <cellStyle name="Currency 2 3 2 4 2 2" xfId="1143" xr:uid="{00000000-0005-0000-0000-000018060000}"/>
    <cellStyle name="Currency 2 3 2 4 3" xfId="1144" xr:uid="{00000000-0005-0000-0000-000019060000}"/>
    <cellStyle name="Currency 2 3 2 4 4" xfId="1145" xr:uid="{00000000-0005-0000-0000-00001A060000}"/>
    <cellStyle name="Currency 2 3 2 4 5" xfId="1146" xr:uid="{00000000-0005-0000-0000-00001B060000}"/>
    <cellStyle name="Currency 2 3 2 4 5 2" xfId="3574" xr:uid="{00000000-0005-0000-0000-00001C060000}"/>
    <cellStyle name="Currency 2 3 2 4 5 3" xfId="2538" xr:uid="{00000000-0005-0000-0000-00001D060000}"/>
    <cellStyle name="Currency 2 3 2 5" xfId="1147" xr:uid="{00000000-0005-0000-0000-00001E060000}"/>
    <cellStyle name="Currency 2 3 2 5 2" xfId="1148" xr:uid="{00000000-0005-0000-0000-00001F060000}"/>
    <cellStyle name="Currency 2 3 2 6" xfId="1149" xr:uid="{00000000-0005-0000-0000-000020060000}"/>
    <cellStyle name="Currency 2 3 2 7" xfId="1150" xr:uid="{00000000-0005-0000-0000-000021060000}"/>
    <cellStyle name="Currency 2 3 2 8" xfId="1151" xr:uid="{00000000-0005-0000-0000-000022060000}"/>
    <cellStyle name="Currency 2 3 2 8 2" xfId="3575" xr:uid="{00000000-0005-0000-0000-000023060000}"/>
    <cellStyle name="Currency 2 3 2 8 3" xfId="2539" xr:uid="{00000000-0005-0000-0000-000024060000}"/>
    <cellStyle name="Currency 2 3 3" xfId="1152" xr:uid="{00000000-0005-0000-0000-000025060000}"/>
    <cellStyle name="Currency 2 3 3 2" xfId="1153" xr:uid="{00000000-0005-0000-0000-000026060000}"/>
    <cellStyle name="Currency 2 3 3 2 2" xfId="1154" xr:uid="{00000000-0005-0000-0000-000027060000}"/>
    <cellStyle name="Currency 2 3 3 2 2 2" xfId="1155" xr:uid="{00000000-0005-0000-0000-000028060000}"/>
    <cellStyle name="Currency 2 3 3 2 2 2 2" xfId="1156" xr:uid="{00000000-0005-0000-0000-000029060000}"/>
    <cellStyle name="Currency 2 3 3 2 2 3" xfId="1157" xr:uid="{00000000-0005-0000-0000-00002A060000}"/>
    <cellStyle name="Currency 2 3 3 2 2 4" xfId="1158" xr:uid="{00000000-0005-0000-0000-00002B060000}"/>
    <cellStyle name="Currency 2 3 3 2 2 5" xfId="1159" xr:uid="{00000000-0005-0000-0000-00002C060000}"/>
    <cellStyle name="Currency 2 3 3 2 2 5 2" xfId="3576" xr:uid="{00000000-0005-0000-0000-00002D060000}"/>
    <cellStyle name="Currency 2 3 3 2 2 5 3" xfId="2540" xr:uid="{00000000-0005-0000-0000-00002E060000}"/>
    <cellStyle name="Currency 2 3 3 2 3" xfId="1160" xr:uid="{00000000-0005-0000-0000-00002F060000}"/>
    <cellStyle name="Currency 2 3 3 2 3 2" xfId="1161" xr:uid="{00000000-0005-0000-0000-000030060000}"/>
    <cellStyle name="Currency 2 3 3 2 4" xfId="1162" xr:uid="{00000000-0005-0000-0000-000031060000}"/>
    <cellStyle name="Currency 2 3 3 2 5" xfId="1163" xr:uid="{00000000-0005-0000-0000-000032060000}"/>
    <cellStyle name="Currency 2 3 3 2 6" xfId="1164" xr:uid="{00000000-0005-0000-0000-000033060000}"/>
    <cellStyle name="Currency 2 3 3 2 6 2" xfId="3577" xr:uid="{00000000-0005-0000-0000-000034060000}"/>
    <cellStyle name="Currency 2 3 3 2 6 3" xfId="2541" xr:uid="{00000000-0005-0000-0000-000035060000}"/>
    <cellStyle name="Currency 2 3 3 3" xfId="1165" xr:uid="{00000000-0005-0000-0000-000036060000}"/>
    <cellStyle name="Currency 2 3 3 3 2" xfId="1166" xr:uid="{00000000-0005-0000-0000-000037060000}"/>
    <cellStyle name="Currency 2 3 3 3 2 2" xfId="1167" xr:uid="{00000000-0005-0000-0000-000038060000}"/>
    <cellStyle name="Currency 2 3 3 3 3" xfId="1168" xr:uid="{00000000-0005-0000-0000-000039060000}"/>
    <cellStyle name="Currency 2 3 3 3 4" xfId="1169" xr:uid="{00000000-0005-0000-0000-00003A060000}"/>
    <cellStyle name="Currency 2 3 3 3 5" xfId="1170" xr:uid="{00000000-0005-0000-0000-00003B060000}"/>
    <cellStyle name="Currency 2 3 3 3 5 2" xfId="3578" xr:uid="{00000000-0005-0000-0000-00003C060000}"/>
    <cellStyle name="Currency 2 3 3 3 5 3" xfId="2542" xr:uid="{00000000-0005-0000-0000-00003D060000}"/>
    <cellStyle name="Currency 2 3 3 4" xfId="1171" xr:uid="{00000000-0005-0000-0000-00003E060000}"/>
    <cellStyle name="Currency 2 3 3 4 2" xfId="1172" xr:uid="{00000000-0005-0000-0000-00003F060000}"/>
    <cellStyle name="Currency 2 3 3 5" xfId="1173" xr:uid="{00000000-0005-0000-0000-000040060000}"/>
    <cellStyle name="Currency 2 3 3 6" xfId="1174" xr:uid="{00000000-0005-0000-0000-000041060000}"/>
    <cellStyle name="Currency 2 3 3 7" xfId="1175" xr:uid="{00000000-0005-0000-0000-000042060000}"/>
    <cellStyle name="Currency 2 3 3 7 2" xfId="3579" xr:uid="{00000000-0005-0000-0000-000043060000}"/>
    <cellStyle name="Currency 2 3 3 7 3" xfId="2543" xr:uid="{00000000-0005-0000-0000-000044060000}"/>
    <cellStyle name="Currency 2 3 4" xfId="1176" xr:uid="{00000000-0005-0000-0000-000045060000}"/>
    <cellStyle name="Currency 2 3 4 2" xfId="1177" xr:uid="{00000000-0005-0000-0000-000046060000}"/>
    <cellStyle name="Currency 2 3 4 2 2" xfId="1178" xr:uid="{00000000-0005-0000-0000-000047060000}"/>
    <cellStyle name="Currency 2 3 4 2 2 2" xfId="1179" xr:uid="{00000000-0005-0000-0000-000048060000}"/>
    <cellStyle name="Currency 2 3 4 2 3" xfId="1180" xr:uid="{00000000-0005-0000-0000-000049060000}"/>
    <cellStyle name="Currency 2 3 4 2 4" xfId="1181" xr:uid="{00000000-0005-0000-0000-00004A060000}"/>
    <cellStyle name="Currency 2 3 4 2 5" xfId="1182" xr:uid="{00000000-0005-0000-0000-00004B060000}"/>
    <cellStyle name="Currency 2 3 4 2 5 2" xfId="3580" xr:uid="{00000000-0005-0000-0000-00004C060000}"/>
    <cellStyle name="Currency 2 3 4 2 5 3" xfId="2544" xr:uid="{00000000-0005-0000-0000-00004D060000}"/>
    <cellStyle name="Currency 2 3 4 3" xfId="1183" xr:uid="{00000000-0005-0000-0000-00004E060000}"/>
    <cellStyle name="Currency 2 3 4 3 2" xfId="1184" xr:uid="{00000000-0005-0000-0000-00004F060000}"/>
    <cellStyle name="Currency 2 3 4 4" xfId="1185" xr:uid="{00000000-0005-0000-0000-000050060000}"/>
    <cellStyle name="Currency 2 3 4 5" xfId="1186" xr:uid="{00000000-0005-0000-0000-000051060000}"/>
    <cellStyle name="Currency 2 3 4 6" xfId="1187" xr:uid="{00000000-0005-0000-0000-000052060000}"/>
    <cellStyle name="Currency 2 3 4 6 2" xfId="3581" xr:uid="{00000000-0005-0000-0000-000053060000}"/>
    <cellStyle name="Currency 2 3 4 6 3" xfId="2545" xr:uid="{00000000-0005-0000-0000-000054060000}"/>
    <cellStyle name="Currency 2 3 5" xfId="1188" xr:uid="{00000000-0005-0000-0000-000055060000}"/>
    <cellStyle name="Currency 2 3 5 2" xfId="1189" xr:uid="{00000000-0005-0000-0000-000056060000}"/>
    <cellStyle name="Currency 2 3 5 2 2" xfId="1190" xr:uid="{00000000-0005-0000-0000-000057060000}"/>
    <cellStyle name="Currency 2 3 5 3" xfId="1191" xr:uid="{00000000-0005-0000-0000-000058060000}"/>
    <cellStyle name="Currency 2 3 5 4" xfId="1192" xr:uid="{00000000-0005-0000-0000-000059060000}"/>
    <cellStyle name="Currency 2 3 5 5" xfId="1193" xr:uid="{00000000-0005-0000-0000-00005A060000}"/>
    <cellStyle name="Currency 2 3 5 5 2" xfId="3582" xr:uid="{00000000-0005-0000-0000-00005B060000}"/>
    <cellStyle name="Currency 2 3 5 5 3" xfId="2546" xr:uid="{00000000-0005-0000-0000-00005C060000}"/>
    <cellStyle name="Currency 2 3 6" xfId="1194" xr:uid="{00000000-0005-0000-0000-00005D060000}"/>
    <cellStyle name="Currency 2 3 6 2" xfId="1195" xr:uid="{00000000-0005-0000-0000-00005E060000}"/>
    <cellStyle name="Currency 2 3 7" xfId="1196" xr:uid="{00000000-0005-0000-0000-00005F060000}"/>
    <cellStyle name="Currency 2 3 8" xfId="1197" xr:uid="{00000000-0005-0000-0000-000060060000}"/>
    <cellStyle name="Currency 2 3 9" xfId="1198" xr:uid="{00000000-0005-0000-0000-000061060000}"/>
    <cellStyle name="Currency 2 3 9 2" xfId="3583" xr:uid="{00000000-0005-0000-0000-000062060000}"/>
    <cellStyle name="Currency 2 3 9 3" xfId="2547" xr:uid="{00000000-0005-0000-0000-000063060000}"/>
    <cellStyle name="Currency 2 4" xfId="1199" xr:uid="{00000000-0005-0000-0000-000064060000}"/>
    <cellStyle name="Currency 2 4 2" xfId="1200" xr:uid="{00000000-0005-0000-0000-000065060000}"/>
    <cellStyle name="Currency 2 4 2 2" xfId="1201" xr:uid="{00000000-0005-0000-0000-000066060000}"/>
    <cellStyle name="Currency 2 4 2 2 2" xfId="1202" xr:uid="{00000000-0005-0000-0000-000067060000}"/>
    <cellStyle name="Currency 2 4 2 2 2 2" xfId="1203" xr:uid="{00000000-0005-0000-0000-000068060000}"/>
    <cellStyle name="Currency 2 4 2 2 2 2 2" xfId="1204" xr:uid="{00000000-0005-0000-0000-000069060000}"/>
    <cellStyle name="Currency 2 4 2 2 2 2 2 2" xfId="1205" xr:uid="{00000000-0005-0000-0000-00006A060000}"/>
    <cellStyle name="Currency 2 4 2 2 2 2 3" xfId="1206" xr:uid="{00000000-0005-0000-0000-00006B060000}"/>
    <cellStyle name="Currency 2 4 2 2 2 2 4" xfId="1207" xr:uid="{00000000-0005-0000-0000-00006C060000}"/>
    <cellStyle name="Currency 2 4 2 2 2 2 5" xfId="1208" xr:uid="{00000000-0005-0000-0000-00006D060000}"/>
    <cellStyle name="Currency 2 4 2 2 2 2 5 2" xfId="3584" xr:uid="{00000000-0005-0000-0000-00006E060000}"/>
    <cellStyle name="Currency 2 4 2 2 2 2 5 3" xfId="2548" xr:uid="{00000000-0005-0000-0000-00006F060000}"/>
    <cellStyle name="Currency 2 4 2 2 2 3" xfId="1209" xr:uid="{00000000-0005-0000-0000-000070060000}"/>
    <cellStyle name="Currency 2 4 2 2 2 3 2" xfId="1210" xr:uid="{00000000-0005-0000-0000-000071060000}"/>
    <cellStyle name="Currency 2 4 2 2 2 4" xfId="1211" xr:uid="{00000000-0005-0000-0000-000072060000}"/>
    <cellStyle name="Currency 2 4 2 2 2 5" xfId="1212" xr:uid="{00000000-0005-0000-0000-000073060000}"/>
    <cellStyle name="Currency 2 4 2 2 2 6" xfId="1213" xr:uid="{00000000-0005-0000-0000-000074060000}"/>
    <cellStyle name="Currency 2 4 2 2 2 6 2" xfId="3585" xr:uid="{00000000-0005-0000-0000-000075060000}"/>
    <cellStyle name="Currency 2 4 2 2 2 6 3" xfId="2549" xr:uid="{00000000-0005-0000-0000-000076060000}"/>
    <cellStyle name="Currency 2 4 2 2 3" xfId="1214" xr:uid="{00000000-0005-0000-0000-000077060000}"/>
    <cellStyle name="Currency 2 4 2 2 3 2" xfId="1215" xr:uid="{00000000-0005-0000-0000-000078060000}"/>
    <cellStyle name="Currency 2 4 2 2 3 2 2" xfId="1216" xr:uid="{00000000-0005-0000-0000-000079060000}"/>
    <cellStyle name="Currency 2 4 2 2 3 3" xfId="1217" xr:uid="{00000000-0005-0000-0000-00007A060000}"/>
    <cellStyle name="Currency 2 4 2 2 3 4" xfId="1218" xr:uid="{00000000-0005-0000-0000-00007B060000}"/>
    <cellStyle name="Currency 2 4 2 2 3 5" xfId="1219" xr:uid="{00000000-0005-0000-0000-00007C060000}"/>
    <cellStyle name="Currency 2 4 2 2 3 5 2" xfId="3586" xr:uid="{00000000-0005-0000-0000-00007D060000}"/>
    <cellStyle name="Currency 2 4 2 2 3 5 3" xfId="2550" xr:uid="{00000000-0005-0000-0000-00007E060000}"/>
    <cellStyle name="Currency 2 4 2 2 4" xfId="1220" xr:uid="{00000000-0005-0000-0000-00007F060000}"/>
    <cellStyle name="Currency 2 4 2 2 4 2" xfId="1221" xr:uid="{00000000-0005-0000-0000-000080060000}"/>
    <cellStyle name="Currency 2 4 2 2 5" xfId="1222" xr:uid="{00000000-0005-0000-0000-000081060000}"/>
    <cellStyle name="Currency 2 4 2 2 6" xfId="1223" xr:uid="{00000000-0005-0000-0000-000082060000}"/>
    <cellStyle name="Currency 2 4 2 2 7" xfId="1224" xr:uid="{00000000-0005-0000-0000-000083060000}"/>
    <cellStyle name="Currency 2 4 2 2 7 2" xfId="3587" xr:uid="{00000000-0005-0000-0000-000084060000}"/>
    <cellStyle name="Currency 2 4 2 2 7 3" xfId="2551" xr:uid="{00000000-0005-0000-0000-000085060000}"/>
    <cellStyle name="Currency 2 4 2 3" xfId="1225" xr:uid="{00000000-0005-0000-0000-000086060000}"/>
    <cellStyle name="Currency 2 4 2 3 2" xfId="1226" xr:uid="{00000000-0005-0000-0000-000087060000}"/>
    <cellStyle name="Currency 2 4 2 3 2 2" xfId="1227" xr:uid="{00000000-0005-0000-0000-000088060000}"/>
    <cellStyle name="Currency 2 4 2 3 2 2 2" xfId="1228" xr:uid="{00000000-0005-0000-0000-000089060000}"/>
    <cellStyle name="Currency 2 4 2 3 2 3" xfId="1229" xr:uid="{00000000-0005-0000-0000-00008A060000}"/>
    <cellStyle name="Currency 2 4 2 3 2 4" xfId="1230" xr:uid="{00000000-0005-0000-0000-00008B060000}"/>
    <cellStyle name="Currency 2 4 2 3 2 5" xfId="1231" xr:uid="{00000000-0005-0000-0000-00008C060000}"/>
    <cellStyle name="Currency 2 4 2 3 2 5 2" xfId="3588" xr:uid="{00000000-0005-0000-0000-00008D060000}"/>
    <cellStyle name="Currency 2 4 2 3 2 5 3" xfId="2552" xr:uid="{00000000-0005-0000-0000-00008E060000}"/>
    <cellStyle name="Currency 2 4 2 3 3" xfId="1232" xr:uid="{00000000-0005-0000-0000-00008F060000}"/>
    <cellStyle name="Currency 2 4 2 3 3 2" xfId="1233" xr:uid="{00000000-0005-0000-0000-000090060000}"/>
    <cellStyle name="Currency 2 4 2 3 4" xfId="1234" xr:uid="{00000000-0005-0000-0000-000091060000}"/>
    <cellStyle name="Currency 2 4 2 3 5" xfId="1235" xr:uid="{00000000-0005-0000-0000-000092060000}"/>
    <cellStyle name="Currency 2 4 2 3 6" xfId="1236" xr:uid="{00000000-0005-0000-0000-000093060000}"/>
    <cellStyle name="Currency 2 4 2 3 6 2" xfId="3589" xr:uid="{00000000-0005-0000-0000-000094060000}"/>
    <cellStyle name="Currency 2 4 2 3 6 3" xfId="2553" xr:uid="{00000000-0005-0000-0000-000095060000}"/>
    <cellStyle name="Currency 2 4 2 4" xfId="1237" xr:uid="{00000000-0005-0000-0000-000096060000}"/>
    <cellStyle name="Currency 2 4 2 4 2" xfId="1238" xr:uid="{00000000-0005-0000-0000-000097060000}"/>
    <cellStyle name="Currency 2 4 2 4 2 2" xfId="1239" xr:uid="{00000000-0005-0000-0000-000098060000}"/>
    <cellStyle name="Currency 2 4 2 4 3" xfId="1240" xr:uid="{00000000-0005-0000-0000-000099060000}"/>
    <cellStyle name="Currency 2 4 2 4 4" xfId="1241" xr:uid="{00000000-0005-0000-0000-00009A060000}"/>
    <cellStyle name="Currency 2 4 2 4 5" xfId="1242" xr:uid="{00000000-0005-0000-0000-00009B060000}"/>
    <cellStyle name="Currency 2 4 2 4 5 2" xfId="3590" xr:uid="{00000000-0005-0000-0000-00009C060000}"/>
    <cellStyle name="Currency 2 4 2 4 5 3" xfId="2554" xr:uid="{00000000-0005-0000-0000-00009D060000}"/>
    <cellStyle name="Currency 2 4 2 5" xfId="1243" xr:uid="{00000000-0005-0000-0000-00009E060000}"/>
    <cellStyle name="Currency 2 4 2 5 2" xfId="1244" xr:uid="{00000000-0005-0000-0000-00009F060000}"/>
    <cellStyle name="Currency 2 4 2 6" xfId="1245" xr:uid="{00000000-0005-0000-0000-0000A0060000}"/>
    <cellStyle name="Currency 2 4 2 7" xfId="1246" xr:uid="{00000000-0005-0000-0000-0000A1060000}"/>
    <cellStyle name="Currency 2 4 2 8" xfId="1247" xr:uid="{00000000-0005-0000-0000-0000A2060000}"/>
    <cellStyle name="Currency 2 4 2 8 2" xfId="3591" xr:uid="{00000000-0005-0000-0000-0000A3060000}"/>
    <cellStyle name="Currency 2 4 2 8 3" xfId="2555" xr:uid="{00000000-0005-0000-0000-0000A4060000}"/>
    <cellStyle name="Currency 2 4 3" xfId="1248" xr:uid="{00000000-0005-0000-0000-0000A5060000}"/>
    <cellStyle name="Currency 2 4 3 2" xfId="1249" xr:uid="{00000000-0005-0000-0000-0000A6060000}"/>
    <cellStyle name="Currency 2 4 3 2 2" xfId="1250" xr:uid="{00000000-0005-0000-0000-0000A7060000}"/>
    <cellStyle name="Currency 2 4 3 2 2 2" xfId="1251" xr:uid="{00000000-0005-0000-0000-0000A8060000}"/>
    <cellStyle name="Currency 2 4 3 2 2 2 2" xfId="1252" xr:uid="{00000000-0005-0000-0000-0000A9060000}"/>
    <cellStyle name="Currency 2 4 3 2 2 3" xfId="1253" xr:uid="{00000000-0005-0000-0000-0000AA060000}"/>
    <cellStyle name="Currency 2 4 3 2 2 4" xfId="1254" xr:uid="{00000000-0005-0000-0000-0000AB060000}"/>
    <cellStyle name="Currency 2 4 3 2 2 5" xfId="1255" xr:uid="{00000000-0005-0000-0000-0000AC060000}"/>
    <cellStyle name="Currency 2 4 3 2 2 5 2" xfId="3592" xr:uid="{00000000-0005-0000-0000-0000AD060000}"/>
    <cellStyle name="Currency 2 4 3 2 2 5 3" xfId="2556" xr:uid="{00000000-0005-0000-0000-0000AE060000}"/>
    <cellStyle name="Currency 2 4 3 2 3" xfId="1256" xr:uid="{00000000-0005-0000-0000-0000AF060000}"/>
    <cellStyle name="Currency 2 4 3 2 3 2" xfId="1257" xr:uid="{00000000-0005-0000-0000-0000B0060000}"/>
    <cellStyle name="Currency 2 4 3 2 4" xfId="1258" xr:uid="{00000000-0005-0000-0000-0000B1060000}"/>
    <cellStyle name="Currency 2 4 3 2 5" xfId="1259" xr:uid="{00000000-0005-0000-0000-0000B2060000}"/>
    <cellStyle name="Currency 2 4 3 2 6" xfId="1260" xr:uid="{00000000-0005-0000-0000-0000B3060000}"/>
    <cellStyle name="Currency 2 4 3 2 6 2" xfId="3593" xr:uid="{00000000-0005-0000-0000-0000B4060000}"/>
    <cellStyle name="Currency 2 4 3 2 6 3" xfId="2557" xr:uid="{00000000-0005-0000-0000-0000B5060000}"/>
    <cellStyle name="Currency 2 4 3 3" xfId="1261" xr:uid="{00000000-0005-0000-0000-0000B6060000}"/>
    <cellStyle name="Currency 2 4 3 3 2" xfId="1262" xr:uid="{00000000-0005-0000-0000-0000B7060000}"/>
    <cellStyle name="Currency 2 4 3 3 2 2" xfId="1263" xr:uid="{00000000-0005-0000-0000-0000B8060000}"/>
    <cellStyle name="Currency 2 4 3 3 3" xfId="1264" xr:uid="{00000000-0005-0000-0000-0000B9060000}"/>
    <cellStyle name="Currency 2 4 3 3 4" xfId="1265" xr:uid="{00000000-0005-0000-0000-0000BA060000}"/>
    <cellStyle name="Currency 2 4 3 3 5" xfId="1266" xr:uid="{00000000-0005-0000-0000-0000BB060000}"/>
    <cellStyle name="Currency 2 4 3 3 5 2" xfId="3594" xr:uid="{00000000-0005-0000-0000-0000BC060000}"/>
    <cellStyle name="Currency 2 4 3 3 5 3" xfId="2558" xr:uid="{00000000-0005-0000-0000-0000BD060000}"/>
    <cellStyle name="Currency 2 4 3 4" xfId="1267" xr:uid="{00000000-0005-0000-0000-0000BE060000}"/>
    <cellStyle name="Currency 2 4 3 4 2" xfId="1268" xr:uid="{00000000-0005-0000-0000-0000BF060000}"/>
    <cellStyle name="Currency 2 4 3 5" xfId="1269" xr:uid="{00000000-0005-0000-0000-0000C0060000}"/>
    <cellStyle name="Currency 2 4 3 6" xfId="1270" xr:uid="{00000000-0005-0000-0000-0000C1060000}"/>
    <cellStyle name="Currency 2 4 3 7" xfId="1271" xr:uid="{00000000-0005-0000-0000-0000C2060000}"/>
    <cellStyle name="Currency 2 4 3 7 2" xfId="3595" xr:uid="{00000000-0005-0000-0000-0000C3060000}"/>
    <cellStyle name="Currency 2 4 3 7 3" xfId="2559" xr:uid="{00000000-0005-0000-0000-0000C4060000}"/>
    <cellStyle name="Currency 2 4 4" xfId="1272" xr:uid="{00000000-0005-0000-0000-0000C5060000}"/>
    <cellStyle name="Currency 2 4 4 2" xfId="1273" xr:uid="{00000000-0005-0000-0000-0000C6060000}"/>
    <cellStyle name="Currency 2 4 4 2 2" xfId="1274" xr:uid="{00000000-0005-0000-0000-0000C7060000}"/>
    <cellStyle name="Currency 2 4 4 2 2 2" xfId="1275" xr:uid="{00000000-0005-0000-0000-0000C8060000}"/>
    <cellStyle name="Currency 2 4 4 2 3" xfId="1276" xr:uid="{00000000-0005-0000-0000-0000C9060000}"/>
    <cellStyle name="Currency 2 4 4 2 4" xfId="1277" xr:uid="{00000000-0005-0000-0000-0000CA060000}"/>
    <cellStyle name="Currency 2 4 4 2 5" xfId="1278" xr:uid="{00000000-0005-0000-0000-0000CB060000}"/>
    <cellStyle name="Currency 2 4 4 2 5 2" xfId="3596" xr:uid="{00000000-0005-0000-0000-0000CC060000}"/>
    <cellStyle name="Currency 2 4 4 2 5 3" xfId="2560" xr:uid="{00000000-0005-0000-0000-0000CD060000}"/>
    <cellStyle name="Currency 2 4 4 3" xfId="1279" xr:uid="{00000000-0005-0000-0000-0000CE060000}"/>
    <cellStyle name="Currency 2 4 4 3 2" xfId="1280" xr:uid="{00000000-0005-0000-0000-0000CF060000}"/>
    <cellStyle name="Currency 2 4 4 4" xfId="1281" xr:uid="{00000000-0005-0000-0000-0000D0060000}"/>
    <cellStyle name="Currency 2 4 4 5" xfId="1282" xr:uid="{00000000-0005-0000-0000-0000D1060000}"/>
    <cellStyle name="Currency 2 4 4 6" xfId="1283" xr:uid="{00000000-0005-0000-0000-0000D2060000}"/>
    <cellStyle name="Currency 2 4 4 6 2" xfId="3597" xr:uid="{00000000-0005-0000-0000-0000D3060000}"/>
    <cellStyle name="Currency 2 4 4 6 3" xfId="2561" xr:uid="{00000000-0005-0000-0000-0000D4060000}"/>
    <cellStyle name="Currency 2 4 5" xfId="1284" xr:uid="{00000000-0005-0000-0000-0000D5060000}"/>
    <cellStyle name="Currency 2 4 5 2" xfId="1285" xr:uid="{00000000-0005-0000-0000-0000D6060000}"/>
    <cellStyle name="Currency 2 4 5 2 2" xfId="1286" xr:uid="{00000000-0005-0000-0000-0000D7060000}"/>
    <cellStyle name="Currency 2 4 5 3" xfId="1287" xr:uid="{00000000-0005-0000-0000-0000D8060000}"/>
    <cellStyle name="Currency 2 4 5 4" xfId="1288" xr:uid="{00000000-0005-0000-0000-0000D9060000}"/>
    <cellStyle name="Currency 2 4 5 5" xfId="1289" xr:uid="{00000000-0005-0000-0000-0000DA060000}"/>
    <cellStyle name="Currency 2 4 5 5 2" xfId="3598" xr:uid="{00000000-0005-0000-0000-0000DB060000}"/>
    <cellStyle name="Currency 2 4 5 5 3" xfId="2562" xr:uid="{00000000-0005-0000-0000-0000DC060000}"/>
    <cellStyle name="Currency 2 4 6" xfId="1290" xr:uid="{00000000-0005-0000-0000-0000DD060000}"/>
    <cellStyle name="Currency 2 4 6 2" xfId="1291" xr:uid="{00000000-0005-0000-0000-0000DE060000}"/>
    <cellStyle name="Currency 2 4 7" xfId="1292" xr:uid="{00000000-0005-0000-0000-0000DF060000}"/>
    <cellStyle name="Currency 2 4 8" xfId="1293" xr:uid="{00000000-0005-0000-0000-0000E0060000}"/>
    <cellStyle name="Currency 2 4 9" xfId="1294" xr:uid="{00000000-0005-0000-0000-0000E1060000}"/>
    <cellStyle name="Currency 2 4 9 2" xfId="3599" xr:uid="{00000000-0005-0000-0000-0000E2060000}"/>
    <cellStyle name="Currency 2 4 9 3" xfId="2563" xr:uid="{00000000-0005-0000-0000-0000E3060000}"/>
    <cellStyle name="Currency 2 5" xfId="1295" xr:uid="{00000000-0005-0000-0000-0000E4060000}"/>
    <cellStyle name="Currency 2 5 2" xfId="1296" xr:uid="{00000000-0005-0000-0000-0000E5060000}"/>
    <cellStyle name="Currency 2 5 2 2" xfId="1297" xr:uid="{00000000-0005-0000-0000-0000E6060000}"/>
    <cellStyle name="Currency 2 5 2 2 2" xfId="1298" xr:uid="{00000000-0005-0000-0000-0000E7060000}"/>
    <cellStyle name="Currency 2 5 2 2 2 2" xfId="1299" xr:uid="{00000000-0005-0000-0000-0000E8060000}"/>
    <cellStyle name="Currency 2 5 2 2 2 2 2" xfId="1300" xr:uid="{00000000-0005-0000-0000-0000E9060000}"/>
    <cellStyle name="Currency 2 5 2 2 2 3" xfId="1301" xr:uid="{00000000-0005-0000-0000-0000EA060000}"/>
    <cellStyle name="Currency 2 5 2 2 2 4" xfId="1302" xr:uid="{00000000-0005-0000-0000-0000EB060000}"/>
    <cellStyle name="Currency 2 5 2 2 2 5" xfId="1303" xr:uid="{00000000-0005-0000-0000-0000EC060000}"/>
    <cellStyle name="Currency 2 5 2 2 2 5 2" xfId="3600" xr:uid="{00000000-0005-0000-0000-0000ED060000}"/>
    <cellStyle name="Currency 2 5 2 2 2 5 3" xfId="2564" xr:uid="{00000000-0005-0000-0000-0000EE060000}"/>
    <cellStyle name="Currency 2 5 2 2 3" xfId="1304" xr:uid="{00000000-0005-0000-0000-0000EF060000}"/>
    <cellStyle name="Currency 2 5 2 2 3 2" xfId="1305" xr:uid="{00000000-0005-0000-0000-0000F0060000}"/>
    <cellStyle name="Currency 2 5 2 2 4" xfId="1306" xr:uid="{00000000-0005-0000-0000-0000F1060000}"/>
    <cellStyle name="Currency 2 5 2 2 5" xfId="1307" xr:uid="{00000000-0005-0000-0000-0000F2060000}"/>
    <cellStyle name="Currency 2 5 2 2 6" xfId="1308" xr:uid="{00000000-0005-0000-0000-0000F3060000}"/>
    <cellStyle name="Currency 2 5 2 2 6 2" xfId="3601" xr:uid="{00000000-0005-0000-0000-0000F4060000}"/>
    <cellStyle name="Currency 2 5 2 2 6 3" xfId="2565" xr:uid="{00000000-0005-0000-0000-0000F5060000}"/>
    <cellStyle name="Currency 2 5 2 3" xfId="1309" xr:uid="{00000000-0005-0000-0000-0000F6060000}"/>
    <cellStyle name="Currency 2 5 2 3 2" xfId="1310" xr:uid="{00000000-0005-0000-0000-0000F7060000}"/>
    <cellStyle name="Currency 2 5 2 3 2 2" xfId="1311" xr:uid="{00000000-0005-0000-0000-0000F8060000}"/>
    <cellStyle name="Currency 2 5 2 3 3" xfId="1312" xr:uid="{00000000-0005-0000-0000-0000F9060000}"/>
    <cellStyle name="Currency 2 5 2 3 4" xfId="1313" xr:uid="{00000000-0005-0000-0000-0000FA060000}"/>
    <cellStyle name="Currency 2 5 2 3 5" xfId="1314" xr:uid="{00000000-0005-0000-0000-0000FB060000}"/>
    <cellStyle name="Currency 2 5 2 3 5 2" xfId="3602" xr:uid="{00000000-0005-0000-0000-0000FC060000}"/>
    <cellStyle name="Currency 2 5 2 3 5 3" xfId="2566" xr:uid="{00000000-0005-0000-0000-0000FD060000}"/>
    <cellStyle name="Currency 2 5 2 4" xfId="1315" xr:uid="{00000000-0005-0000-0000-0000FE060000}"/>
    <cellStyle name="Currency 2 5 2 4 2" xfId="1316" xr:uid="{00000000-0005-0000-0000-0000FF060000}"/>
    <cellStyle name="Currency 2 5 2 5" xfId="1317" xr:uid="{00000000-0005-0000-0000-000000070000}"/>
    <cellStyle name="Currency 2 5 2 6" xfId="1318" xr:uid="{00000000-0005-0000-0000-000001070000}"/>
    <cellStyle name="Currency 2 5 2 7" xfId="1319" xr:uid="{00000000-0005-0000-0000-000002070000}"/>
    <cellStyle name="Currency 2 5 2 7 2" xfId="3603" xr:uid="{00000000-0005-0000-0000-000003070000}"/>
    <cellStyle name="Currency 2 5 2 7 3" xfId="2567" xr:uid="{00000000-0005-0000-0000-000004070000}"/>
    <cellStyle name="Currency 2 5 3" xfId="1320" xr:uid="{00000000-0005-0000-0000-000005070000}"/>
    <cellStyle name="Currency 2 5 3 2" xfId="1321" xr:uid="{00000000-0005-0000-0000-000006070000}"/>
    <cellStyle name="Currency 2 5 3 2 2" xfId="1322" xr:uid="{00000000-0005-0000-0000-000007070000}"/>
    <cellStyle name="Currency 2 5 3 2 2 2" xfId="1323" xr:uid="{00000000-0005-0000-0000-000008070000}"/>
    <cellStyle name="Currency 2 5 3 2 3" xfId="1324" xr:uid="{00000000-0005-0000-0000-000009070000}"/>
    <cellStyle name="Currency 2 5 3 2 4" xfId="1325" xr:uid="{00000000-0005-0000-0000-00000A070000}"/>
    <cellStyle name="Currency 2 5 3 2 5" xfId="1326" xr:uid="{00000000-0005-0000-0000-00000B070000}"/>
    <cellStyle name="Currency 2 5 3 2 5 2" xfId="3604" xr:uid="{00000000-0005-0000-0000-00000C070000}"/>
    <cellStyle name="Currency 2 5 3 2 5 3" xfId="2568" xr:uid="{00000000-0005-0000-0000-00000D070000}"/>
    <cellStyle name="Currency 2 5 3 3" xfId="1327" xr:uid="{00000000-0005-0000-0000-00000E070000}"/>
    <cellStyle name="Currency 2 5 3 3 2" xfId="1328" xr:uid="{00000000-0005-0000-0000-00000F070000}"/>
    <cellStyle name="Currency 2 5 3 4" xfId="1329" xr:uid="{00000000-0005-0000-0000-000010070000}"/>
    <cellStyle name="Currency 2 5 3 5" xfId="1330" xr:uid="{00000000-0005-0000-0000-000011070000}"/>
    <cellStyle name="Currency 2 5 3 6" xfId="1331" xr:uid="{00000000-0005-0000-0000-000012070000}"/>
    <cellStyle name="Currency 2 5 3 6 2" xfId="3605" xr:uid="{00000000-0005-0000-0000-000013070000}"/>
    <cellStyle name="Currency 2 5 3 6 3" xfId="2569" xr:uid="{00000000-0005-0000-0000-000014070000}"/>
    <cellStyle name="Currency 2 5 4" xfId="1332" xr:uid="{00000000-0005-0000-0000-000015070000}"/>
    <cellStyle name="Currency 2 5 4 2" xfId="1333" xr:uid="{00000000-0005-0000-0000-000016070000}"/>
    <cellStyle name="Currency 2 5 4 2 2" xfId="1334" xr:uid="{00000000-0005-0000-0000-000017070000}"/>
    <cellStyle name="Currency 2 5 4 3" xfId="1335" xr:uid="{00000000-0005-0000-0000-000018070000}"/>
    <cellStyle name="Currency 2 5 4 4" xfId="1336" xr:uid="{00000000-0005-0000-0000-000019070000}"/>
    <cellStyle name="Currency 2 5 4 5" xfId="1337" xr:uid="{00000000-0005-0000-0000-00001A070000}"/>
    <cellStyle name="Currency 2 5 4 5 2" xfId="3606" xr:uid="{00000000-0005-0000-0000-00001B070000}"/>
    <cellStyle name="Currency 2 5 4 5 3" xfId="2570" xr:uid="{00000000-0005-0000-0000-00001C070000}"/>
    <cellStyle name="Currency 2 5 5" xfId="1338" xr:uid="{00000000-0005-0000-0000-00001D070000}"/>
    <cellStyle name="Currency 2 5 5 2" xfId="1339" xr:uid="{00000000-0005-0000-0000-00001E070000}"/>
    <cellStyle name="Currency 2 5 6" xfId="1340" xr:uid="{00000000-0005-0000-0000-00001F070000}"/>
    <cellStyle name="Currency 2 5 7" xfId="1341" xr:uid="{00000000-0005-0000-0000-000020070000}"/>
    <cellStyle name="Currency 2 5 8" xfId="1342" xr:uid="{00000000-0005-0000-0000-000021070000}"/>
    <cellStyle name="Currency 2 5 8 2" xfId="3607" xr:uid="{00000000-0005-0000-0000-000022070000}"/>
    <cellStyle name="Currency 2 5 8 3" xfId="2571" xr:uid="{00000000-0005-0000-0000-000023070000}"/>
    <cellStyle name="Currency 2 6" xfId="1343" xr:uid="{00000000-0005-0000-0000-000024070000}"/>
    <cellStyle name="Currency 2 6 2" xfId="1344" xr:uid="{00000000-0005-0000-0000-000025070000}"/>
    <cellStyle name="Currency 2 6 2 2" xfId="1345" xr:uid="{00000000-0005-0000-0000-000026070000}"/>
    <cellStyle name="Currency 2 6 2 2 2" xfId="1346" xr:uid="{00000000-0005-0000-0000-000027070000}"/>
    <cellStyle name="Currency 2 6 2 2 2 2" xfId="1347" xr:uid="{00000000-0005-0000-0000-000028070000}"/>
    <cellStyle name="Currency 2 6 2 2 3" xfId="1348" xr:uid="{00000000-0005-0000-0000-000029070000}"/>
    <cellStyle name="Currency 2 6 2 2 4" xfId="1349" xr:uid="{00000000-0005-0000-0000-00002A070000}"/>
    <cellStyle name="Currency 2 6 2 2 5" xfId="1350" xr:uid="{00000000-0005-0000-0000-00002B070000}"/>
    <cellStyle name="Currency 2 6 2 2 5 2" xfId="3608" xr:uid="{00000000-0005-0000-0000-00002C070000}"/>
    <cellStyle name="Currency 2 6 2 2 5 3" xfId="2572" xr:uid="{00000000-0005-0000-0000-00002D070000}"/>
    <cellStyle name="Currency 2 6 2 3" xfId="1351" xr:uid="{00000000-0005-0000-0000-00002E070000}"/>
    <cellStyle name="Currency 2 6 2 3 2" xfId="1352" xr:uid="{00000000-0005-0000-0000-00002F070000}"/>
    <cellStyle name="Currency 2 6 2 4" xfId="1353" xr:uid="{00000000-0005-0000-0000-000030070000}"/>
    <cellStyle name="Currency 2 6 2 5" xfId="1354" xr:uid="{00000000-0005-0000-0000-000031070000}"/>
    <cellStyle name="Currency 2 6 2 6" xfId="1355" xr:uid="{00000000-0005-0000-0000-000032070000}"/>
    <cellStyle name="Currency 2 6 2 6 2" xfId="3609" xr:uid="{00000000-0005-0000-0000-000033070000}"/>
    <cellStyle name="Currency 2 6 2 6 3" xfId="2573" xr:uid="{00000000-0005-0000-0000-000034070000}"/>
    <cellStyle name="Currency 2 6 3" xfId="1356" xr:uid="{00000000-0005-0000-0000-000035070000}"/>
    <cellStyle name="Currency 2 6 3 2" xfId="1357" xr:uid="{00000000-0005-0000-0000-000036070000}"/>
    <cellStyle name="Currency 2 6 3 2 2" xfId="1358" xr:uid="{00000000-0005-0000-0000-000037070000}"/>
    <cellStyle name="Currency 2 6 3 3" xfId="1359" xr:uid="{00000000-0005-0000-0000-000038070000}"/>
    <cellStyle name="Currency 2 6 3 4" xfId="1360" xr:uid="{00000000-0005-0000-0000-000039070000}"/>
    <cellStyle name="Currency 2 6 3 5" xfId="1361" xr:uid="{00000000-0005-0000-0000-00003A070000}"/>
    <cellStyle name="Currency 2 6 3 5 2" xfId="3610" xr:uid="{00000000-0005-0000-0000-00003B070000}"/>
    <cellStyle name="Currency 2 6 3 5 3" xfId="2574" xr:uid="{00000000-0005-0000-0000-00003C070000}"/>
    <cellStyle name="Currency 2 6 4" xfId="1362" xr:uid="{00000000-0005-0000-0000-00003D070000}"/>
    <cellStyle name="Currency 2 6 4 2" xfId="1363" xr:uid="{00000000-0005-0000-0000-00003E070000}"/>
    <cellStyle name="Currency 2 6 5" xfId="1364" xr:uid="{00000000-0005-0000-0000-00003F070000}"/>
    <cellStyle name="Currency 2 6 6" xfId="1365" xr:uid="{00000000-0005-0000-0000-000040070000}"/>
    <cellStyle name="Currency 2 6 7" xfId="1366" xr:uid="{00000000-0005-0000-0000-000041070000}"/>
    <cellStyle name="Currency 2 6 7 2" xfId="3611" xr:uid="{00000000-0005-0000-0000-000042070000}"/>
    <cellStyle name="Currency 2 6 7 3" xfId="2575" xr:uid="{00000000-0005-0000-0000-000043070000}"/>
    <cellStyle name="Currency 2 7" xfId="1367" xr:uid="{00000000-0005-0000-0000-000044070000}"/>
    <cellStyle name="Currency 2 7 2" xfId="1368" xr:uid="{00000000-0005-0000-0000-000045070000}"/>
    <cellStyle name="Currency 2 7 2 2" xfId="1369" xr:uid="{00000000-0005-0000-0000-000046070000}"/>
    <cellStyle name="Currency 2 7 2 2 2" xfId="1370" xr:uid="{00000000-0005-0000-0000-000047070000}"/>
    <cellStyle name="Currency 2 7 2 2 2 2" xfId="1371" xr:uid="{00000000-0005-0000-0000-000048070000}"/>
    <cellStyle name="Currency 2 7 2 2 3" xfId="1372" xr:uid="{00000000-0005-0000-0000-000049070000}"/>
    <cellStyle name="Currency 2 7 2 2 4" xfId="1373" xr:uid="{00000000-0005-0000-0000-00004A070000}"/>
    <cellStyle name="Currency 2 7 2 2 5" xfId="1374" xr:uid="{00000000-0005-0000-0000-00004B070000}"/>
    <cellStyle name="Currency 2 7 2 2 5 2" xfId="3612" xr:uid="{00000000-0005-0000-0000-00004C070000}"/>
    <cellStyle name="Currency 2 7 2 2 5 3" xfId="2576" xr:uid="{00000000-0005-0000-0000-00004D070000}"/>
    <cellStyle name="Currency 2 7 2 3" xfId="1375" xr:uid="{00000000-0005-0000-0000-00004E070000}"/>
    <cellStyle name="Currency 2 7 2 3 2" xfId="1376" xr:uid="{00000000-0005-0000-0000-00004F070000}"/>
    <cellStyle name="Currency 2 7 2 4" xfId="1377" xr:uid="{00000000-0005-0000-0000-000050070000}"/>
    <cellStyle name="Currency 2 7 2 5" xfId="1378" xr:uid="{00000000-0005-0000-0000-000051070000}"/>
    <cellStyle name="Currency 2 7 2 6" xfId="1379" xr:uid="{00000000-0005-0000-0000-000052070000}"/>
    <cellStyle name="Currency 2 7 2 6 2" xfId="3613" xr:uid="{00000000-0005-0000-0000-000053070000}"/>
    <cellStyle name="Currency 2 7 2 6 3" xfId="2577" xr:uid="{00000000-0005-0000-0000-000054070000}"/>
    <cellStyle name="Currency 2 7 3" xfId="1380" xr:uid="{00000000-0005-0000-0000-000055070000}"/>
    <cellStyle name="Currency 2 7 3 2" xfId="1381" xr:uid="{00000000-0005-0000-0000-000056070000}"/>
    <cellStyle name="Currency 2 7 3 2 2" xfId="1382" xr:uid="{00000000-0005-0000-0000-000057070000}"/>
    <cellStyle name="Currency 2 7 3 3" xfId="1383" xr:uid="{00000000-0005-0000-0000-000058070000}"/>
    <cellStyle name="Currency 2 7 3 4" xfId="1384" xr:uid="{00000000-0005-0000-0000-000059070000}"/>
    <cellStyle name="Currency 2 7 3 5" xfId="1385" xr:uid="{00000000-0005-0000-0000-00005A070000}"/>
    <cellStyle name="Currency 2 7 3 5 2" xfId="3614" xr:uid="{00000000-0005-0000-0000-00005B070000}"/>
    <cellStyle name="Currency 2 7 3 5 3" xfId="2578" xr:uid="{00000000-0005-0000-0000-00005C070000}"/>
    <cellStyle name="Currency 2 7 4" xfId="1386" xr:uid="{00000000-0005-0000-0000-00005D070000}"/>
    <cellStyle name="Currency 2 7 4 2" xfId="1387" xr:uid="{00000000-0005-0000-0000-00005E070000}"/>
    <cellStyle name="Currency 2 7 5" xfId="1388" xr:uid="{00000000-0005-0000-0000-00005F070000}"/>
    <cellStyle name="Currency 2 7 6" xfId="1389" xr:uid="{00000000-0005-0000-0000-000060070000}"/>
    <cellStyle name="Currency 2 7 7" xfId="1390" xr:uid="{00000000-0005-0000-0000-000061070000}"/>
    <cellStyle name="Currency 2 7 7 2" xfId="3615" xr:uid="{00000000-0005-0000-0000-000062070000}"/>
    <cellStyle name="Currency 2 7 7 3" xfId="2579" xr:uid="{00000000-0005-0000-0000-000063070000}"/>
    <cellStyle name="Currency 2 8" xfId="1391" xr:uid="{00000000-0005-0000-0000-000064070000}"/>
    <cellStyle name="Currency 2 8 2" xfId="1392" xr:uid="{00000000-0005-0000-0000-000065070000}"/>
    <cellStyle name="Currency 2 8 2 2" xfId="1393" xr:uid="{00000000-0005-0000-0000-000066070000}"/>
    <cellStyle name="Currency 2 8 2 2 2" xfId="1394" xr:uid="{00000000-0005-0000-0000-000067070000}"/>
    <cellStyle name="Currency 2 8 2 3" xfId="1395" xr:uid="{00000000-0005-0000-0000-000068070000}"/>
    <cellStyle name="Currency 2 8 2 4" xfId="1396" xr:uid="{00000000-0005-0000-0000-000069070000}"/>
    <cellStyle name="Currency 2 8 2 5" xfId="1397" xr:uid="{00000000-0005-0000-0000-00006A070000}"/>
    <cellStyle name="Currency 2 8 2 5 2" xfId="3616" xr:uid="{00000000-0005-0000-0000-00006B070000}"/>
    <cellStyle name="Currency 2 8 2 5 3" xfId="2580" xr:uid="{00000000-0005-0000-0000-00006C070000}"/>
    <cellStyle name="Currency 2 8 3" xfId="1398" xr:uid="{00000000-0005-0000-0000-00006D070000}"/>
    <cellStyle name="Currency 2 8 3 2" xfId="1399" xr:uid="{00000000-0005-0000-0000-00006E070000}"/>
    <cellStyle name="Currency 2 8 4" xfId="1400" xr:uid="{00000000-0005-0000-0000-00006F070000}"/>
    <cellStyle name="Currency 2 8 5" xfId="1401" xr:uid="{00000000-0005-0000-0000-000070070000}"/>
    <cellStyle name="Currency 2 8 6" xfId="1402" xr:uid="{00000000-0005-0000-0000-000071070000}"/>
    <cellStyle name="Currency 2 8 6 2" xfId="3617" xr:uid="{00000000-0005-0000-0000-000072070000}"/>
    <cellStyle name="Currency 2 8 6 3" xfId="2581" xr:uid="{00000000-0005-0000-0000-000073070000}"/>
    <cellStyle name="Currency 2 9" xfId="1403" xr:uid="{00000000-0005-0000-0000-000074070000}"/>
    <cellStyle name="Currency 2 9 2" xfId="1404" xr:uid="{00000000-0005-0000-0000-000075070000}"/>
    <cellStyle name="Currency 2 9 2 2" xfId="1405" xr:uid="{00000000-0005-0000-0000-000076070000}"/>
    <cellStyle name="Currency 2 9 3" xfId="1406" xr:uid="{00000000-0005-0000-0000-000077070000}"/>
    <cellStyle name="Currency 2 9 4" xfId="1407" xr:uid="{00000000-0005-0000-0000-000078070000}"/>
    <cellStyle name="Currency 2 9 5" xfId="1408" xr:uid="{00000000-0005-0000-0000-000079070000}"/>
    <cellStyle name="Currency 2 9 5 2" xfId="3618" xr:uid="{00000000-0005-0000-0000-00007A070000}"/>
    <cellStyle name="Currency 2 9 5 3" xfId="2582" xr:uid="{00000000-0005-0000-0000-00007B070000}"/>
    <cellStyle name="Encabezado 4" xfId="1409" xr:uid="{00000000-0005-0000-0000-00007C070000}"/>
    <cellStyle name="Énfasis1" xfId="1410" xr:uid="{00000000-0005-0000-0000-00007D070000}"/>
    <cellStyle name="Énfasis2" xfId="1411" xr:uid="{00000000-0005-0000-0000-00007E070000}"/>
    <cellStyle name="Énfasis3" xfId="1412" xr:uid="{00000000-0005-0000-0000-00007F070000}"/>
    <cellStyle name="Énfasis4" xfId="1413" xr:uid="{00000000-0005-0000-0000-000080070000}"/>
    <cellStyle name="Énfasis5" xfId="1414" xr:uid="{00000000-0005-0000-0000-000081070000}"/>
    <cellStyle name="Énfasis6" xfId="1415" xr:uid="{00000000-0005-0000-0000-000082070000}"/>
    <cellStyle name="Entrada" xfId="1416" xr:uid="{00000000-0005-0000-0000-000083070000}"/>
    <cellStyle name="Euro" xfId="1417" xr:uid="{00000000-0005-0000-0000-000084070000}"/>
    <cellStyle name="Explanatory Text 2" xfId="1418" xr:uid="{00000000-0005-0000-0000-000085070000}"/>
    <cellStyle name="Explanatory Text 3" xfId="1419" xr:uid="{00000000-0005-0000-0000-000086070000}"/>
    <cellStyle name="Explanatory Text 4" xfId="1420" xr:uid="{00000000-0005-0000-0000-000087070000}"/>
    <cellStyle name="Good 2" xfId="1421" xr:uid="{00000000-0005-0000-0000-000088070000}"/>
    <cellStyle name="Good 3" xfId="1422" xr:uid="{00000000-0005-0000-0000-000089070000}"/>
    <cellStyle name="Good 4" xfId="1423" xr:uid="{00000000-0005-0000-0000-00008A070000}"/>
    <cellStyle name="Good 5" xfId="1424" xr:uid="{00000000-0005-0000-0000-00008B070000}"/>
    <cellStyle name="Heading 1 2" xfId="1425" xr:uid="{00000000-0005-0000-0000-00008C070000}"/>
    <cellStyle name="Heading 1 3" xfId="1426" xr:uid="{00000000-0005-0000-0000-00008D070000}"/>
    <cellStyle name="Heading 1 4" xfId="1427" xr:uid="{00000000-0005-0000-0000-00008E070000}"/>
    <cellStyle name="Heading 2 2" xfId="1428" xr:uid="{00000000-0005-0000-0000-00008F070000}"/>
    <cellStyle name="Heading 2 3" xfId="1429" xr:uid="{00000000-0005-0000-0000-000090070000}"/>
    <cellStyle name="Heading 2 4" xfId="1430" xr:uid="{00000000-0005-0000-0000-000091070000}"/>
    <cellStyle name="Heading 3 2" xfId="1431" xr:uid="{00000000-0005-0000-0000-000092070000}"/>
    <cellStyle name="Heading 3 3" xfId="1432" xr:uid="{00000000-0005-0000-0000-000093070000}"/>
    <cellStyle name="Heading 3 4" xfId="1433" xr:uid="{00000000-0005-0000-0000-000094070000}"/>
    <cellStyle name="Heading 4 2" xfId="1434" xr:uid="{00000000-0005-0000-0000-000095070000}"/>
    <cellStyle name="Heading 4 3" xfId="1435" xr:uid="{00000000-0005-0000-0000-000096070000}"/>
    <cellStyle name="Heading 4 4" xfId="1436" xr:uid="{00000000-0005-0000-0000-000097070000}"/>
    <cellStyle name="Hyperlink" xfId="4401" builtinId="8"/>
    <cellStyle name="Incorrecto" xfId="1437" xr:uid="{00000000-0005-0000-0000-000098070000}"/>
    <cellStyle name="Input 2" xfId="1438" xr:uid="{00000000-0005-0000-0000-000099070000}"/>
    <cellStyle name="Input 3" xfId="1439" xr:uid="{00000000-0005-0000-0000-00009A070000}"/>
    <cellStyle name="Input 4" xfId="1440" xr:uid="{00000000-0005-0000-0000-00009B070000}"/>
    <cellStyle name="Linked Cell 2" xfId="1441" xr:uid="{00000000-0005-0000-0000-00009C070000}"/>
    <cellStyle name="Linked Cell 3" xfId="1442" xr:uid="{00000000-0005-0000-0000-00009D070000}"/>
    <cellStyle name="Linked Cell 4" xfId="1443" xr:uid="{00000000-0005-0000-0000-00009E070000}"/>
    <cellStyle name="Neutral 2" xfId="1444" xr:uid="{00000000-0005-0000-0000-00009F070000}"/>
    <cellStyle name="Neutral 3" xfId="1445" xr:uid="{00000000-0005-0000-0000-0000A0070000}"/>
    <cellStyle name="Neutral 4" xfId="1446" xr:uid="{00000000-0005-0000-0000-0000A1070000}"/>
    <cellStyle name="Normal" xfId="0" builtinId="0"/>
    <cellStyle name="Normal 10" xfId="1447" xr:uid="{00000000-0005-0000-0000-0000A3070000}"/>
    <cellStyle name="Normal 10 10" xfId="1448" xr:uid="{00000000-0005-0000-0000-0000A4070000}"/>
    <cellStyle name="Normal 10 10 2" xfId="3619" xr:uid="{00000000-0005-0000-0000-0000A5070000}"/>
    <cellStyle name="Normal 10 10 3" xfId="2583" xr:uid="{00000000-0005-0000-0000-0000A6070000}"/>
    <cellStyle name="Normal 10 11" xfId="1449" xr:uid="{00000000-0005-0000-0000-0000A7070000}"/>
    <cellStyle name="Normal 10 11 2" xfId="3620" xr:uid="{00000000-0005-0000-0000-0000A8070000}"/>
    <cellStyle name="Normal 10 11 3" xfId="2584" xr:uid="{00000000-0005-0000-0000-0000A9070000}"/>
    <cellStyle name="Normal 10 2" xfId="1450" xr:uid="{00000000-0005-0000-0000-0000AA070000}"/>
    <cellStyle name="Normal 10 2 2" xfId="1451" xr:uid="{00000000-0005-0000-0000-0000AB070000}"/>
    <cellStyle name="Normal 10 2 2 2" xfId="1452" xr:uid="{00000000-0005-0000-0000-0000AC070000}"/>
    <cellStyle name="Normal 10 2 2 2 2" xfId="1453" xr:uid="{00000000-0005-0000-0000-0000AD070000}"/>
    <cellStyle name="Normal 10 2 2 2 2 2" xfId="1454" xr:uid="{00000000-0005-0000-0000-0000AE070000}"/>
    <cellStyle name="Normal 10 2 2 2 2 2 2" xfId="1455" xr:uid="{00000000-0005-0000-0000-0000AF070000}"/>
    <cellStyle name="Normal 10 2 2 2 2 2 2 2" xfId="3626" xr:uid="{00000000-0005-0000-0000-0000B0070000}"/>
    <cellStyle name="Normal 10 2 2 2 2 2 2 3" xfId="2590" xr:uid="{00000000-0005-0000-0000-0000B1070000}"/>
    <cellStyle name="Normal 10 2 2 2 2 2 3" xfId="1456" xr:uid="{00000000-0005-0000-0000-0000B2070000}"/>
    <cellStyle name="Normal 10 2 2 2 2 2 3 2" xfId="3627" xr:uid="{00000000-0005-0000-0000-0000B3070000}"/>
    <cellStyle name="Normal 10 2 2 2 2 2 3 3" xfId="2591" xr:uid="{00000000-0005-0000-0000-0000B4070000}"/>
    <cellStyle name="Normal 10 2 2 2 2 2 4" xfId="3625" xr:uid="{00000000-0005-0000-0000-0000B5070000}"/>
    <cellStyle name="Normal 10 2 2 2 2 2 5" xfId="2589" xr:uid="{00000000-0005-0000-0000-0000B6070000}"/>
    <cellStyle name="Normal 10 2 2 2 2 3" xfId="1457" xr:uid="{00000000-0005-0000-0000-0000B7070000}"/>
    <cellStyle name="Normal 10 2 2 2 2 3 2" xfId="3628" xr:uid="{00000000-0005-0000-0000-0000B8070000}"/>
    <cellStyle name="Normal 10 2 2 2 2 3 3" xfId="2592" xr:uid="{00000000-0005-0000-0000-0000B9070000}"/>
    <cellStyle name="Normal 10 2 2 2 2 4" xfId="1458" xr:uid="{00000000-0005-0000-0000-0000BA070000}"/>
    <cellStyle name="Normal 10 2 2 2 2 4 2" xfId="3629" xr:uid="{00000000-0005-0000-0000-0000BB070000}"/>
    <cellStyle name="Normal 10 2 2 2 2 4 3" xfId="2593" xr:uid="{00000000-0005-0000-0000-0000BC070000}"/>
    <cellStyle name="Normal 10 2 2 2 2 5" xfId="3624" xr:uid="{00000000-0005-0000-0000-0000BD070000}"/>
    <cellStyle name="Normal 10 2 2 2 2 6" xfId="2588" xr:uid="{00000000-0005-0000-0000-0000BE070000}"/>
    <cellStyle name="Normal 10 2 2 2 3" xfId="1459" xr:uid="{00000000-0005-0000-0000-0000BF070000}"/>
    <cellStyle name="Normal 10 2 2 2 3 2" xfId="1460" xr:uid="{00000000-0005-0000-0000-0000C0070000}"/>
    <cellStyle name="Normal 10 2 2 2 3 2 2" xfId="3631" xr:uid="{00000000-0005-0000-0000-0000C1070000}"/>
    <cellStyle name="Normal 10 2 2 2 3 2 3" xfId="2595" xr:uid="{00000000-0005-0000-0000-0000C2070000}"/>
    <cellStyle name="Normal 10 2 2 2 3 3" xfId="1461" xr:uid="{00000000-0005-0000-0000-0000C3070000}"/>
    <cellStyle name="Normal 10 2 2 2 3 3 2" xfId="3632" xr:uid="{00000000-0005-0000-0000-0000C4070000}"/>
    <cellStyle name="Normal 10 2 2 2 3 3 3" xfId="2596" xr:uid="{00000000-0005-0000-0000-0000C5070000}"/>
    <cellStyle name="Normal 10 2 2 2 3 4" xfId="3630" xr:uid="{00000000-0005-0000-0000-0000C6070000}"/>
    <cellStyle name="Normal 10 2 2 2 3 5" xfId="2594" xr:uid="{00000000-0005-0000-0000-0000C7070000}"/>
    <cellStyle name="Normal 10 2 2 2 4" xfId="1462" xr:uid="{00000000-0005-0000-0000-0000C8070000}"/>
    <cellStyle name="Normal 10 2 2 2 4 2" xfId="3633" xr:uid="{00000000-0005-0000-0000-0000C9070000}"/>
    <cellStyle name="Normal 10 2 2 2 4 3" xfId="2597" xr:uid="{00000000-0005-0000-0000-0000CA070000}"/>
    <cellStyle name="Normal 10 2 2 2 5" xfId="1463" xr:uid="{00000000-0005-0000-0000-0000CB070000}"/>
    <cellStyle name="Normal 10 2 2 2 5 2" xfId="3634" xr:uid="{00000000-0005-0000-0000-0000CC070000}"/>
    <cellStyle name="Normal 10 2 2 2 5 3" xfId="2598" xr:uid="{00000000-0005-0000-0000-0000CD070000}"/>
    <cellStyle name="Normal 10 2 2 2 6" xfId="3623" xr:uid="{00000000-0005-0000-0000-0000CE070000}"/>
    <cellStyle name="Normal 10 2 2 2 7" xfId="2587" xr:uid="{00000000-0005-0000-0000-0000CF070000}"/>
    <cellStyle name="Normal 10 2 2 3" xfId="1464" xr:uid="{00000000-0005-0000-0000-0000D0070000}"/>
    <cellStyle name="Normal 10 2 2 3 2" xfId="1465" xr:uid="{00000000-0005-0000-0000-0000D1070000}"/>
    <cellStyle name="Normal 10 2 2 3 2 2" xfId="1466" xr:uid="{00000000-0005-0000-0000-0000D2070000}"/>
    <cellStyle name="Normal 10 2 2 3 2 2 2" xfId="3637" xr:uid="{00000000-0005-0000-0000-0000D3070000}"/>
    <cellStyle name="Normal 10 2 2 3 2 2 3" xfId="2601" xr:uid="{00000000-0005-0000-0000-0000D4070000}"/>
    <cellStyle name="Normal 10 2 2 3 2 3" xfId="1467" xr:uid="{00000000-0005-0000-0000-0000D5070000}"/>
    <cellStyle name="Normal 10 2 2 3 2 3 2" xfId="3638" xr:uid="{00000000-0005-0000-0000-0000D6070000}"/>
    <cellStyle name="Normal 10 2 2 3 2 3 3" xfId="2602" xr:uid="{00000000-0005-0000-0000-0000D7070000}"/>
    <cellStyle name="Normal 10 2 2 3 2 4" xfId="3636" xr:uid="{00000000-0005-0000-0000-0000D8070000}"/>
    <cellStyle name="Normal 10 2 2 3 2 5" xfId="2600" xr:uid="{00000000-0005-0000-0000-0000D9070000}"/>
    <cellStyle name="Normal 10 2 2 3 3" xfId="1468" xr:uid="{00000000-0005-0000-0000-0000DA070000}"/>
    <cellStyle name="Normal 10 2 2 3 3 2" xfId="3639" xr:uid="{00000000-0005-0000-0000-0000DB070000}"/>
    <cellStyle name="Normal 10 2 2 3 3 3" xfId="2603" xr:uid="{00000000-0005-0000-0000-0000DC070000}"/>
    <cellStyle name="Normal 10 2 2 3 4" xfId="1469" xr:uid="{00000000-0005-0000-0000-0000DD070000}"/>
    <cellStyle name="Normal 10 2 2 3 4 2" xfId="3640" xr:uid="{00000000-0005-0000-0000-0000DE070000}"/>
    <cellStyle name="Normal 10 2 2 3 4 3" xfId="2604" xr:uid="{00000000-0005-0000-0000-0000DF070000}"/>
    <cellStyle name="Normal 10 2 2 3 5" xfId="3635" xr:uid="{00000000-0005-0000-0000-0000E0070000}"/>
    <cellStyle name="Normal 10 2 2 3 6" xfId="2599" xr:uid="{00000000-0005-0000-0000-0000E1070000}"/>
    <cellStyle name="Normal 10 2 2 4" xfId="1470" xr:uid="{00000000-0005-0000-0000-0000E2070000}"/>
    <cellStyle name="Normal 10 2 2 4 2" xfId="1471" xr:uid="{00000000-0005-0000-0000-0000E3070000}"/>
    <cellStyle name="Normal 10 2 2 4 2 2" xfId="3642" xr:uid="{00000000-0005-0000-0000-0000E4070000}"/>
    <cellStyle name="Normal 10 2 2 4 2 3" xfId="2606" xr:uid="{00000000-0005-0000-0000-0000E5070000}"/>
    <cellStyle name="Normal 10 2 2 4 3" xfId="1472" xr:uid="{00000000-0005-0000-0000-0000E6070000}"/>
    <cellStyle name="Normal 10 2 2 4 3 2" xfId="3643" xr:uid="{00000000-0005-0000-0000-0000E7070000}"/>
    <cellStyle name="Normal 10 2 2 4 3 3" xfId="2607" xr:uid="{00000000-0005-0000-0000-0000E8070000}"/>
    <cellStyle name="Normal 10 2 2 4 4" xfId="3641" xr:uid="{00000000-0005-0000-0000-0000E9070000}"/>
    <cellStyle name="Normal 10 2 2 4 5" xfId="2605" xr:uid="{00000000-0005-0000-0000-0000EA070000}"/>
    <cellStyle name="Normal 10 2 2 5" xfId="1473" xr:uid="{00000000-0005-0000-0000-0000EB070000}"/>
    <cellStyle name="Normal 10 2 2 5 2" xfId="3644" xr:uid="{00000000-0005-0000-0000-0000EC070000}"/>
    <cellStyle name="Normal 10 2 2 5 3" xfId="2608" xr:uid="{00000000-0005-0000-0000-0000ED070000}"/>
    <cellStyle name="Normal 10 2 2 6" xfId="1474" xr:uid="{00000000-0005-0000-0000-0000EE070000}"/>
    <cellStyle name="Normal 10 2 2 6 2" xfId="3645" xr:uid="{00000000-0005-0000-0000-0000EF070000}"/>
    <cellStyle name="Normal 10 2 2 6 3" xfId="2609" xr:uid="{00000000-0005-0000-0000-0000F0070000}"/>
    <cellStyle name="Normal 10 2 2 7" xfId="3622" xr:uid="{00000000-0005-0000-0000-0000F1070000}"/>
    <cellStyle name="Normal 10 2 2 8" xfId="2586" xr:uid="{00000000-0005-0000-0000-0000F2070000}"/>
    <cellStyle name="Normal 10 2 3" xfId="1475" xr:uid="{00000000-0005-0000-0000-0000F3070000}"/>
    <cellStyle name="Normal 10 2 3 2" xfId="1476" xr:uid="{00000000-0005-0000-0000-0000F4070000}"/>
    <cellStyle name="Normal 10 2 3 2 2" xfId="1477" xr:uid="{00000000-0005-0000-0000-0000F5070000}"/>
    <cellStyle name="Normal 10 2 3 2 2 2" xfId="1478" xr:uid="{00000000-0005-0000-0000-0000F6070000}"/>
    <cellStyle name="Normal 10 2 3 2 2 2 2" xfId="3649" xr:uid="{00000000-0005-0000-0000-0000F7070000}"/>
    <cellStyle name="Normal 10 2 3 2 2 2 3" xfId="2613" xr:uid="{00000000-0005-0000-0000-0000F8070000}"/>
    <cellStyle name="Normal 10 2 3 2 2 3" xfId="1479" xr:uid="{00000000-0005-0000-0000-0000F9070000}"/>
    <cellStyle name="Normal 10 2 3 2 2 3 2" xfId="3650" xr:uid="{00000000-0005-0000-0000-0000FA070000}"/>
    <cellStyle name="Normal 10 2 3 2 2 3 3" xfId="2614" xr:uid="{00000000-0005-0000-0000-0000FB070000}"/>
    <cellStyle name="Normal 10 2 3 2 2 4" xfId="3648" xr:uid="{00000000-0005-0000-0000-0000FC070000}"/>
    <cellStyle name="Normal 10 2 3 2 2 5" xfId="2612" xr:uid="{00000000-0005-0000-0000-0000FD070000}"/>
    <cellStyle name="Normal 10 2 3 2 3" xfId="1480" xr:uid="{00000000-0005-0000-0000-0000FE070000}"/>
    <cellStyle name="Normal 10 2 3 2 3 2" xfId="3651" xr:uid="{00000000-0005-0000-0000-0000FF070000}"/>
    <cellStyle name="Normal 10 2 3 2 3 3" xfId="2615" xr:uid="{00000000-0005-0000-0000-000000080000}"/>
    <cellStyle name="Normal 10 2 3 2 4" xfId="1481" xr:uid="{00000000-0005-0000-0000-000001080000}"/>
    <cellStyle name="Normal 10 2 3 2 4 2" xfId="3652" xr:uid="{00000000-0005-0000-0000-000002080000}"/>
    <cellStyle name="Normal 10 2 3 2 4 3" xfId="2616" xr:uid="{00000000-0005-0000-0000-000003080000}"/>
    <cellStyle name="Normal 10 2 3 2 5" xfId="3647" xr:uid="{00000000-0005-0000-0000-000004080000}"/>
    <cellStyle name="Normal 10 2 3 2 6" xfId="2611" xr:uid="{00000000-0005-0000-0000-000005080000}"/>
    <cellStyle name="Normal 10 2 3 3" xfId="1482" xr:uid="{00000000-0005-0000-0000-000006080000}"/>
    <cellStyle name="Normal 10 2 3 3 2" xfId="1483" xr:uid="{00000000-0005-0000-0000-000007080000}"/>
    <cellStyle name="Normal 10 2 3 3 2 2" xfId="3654" xr:uid="{00000000-0005-0000-0000-000008080000}"/>
    <cellStyle name="Normal 10 2 3 3 2 3" xfId="2618" xr:uid="{00000000-0005-0000-0000-000009080000}"/>
    <cellStyle name="Normal 10 2 3 3 3" xfId="1484" xr:uid="{00000000-0005-0000-0000-00000A080000}"/>
    <cellStyle name="Normal 10 2 3 3 3 2" xfId="3655" xr:uid="{00000000-0005-0000-0000-00000B080000}"/>
    <cellStyle name="Normal 10 2 3 3 3 3" xfId="2619" xr:uid="{00000000-0005-0000-0000-00000C080000}"/>
    <cellStyle name="Normal 10 2 3 3 4" xfId="3653" xr:uid="{00000000-0005-0000-0000-00000D080000}"/>
    <cellStyle name="Normal 10 2 3 3 5" xfId="2617" xr:uid="{00000000-0005-0000-0000-00000E080000}"/>
    <cellStyle name="Normal 10 2 3 4" xfId="1485" xr:uid="{00000000-0005-0000-0000-00000F080000}"/>
    <cellStyle name="Normal 10 2 3 4 2" xfId="3656" xr:uid="{00000000-0005-0000-0000-000010080000}"/>
    <cellStyle name="Normal 10 2 3 4 3" xfId="2620" xr:uid="{00000000-0005-0000-0000-000011080000}"/>
    <cellStyle name="Normal 10 2 3 5" xfId="1486" xr:uid="{00000000-0005-0000-0000-000012080000}"/>
    <cellStyle name="Normal 10 2 3 5 2" xfId="3657" xr:uid="{00000000-0005-0000-0000-000013080000}"/>
    <cellStyle name="Normal 10 2 3 5 3" xfId="2621" xr:uid="{00000000-0005-0000-0000-000014080000}"/>
    <cellStyle name="Normal 10 2 3 6" xfId="3646" xr:uid="{00000000-0005-0000-0000-000015080000}"/>
    <cellStyle name="Normal 10 2 3 7" xfId="2610" xr:uid="{00000000-0005-0000-0000-000016080000}"/>
    <cellStyle name="Normal 10 2 4" xfId="1487" xr:uid="{00000000-0005-0000-0000-000017080000}"/>
    <cellStyle name="Normal 10 2 4 2" xfId="1488" xr:uid="{00000000-0005-0000-0000-000018080000}"/>
    <cellStyle name="Normal 10 2 4 2 2" xfId="1489" xr:uid="{00000000-0005-0000-0000-000019080000}"/>
    <cellStyle name="Normal 10 2 4 2 2 2" xfId="3660" xr:uid="{00000000-0005-0000-0000-00001A080000}"/>
    <cellStyle name="Normal 10 2 4 2 2 3" xfId="2624" xr:uid="{00000000-0005-0000-0000-00001B080000}"/>
    <cellStyle name="Normal 10 2 4 2 3" xfId="1490" xr:uid="{00000000-0005-0000-0000-00001C080000}"/>
    <cellStyle name="Normal 10 2 4 2 3 2" xfId="3661" xr:uid="{00000000-0005-0000-0000-00001D080000}"/>
    <cellStyle name="Normal 10 2 4 2 3 3" xfId="2625" xr:uid="{00000000-0005-0000-0000-00001E080000}"/>
    <cellStyle name="Normal 10 2 4 2 4" xfId="3659" xr:uid="{00000000-0005-0000-0000-00001F080000}"/>
    <cellStyle name="Normal 10 2 4 2 5" xfId="2623" xr:uid="{00000000-0005-0000-0000-000020080000}"/>
    <cellStyle name="Normal 10 2 4 3" xfId="1491" xr:uid="{00000000-0005-0000-0000-000021080000}"/>
    <cellStyle name="Normal 10 2 4 3 2" xfId="3662" xr:uid="{00000000-0005-0000-0000-000022080000}"/>
    <cellStyle name="Normal 10 2 4 3 3" xfId="2626" xr:uid="{00000000-0005-0000-0000-000023080000}"/>
    <cellStyle name="Normal 10 2 4 4" xfId="1492" xr:uid="{00000000-0005-0000-0000-000024080000}"/>
    <cellStyle name="Normal 10 2 4 4 2" xfId="3663" xr:uid="{00000000-0005-0000-0000-000025080000}"/>
    <cellStyle name="Normal 10 2 4 4 3" xfId="2627" xr:uid="{00000000-0005-0000-0000-000026080000}"/>
    <cellStyle name="Normal 10 2 4 5" xfId="3658" xr:uid="{00000000-0005-0000-0000-000027080000}"/>
    <cellStyle name="Normal 10 2 4 6" xfId="2622" xr:uid="{00000000-0005-0000-0000-000028080000}"/>
    <cellStyle name="Normal 10 2 5" xfId="1493" xr:uid="{00000000-0005-0000-0000-000029080000}"/>
    <cellStyle name="Normal 10 2 5 2" xfId="1494" xr:uid="{00000000-0005-0000-0000-00002A080000}"/>
    <cellStyle name="Normal 10 2 5 2 2" xfId="3665" xr:uid="{00000000-0005-0000-0000-00002B080000}"/>
    <cellStyle name="Normal 10 2 5 2 3" xfId="2629" xr:uid="{00000000-0005-0000-0000-00002C080000}"/>
    <cellStyle name="Normal 10 2 5 3" xfId="1495" xr:uid="{00000000-0005-0000-0000-00002D080000}"/>
    <cellStyle name="Normal 10 2 5 3 2" xfId="3666" xr:uid="{00000000-0005-0000-0000-00002E080000}"/>
    <cellStyle name="Normal 10 2 5 3 3" xfId="2630" xr:uid="{00000000-0005-0000-0000-00002F080000}"/>
    <cellStyle name="Normal 10 2 5 4" xfId="3664" xr:uid="{00000000-0005-0000-0000-000030080000}"/>
    <cellStyle name="Normal 10 2 5 5" xfId="2628" xr:uid="{00000000-0005-0000-0000-000031080000}"/>
    <cellStyle name="Normal 10 2 6" xfId="1496" xr:uid="{00000000-0005-0000-0000-000032080000}"/>
    <cellStyle name="Normal 10 2 6 2" xfId="3667" xr:uid="{00000000-0005-0000-0000-000033080000}"/>
    <cellStyle name="Normal 10 2 6 3" xfId="2631" xr:uid="{00000000-0005-0000-0000-000034080000}"/>
    <cellStyle name="Normal 10 2 7" xfId="1497" xr:uid="{00000000-0005-0000-0000-000035080000}"/>
    <cellStyle name="Normal 10 2 7 2" xfId="3668" xr:uid="{00000000-0005-0000-0000-000036080000}"/>
    <cellStyle name="Normal 10 2 7 3" xfId="2632" xr:uid="{00000000-0005-0000-0000-000037080000}"/>
    <cellStyle name="Normal 10 2 8" xfId="3621" xr:uid="{00000000-0005-0000-0000-000038080000}"/>
    <cellStyle name="Normal 10 2 9" xfId="2585" xr:uid="{00000000-0005-0000-0000-000039080000}"/>
    <cellStyle name="Normal 10 3" xfId="1498" xr:uid="{00000000-0005-0000-0000-00003A080000}"/>
    <cellStyle name="Normal 10 3 2" xfId="1499" xr:uid="{00000000-0005-0000-0000-00003B080000}"/>
    <cellStyle name="Normal 10 3 2 2" xfId="1500" xr:uid="{00000000-0005-0000-0000-00003C080000}"/>
    <cellStyle name="Normal 10 3 2 2 2" xfId="1501" xr:uid="{00000000-0005-0000-0000-00003D080000}"/>
    <cellStyle name="Normal 10 3 2 2 2 2" xfId="1502" xr:uid="{00000000-0005-0000-0000-00003E080000}"/>
    <cellStyle name="Normal 10 3 2 2 2 2 2" xfId="1503" xr:uid="{00000000-0005-0000-0000-00003F080000}"/>
    <cellStyle name="Normal 10 3 2 2 2 2 2 2" xfId="3674" xr:uid="{00000000-0005-0000-0000-000040080000}"/>
    <cellStyle name="Normal 10 3 2 2 2 2 2 3" xfId="2638" xr:uid="{00000000-0005-0000-0000-000041080000}"/>
    <cellStyle name="Normal 10 3 2 2 2 2 3" xfId="1504" xr:uid="{00000000-0005-0000-0000-000042080000}"/>
    <cellStyle name="Normal 10 3 2 2 2 2 3 2" xfId="3675" xr:uid="{00000000-0005-0000-0000-000043080000}"/>
    <cellStyle name="Normal 10 3 2 2 2 2 3 3" xfId="2639" xr:uid="{00000000-0005-0000-0000-000044080000}"/>
    <cellStyle name="Normal 10 3 2 2 2 2 4" xfId="3673" xr:uid="{00000000-0005-0000-0000-000045080000}"/>
    <cellStyle name="Normal 10 3 2 2 2 2 5" xfId="2637" xr:uid="{00000000-0005-0000-0000-000046080000}"/>
    <cellStyle name="Normal 10 3 2 2 2 3" xfId="1505" xr:uid="{00000000-0005-0000-0000-000047080000}"/>
    <cellStyle name="Normal 10 3 2 2 2 3 2" xfId="3676" xr:uid="{00000000-0005-0000-0000-000048080000}"/>
    <cellStyle name="Normal 10 3 2 2 2 3 3" xfId="2640" xr:uid="{00000000-0005-0000-0000-000049080000}"/>
    <cellStyle name="Normal 10 3 2 2 2 4" xfId="1506" xr:uid="{00000000-0005-0000-0000-00004A080000}"/>
    <cellStyle name="Normal 10 3 2 2 2 4 2" xfId="3677" xr:uid="{00000000-0005-0000-0000-00004B080000}"/>
    <cellStyle name="Normal 10 3 2 2 2 4 3" xfId="2641" xr:uid="{00000000-0005-0000-0000-00004C080000}"/>
    <cellStyle name="Normal 10 3 2 2 2 5" xfId="3672" xr:uid="{00000000-0005-0000-0000-00004D080000}"/>
    <cellStyle name="Normal 10 3 2 2 2 6" xfId="2636" xr:uid="{00000000-0005-0000-0000-00004E080000}"/>
    <cellStyle name="Normal 10 3 2 2 3" xfId="1507" xr:uid="{00000000-0005-0000-0000-00004F080000}"/>
    <cellStyle name="Normal 10 3 2 2 3 2" xfId="1508" xr:uid="{00000000-0005-0000-0000-000050080000}"/>
    <cellStyle name="Normal 10 3 2 2 3 2 2" xfId="3679" xr:uid="{00000000-0005-0000-0000-000051080000}"/>
    <cellStyle name="Normal 10 3 2 2 3 2 3" xfId="2643" xr:uid="{00000000-0005-0000-0000-000052080000}"/>
    <cellStyle name="Normal 10 3 2 2 3 3" xfId="1509" xr:uid="{00000000-0005-0000-0000-000053080000}"/>
    <cellStyle name="Normal 10 3 2 2 3 3 2" xfId="3680" xr:uid="{00000000-0005-0000-0000-000054080000}"/>
    <cellStyle name="Normal 10 3 2 2 3 3 3" xfId="2644" xr:uid="{00000000-0005-0000-0000-000055080000}"/>
    <cellStyle name="Normal 10 3 2 2 3 4" xfId="3678" xr:uid="{00000000-0005-0000-0000-000056080000}"/>
    <cellStyle name="Normal 10 3 2 2 3 5" xfId="2642" xr:uid="{00000000-0005-0000-0000-000057080000}"/>
    <cellStyle name="Normal 10 3 2 2 4" xfId="1510" xr:uid="{00000000-0005-0000-0000-000058080000}"/>
    <cellStyle name="Normal 10 3 2 2 4 2" xfId="3681" xr:uid="{00000000-0005-0000-0000-000059080000}"/>
    <cellStyle name="Normal 10 3 2 2 4 3" xfId="2645" xr:uid="{00000000-0005-0000-0000-00005A080000}"/>
    <cellStyle name="Normal 10 3 2 2 5" xfId="1511" xr:uid="{00000000-0005-0000-0000-00005B080000}"/>
    <cellStyle name="Normal 10 3 2 2 5 2" xfId="3682" xr:uid="{00000000-0005-0000-0000-00005C080000}"/>
    <cellStyle name="Normal 10 3 2 2 5 3" xfId="2646" xr:uid="{00000000-0005-0000-0000-00005D080000}"/>
    <cellStyle name="Normal 10 3 2 2 6" xfId="3671" xr:uid="{00000000-0005-0000-0000-00005E080000}"/>
    <cellStyle name="Normal 10 3 2 2 7" xfId="2635" xr:uid="{00000000-0005-0000-0000-00005F080000}"/>
    <cellStyle name="Normal 10 3 2 3" xfId="1512" xr:uid="{00000000-0005-0000-0000-000060080000}"/>
    <cellStyle name="Normal 10 3 2 3 2" xfId="1513" xr:uid="{00000000-0005-0000-0000-000061080000}"/>
    <cellStyle name="Normal 10 3 2 3 2 2" xfId="1514" xr:uid="{00000000-0005-0000-0000-000062080000}"/>
    <cellStyle name="Normal 10 3 2 3 2 2 2" xfId="3685" xr:uid="{00000000-0005-0000-0000-000063080000}"/>
    <cellStyle name="Normal 10 3 2 3 2 2 3" xfId="2649" xr:uid="{00000000-0005-0000-0000-000064080000}"/>
    <cellStyle name="Normal 10 3 2 3 2 3" xfId="1515" xr:uid="{00000000-0005-0000-0000-000065080000}"/>
    <cellStyle name="Normal 10 3 2 3 2 3 2" xfId="3686" xr:uid="{00000000-0005-0000-0000-000066080000}"/>
    <cellStyle name="Normal 10 3 2 3 2 3 3" xfId="2650" xr:uid="{00000000-0005-0000-0000-000067080000}"/>
    <cellStyle name="Normal 10 3 2 3 2 4" xfId="3684" xr:uid="{00000000-0005-0000-0000-000068080000}"/>
    <cellStyle name="Normal 10 3 2 3 2 5" xfId="2648" xr:uid="{00000000-0005-0000-0000-000069080000}"/>
    <cellStyle name="Normal 10 3 2 3 3" xfId="1516" xr:uid="{00000000-0005-0000-0000-00006A080000}"/>
    <cellStyle name="Normal 10 3 2 3 3 2" xfId="3687" xr:uid="{00000000-0005-0000-0000-00006B080000}"/>
    <cellStyle name="Normal 10 3 2 3 3 3" xfId="2651" xr:uid="{00000000-0005-0000-0000-00006C080000}"/>
    <cellStyle name="Normal 10 3 2 3 4" xfId="1517" xr:uid="{00000000-0005-0000-0000-00006D080000}"/>
    <cellStyle name="Normal 10 3 2 3 4 2" xfId="3688" xr:uid="{00000000-0005-0000-0000-00006E080000}"/>
    <cellStyle name="Normal 10 3 2 3 4 3" xfId="2652" xr:uid="{00000000-0005-0000-0000-00006F080000}"/>
    <cellStyle name="Normal 10 3 2 3 5" xfId="3683" xr:uid="{00000000-0005-0000-0000-000070080000}"/>
    <cellStyle name="Normal 10 3 2 3 6" xfId="2647" xr:uid="{00000000-0005-0000-0000-000071080000}"/>
    <cellStyle name="Normal 10 3 2 4" xfId="1518" xr:uid="{00000000-0005-0000-0000-000072080000}"/>
    <cellStyle name="Normal 10 3 2 4 2" xfId="1519" xr:uid="{00000000-0005-0000-0000-000073080000}"/>
    <cellStyle name="Normal 10 3 2 4 2 2" xfId="3690" xr:uid="{00000000-0005-0000-0000-000074080000}"/>
    <cellStyle name="Normal 10 3 2 4 2 3" xfId="2654" xr:uid="{00000000-0005-0000-0000-000075080000}"/>
    <cellStyle name="Normal 10 3 2 4 3" xfId="1520" xr:uid="{00000000-0005-0000-0000-000076080000}"/>
    <cellStyle name="Normal 10 3 2 4 3 2" xfId="3691" xr:uid="{00000000-0005-0000-0000-000077080000}"/>
    <cellStyle name="Normal 10 3 2 4 3 3" xfId="2655" xr:uid="{00000000-0005-0000-0000-000078080000}"/>
    <cellStyle name="Normal 10 3 2 4 4" xfId="3689" xr:uid="{00000000-0005-0000-0000-000079080000}"/>
    <cellStyle name="Normal 10 3 2 4 5" xfId="2653" xr:uid="{00000000-0005-0000-0000-00007A080000}"/>
    <cellStyle name="Normal 10 3 2 5" xfId="1521" xr:uid="{00000000-0005-0000-0000-00007B080000}"/>
    <cellStyle name="Normal 10 3 2 5 2" xfId="3692" xr:uid="{00000000-0005-0000-0000-00007C080000}"/>
    <cellStyle name="Normal 10 3 2 5 3" xfId="2656" xr:uid="{00000000-0005-0000-0000-00007D080000}"/>
    <cellStyle name="Normal 10 3 2 6" xfId="1522" xr:uid="{00000000-0005-0000-0000-00007E080000}"/>
    <cellStyle name="Normal 10 3 2 6 2" xfId="3693" xr:uid="{00000000-0005-0000-0000-00007F080000}"/>
    <cellStyle name="Normal 10 3 2 6 3" xfId="2657" xr:uid="{00000000-0005-0000-0000-000080080000}"/>
    <cellStyle name="Normal 10 3 2 7" xfId="3670" xr:uid="{00000000-0005-0000-0000-000081080000}"/>
    <cellStyle name="Normal 10 3 2 8" xfId="2634" xr:uid="{00000000-0005-0000-0000-000082080000}"/>
    <cellStyle name="Normal 10 3 3" xfId="1523" xr:uid="{00000000-0005-0000-0000-000083080000}"/>
    <cellStyle name="Normal 10 3 3 2" xfId="1524" xr:uid="{00000000-0005-0000-0000-000084080000}"/>
    <cellStyle name="Normal 10 3 3 2 2" xfId="1525" xr:uid="{00000000-0005-0000-0000-000085080000}"/>
    <cellStyle name="Normal 10 3 3 2 2 2" xfId="1526" xr:uid="{00000000-0005-0000-0000-000086080000}"/>
    <cellStyle name="Normal 10 3 3 2 2 2 2" xfId="3697" xr:uid="{00000000-0005-0000-0000-000087080000}"/>
    <cellStyle name="Normal 10 3 3 2 2 2 3" xfId="2661" xr:uid="{00000000-0005-0000-0000-000088080000}"/>
    <cellStyle name="Normal 10 3 3 2 2 3" xfId="1527" xr:uid="{00000000-0005-0000-0000-000089080000}"/>
    <cellStyle name="Normal 10 3 3 2 2 3 2" xfId="3698" xr:uid="{00000000-0005-0000-0000-00008A080000}"/>
    <cellStyle name="Normal 10 3 3 2 2 3 3" xfId="2662" xr:uid="{00000000-0005-0000-0000-00008B080000}"/>
    <cellStyle name="Normal 10 3 3 2 2 4" xfId="3696" xr:uid="{00000000-0005-0000-0000-00008C080000}"/>
    <cellStyle name="Normal 10 3 3 2 2 5" xfId="2660" xr:uid="{00000000-0005-0000-0000-00008D080000}"/>
    <cellStyle name="Normal 10 3 3 2 3" xfId="1528" xr:uid="{00000000-0005-0000-0000-00008E080000}"/>
    <cellStyle name="Normal 10 3 3 2 3 2" xfId="3699" xr:uid="{00000000-0005-0000-0000-00008F080000}"/>
    <cellStyle name="Normal 10 3 3 2 3 3" xfId="2663" xr:uid="{00000000-0005-0000-0000-000090080000}"/>
    <cellStyle name="Normal 10 3 3 2 4" xfId="1529" xr:uid="{00000000-0005-0000-0000-000091080000}"/>
    <cellStyle name="Normal 10 3 3 2 4 2" xfId="3700" xr:uid="{00000000-0005-0000-0000-000092080000}"/>
    <cellStyle name="Normal 10 3 3 2 4 3" xfId="2664" xr:uid="{00000000-0005-0000-0000-000093080000}"/>
    <cellStyle name="Normal 10 3 3 2 5" xfId="3695" xr:uid="{00000000-0005-0000-0000-000094080000}"/>
    <cellStyle name="Normal 10 3 3 2 6" xfId="2659" xr:uid="{00000000-0005-0000-0000-000095080000}"/>
    <cellStyle name="Normal 10 3 3 3" xfId="1530" xr:uid="{00000000-0005-0000-0000-000096080000}"/>
    <cellStyle name="Normal 10 3 3 3 2" xfId="1531" xr:uid="{00000000-0005-0000-0000-000097080000}"/>
    <cellStyle name="Normal 10 3 3 3 2 2" xfId="3702" xr:uid="{00000000-0005-0000-0000-000098080000}"/>
    <cellStyle name="Normal 10 3 3 3 2 3" xfId="2666" xr:uid="{00000000-0005-0000-0000-000099080000}"/>
    <cellStyle name="Normal 10 3 3 3 3" xfId="1532" xr:uid="{00000000-0005-0000-0000-00009A080000}"/>
    <cellStyle name="Normal 10 3 3 3 3 2" xfId="3703" xr:uid="{00000000-0005-0000-0000-00009B080000}"/>
    <cellStyle name="Normal 10 3 3 3 3 3" xfId="2667" xr:uid="{00000000-0005-0000-0000-00009C080000}"/>
    <cellStyle name="Normal 10 3 3 3 4" xfId="3701" xr:uid="{00000000-0005-0000-0000-00009D080000}"/>
    <cellStyle name="Normal 10 3 3 3 5" xfId="2665" xr:uid="{00000000-0005-0000-0000-00009E080000}"/>
    <cellStyle name="Normal 10 3 3 4" xfId="1533" xr:uid="{00000000-0005-0000-0000-00009F080000}"/>
    <cellStyle name="Normal 10 3 3 4 2" xfId="3704" xr:uid="{00000000-0005-0000-0000-0000A0080000}"/>
    <cellStyle name="Normal 10 3 3 4 3" xfId="2668" xr:uid="{00000000-0005-0000-0000-0000A1080000}"/>
    <cellStyle name="Normal 10 3 3 5" xfId="1534" xr:uid="{00000000-0005-0000-0000-0000A2080000}"/>
    <cellStyle name="Normal 10 3 3 5 2" xfId="3705" xr:uid="{00000000-0005-0000-0000-0000A3080000}"/>
    <cellStyle name="Normal 10 3 3 5 3" xfId="2669" xr:uid="{00000000-0005-0000-0000-0000A4080000}"/>
    <cellStyle name="Normal 10 3 3 6" xfId="3694" xr:uid="{00000000-0005-0000-0000-0000A5080000}"/>
    <cellStyle name="Normal 10 3 3 7" xfId="2658" xr:uid="{00000000-0005-0000-0000-0000A6080000}"/>
    <cellStyle name="Normal 10 3 4" xfId="1535" xr:uid="{00000000-0005-0000-0000-0000A7080000}"/>
    <cellStyle name="Normal 10 3 4 2" xfId="1536" xr:uid="{00000000-0005-0000-0000-0000A8080000}"/>
    <cellStyle name="Normal 10 3 4 2 2" xfId="1537" xr:uid="{00000000-0005-0000-0000-0000A9080000}"/>
    <cellStyle name="Normal 10 3 4 2 2 2" xfId="3708" xr:uid="{00000000-0005-0000-0000-0000AA080000}"/>
    <cellStyle name="Normal 10 3 4 2 2 3" xfId="2672" xr:uid="{00000000-0005-0000-0000-0000AB080000}"/>
    <cellStyle name="Normal 10 3 4 2 3" xfId="1538" xr:uid="{00000000-0005-0000-0000-0000AC080000}"/>
    <cellStyle name="Normal 10 3 4 2 3 2" xfId="3709" xr:uid="{00000000-0005-0000-0000-0000AD080000}"/>
    <cellStyle name="Normal 10 3 4 2 3 3" xfId="2673" xr:uid="{00000000-0005-0000-0000-0000AE080000}"/>
    <cellStyle name="Normal 10 3 4 2 4" xfId="3707" xr:uid="{00000000-0005-0000-0000-0000AF080000}"/>
    <cellStyle name="Normal 10 3 4 2 5" xfId="2671" xr:uid="{00000000-0005-0000-0000-0000B0080000}"/>
    <cellStyle name="Normal 10 3 4 3" xfId="1539" xr:uid="{00000000-0005-0000-0000-0000B1080000}"/>
    <cellStyle name="Normal 10 3 4 3 2" xfId="3710" xr:uid="{00000000-0005-0000-0000-0000B2080000}"/>
    <cellStyle name="Normal 10 3 4 3 3" xfId="2674" xr:uid="{00000000-0005-0000-0000-0000B3080000}"/>
    <cellStyle name="Normal 10 3 4 4" xfId="1540" xr:uid="{00000000-0005-0000-0000-0000B4080000}"/>
    <cellStyle name="Normal 10 3 4 4 2" xfId="3711" xr:uid="{00000000-0005-0000-0000-0000B5080000}"/>
    <cellStyle name="Normal 10 3 4 4 3" xfId="2675" xr:uid="{00000000-0005-0000-0000-0000B6080000}"/>
    <cellStyle name="Normal 10 3 4 5" xfId="3706" xr:uid="{00000000-0005-0000-0000-0000B7080000}"/>
    <cellStyle name="Normal 10 3 4 6" xfId="2670" xr:uid="{00000000-0005-0000-0000-0000B8080000}"/>
    <cellStyle name="Normal 10 3 5" xfId="1541" xr:uid="{00000000-0005-0000-0000-0000B9080000}"/>
    <cellStyle name="Normal 10 3 5 2" xfId="1542" xr:uid="{00000000-0005-0000-0000-0000BA080000}"/>
    <cellStyle name="Normal 10 3 5 2 2" xfId="3713" xr:uid="{00000000-0005-0000-0000-0000BB080000}"/>
    <cellStyle name="Normal 10 3 5 2 3" xfId="2677" xr:uid="{00000000-0005-0000-0000-0000BC080000}"/>
    <cellStyle name="Normal 10 3 5 3" xfId="1543" xr:uid="{00000000-0005-0000-0000-0000BD080000}"/>
    <cellStyle name="Normal 10 3 5 3 2" xfId="3714" xr:uid="{00000000-0005-0000-0000-0000BE080000}"/>
    <cellStyle name="Normal 10 3 5 3 3" xfId="2678" xr:uid="{00000000-0005-0000-0000-0000BF080000}"/>
    <cellStyle name="Normal 10 3 5 4" xfId="3712" xr:uid="{00000000-0005-0000-0000-0000C0080000}"/>
    <cellStyle name="Normal 10 3 5 5" xfId="2676" xr:uid="{00000000-0005-0000-0000-0000C1080000}"/>
    <cellStyle name="Normal 10 3 6" xfId="1544" xr:uid="{00000000-0005-0000-0000-0000C2080000}"/>
    <cellStyle name="Normal 10 3 6 2" xfId="3715" xr:uid="{00000000-0005-0000-0000-0000C3080000}"/>
    <cellStyle name="Normal 10 3 6 3" xfId="2679" xr:uid="{00000000-0005-0000-0000-0000C4080000}"/>
    <cellStyle name="Normal 10 3 7" xfId="1545" xr:uid="{00000000-0005-0000-0000-0000C5080000}"/>
    <cellStyle name="Normal 10 3 7 2" xfId="3716" xr:uid="{00000000-0005-0000-0000-0000C6080000}"/>
    <cellStyle name="Normal 10 3 7 3" xfId="2680" xr:uid="{00000000-0005-0000-0000-0000C7080000}"/>
    <cellStyle name="Normal 10 3 8" xfId="3669" xr:uid="{00000000-0005-0000-0000-0000C8080000}"/>
    <cellStyle name="Normal 10 3 9" xfId="2633" xr:uid="{00000000-0005-0000-0000-0000C9080000}"/>
    <cellStyle name="Normal 10 4" xfId="1546" xr:uid="{00000000-0005-0000-0000-0000CA080000}"/>
    <cellStyle name="Normal 10 4 2" xfId="1547" xr:uid="{00000000-0005-0000-0000-0000CB080000}"/>
    <cellStyle name="Normal 10 4 2 2" xfId="1548" xr:uid="{00000000-0005-0000-0000-0000CC080000}"/>
    <cellStyle name="Normal 10 4 2 2 2" xfId="1549" xr:uid="{00000000-0005-0000-0000-0000CD080000}"/>
    <cellStyle name="Normal 10 4 2 2 2 2" xfId="1550" xr:uid="{00000000-0005-0000-0000-0000CE080000}"/>
    <cellStyle name="Normal 10 4 2 2 2 2 2" xfId="3721" xr:uid="{00000000-0005-0000-0000-0000CF080000}"/>
    <cellStyle name="Normal 10 4 2 2 2 2 3" xfId="2685" xr:uid="{00000000-0005-0000-0000-0000D0080000}"/>
    <cellStyle name="Normal 10 4 2 2 2 3" xfId="1551" xr:uid="{00000000-0005-0000-0000-0000D1080000}"/>
    <cellStyle name="Normal 10 4 2 2 2 3 2" xfId="3722" xr:uid="{00000000-0005-0000-0000-0000D2080000}"/>
    <cellStyle name="Normal 10 4 2 2 2 3 3" xfId="2686" xr:uid="{00000000-0005-0000-0000-0000D3080000}"/>
    <cellStyle name="Normal 10 4 2 2 2 4" xfId="3720" xr:uid="{00000000-0005-0000-0000-0000D4080000}"/>
    <cellStyle name="Normal 10 4 2 2 2 5" xfId="2684" xr:uid="{00000000-0005-0000-0000-0000D5080000}"/>
    <cellStyle name="Normal 10 4 2 2 3" xfId="1552" xr:uid="{00000000-0005-0000-0000-0000D6080000}"/>
    <cellStyle name="Normal 10 4 2 2 3 2" xfId="3723" xr:uid="{00000000-0005-0000-0000-0000D7080000}"/>
    <cellStyle name="Normal 10 4 2 2 3 3" xfId="2687" xr:uid="{00000000-0005-0000-0000-0000D8080000}"/>
    <cellStyle name="Normal 10 4 2 2 4" xfId="1553" xr:uid="{00000000-0005-0000-0000-0000D9080000}"/>
    <cellStyle name="Normal 10 4 2 2 4 2" xfId="3724" xr:uid="{00000000-0005-0000-0000-0000DA080000}"/>
    <cellStyle name="Normal 10 4 2 2 4 3" xfId="2688" xr:uid="{00000000-0005-0000-0000-0000DB080000}"/>
    <cellStyle name="Normal 10 4 2 2 5" xfId="3719" xr:uid="{00000000-0005-0000-0000-0000DC080000}"/>
    <cellStyle name="Normal 10 4 2 2 6" xfId="2683" xr:uid="{00000000-0005-0000-0000-0000DD080000}"/>
    <cellStyle name="Normal 10 4 2 3" xfId="1554" xr:uid="{00000000-0005-0000-0000-0000DE080000}"/>
    <cellStyle name="Normal 10 4 2 3 2" xfId="1555" xr:uid="{00000000-0005-0000-0000-0000DF080000}"/>
    <cellStyle name="Normal 10 4 2 3 2 2" xfId="3726" xr:uid="{00000000-0005-0000-0000-0000E0080000}"/>
    <cellStyle name="Normal 10 4 2 3 2 3" xfId="2690" xr:uid="{00000000-0005-0000-0000-0000E1080000}"/>
    <cellStyle name="Normal 10 4 2 3 3" xfId="1556" xr:uid="{00000000-0005-0000-0000-0000E2080000}"/>
    <cellStyle name="Normal 10 4 2 3 3 2" xfId="3727" xr:uid="{00000000-0005-0000-0000-0000E3080000}"/>
    <cellStyle name="Normal 10 4 2 3 3 3" xfId="2691" xr:uid="{00000000-0005-0000-0000-0000E4080000}"/>
    <cellStyle name="Normal 10 4 2 3 4" xfId="3725" xr:uid="{00000000-0005-0000-0000-0000E5080000}"/>
    <cellStyle name="Normal 10 4 2 3 5" xfId="2689" xr:uid="{00000000-0005-0000-0000-0000E6080000}"/>
    <cellStyle name="Normal 10 4 2 4" xfId="1557" xr:uid="{00000000-0005-0000-0000-0000E7080000}"/>
    <cellStyle name="Normal 10 4 2 4 2" xfId="3728" xr:uid="{00000000-0005-0000-0000-0000E8080000}"/>
    <cellStyle name="Normal 10 4 2 4 3" xfId="2692" xr:uid="{00000000-0005-0000-0000-0000E9080000}"/>
    <cellStyle name="Normal 10 4 2 5" xfId="1558" xr:uid="{00000000-0005-0000-0000-0000EA080000}"/>
    <cellStyle name="Normal 10 4 2 5 2" xfId="3729" xr:uid="{00000000-0005-0000-0000-0000EB080000}"/>
    <cellStyle name="Normal 10 4 2 5 3" xfId="2693" xr:uid="{00000000-0005-0000-0000-0000EC080000}"/>
    <cellStyle name="Normal 10 4 2 6" xfId="3718" xr:uid="{00000000-0005-0000-0000-0000ED080000}"/>
    <cellStyle name="Normal 10 4 2 7" xfId="2682" xr:uid="{00000000-0005-0000-0000-0000EE080000}"/>
    <cellStyle name="Normal 10 4 3" xfId="1559" xr:uid="{00000000-0005-0000-0000-0000EF080000}"/>
    <cellStyle name="Normal 10 4 3 2" xfId="1560" xr:uid="{00000000-0005-0000-0000-0000F0080000}"/>
    <cellStyle name="Normal 10 4 3 2 2" xfId="1561" xr:uid="{00000000-0005-0000-0000-0000F1080000}"/>
    <cellStyle name="Normal 10 4 3 2 2 2" xfId="3732" xr:uid="{00000000-0005-0000-0000-0000F2080000}"/>
    <cellStyle name="Normal 10 4 3 2 2 3" xfId="2696" xr:uid="{00000000-0005-0000-0000-0000F3080000}"/>
    <cellStyle name="Normal 10 4 3 2 3" xfId="1562" xr:uid="{00000000-0005-0000-0000-0000F4080000}"/>
    <cellStyle name="Normal 10 4 3 2 3 2" xfId="3733" xr:uid="{00000000-0005-0000-0000-0000F5080000}"/>
    <cellStyle name="Normal 10 4 3 2 3 3" xfId="2697" xr:uid="{00000000-0005-0000-0000-0000F6080000}"/>
    <cellStyle name="Normal 10 4 3 2 4" xfId="3731" xr:uid="{00000000-0005-0000-0000-0000F7080000}"/>
    <cellStyle name="Normal 10 4 3 2 5" xfId="2695" xr:uid="{00000000-0005-0000-0000-0000F8080000}"/>
    <cellStyle name="Normal 10 4 3 3" xfId="1563" xr:uid="{00000000-0005-0000-0000-0000F9080000}"/>
    <cellStyle name="Normal 10 4 3 3 2" xfId="3734" xr:uid="{00000000-0005-0000-0000-0000FA080000}"/>
    <cellStyle name="Normal 10 4 3 3 3" xfId="2698" xr:uid="{00000000-0005-0000-0000-0000FB080000}"/>
    <cellStyle name="Normal 10 4 3 4" xfId="1564" xr:uid="{00000000-0005-0000-0000-0000FC080000}"/>
    <cellStyle name="Normal 10 4 3 4 2" xfId="3735" xr:uid="{00000000-0005-0000-0000-0000FD080000}"/>
    <cellStyle name="Normal 10 4 3 4 3" xfId="2699" xr:uid="{00000000-0005-0000-0000-0000FE080000}"/>
    <cellStyle name="Normal 10 4 3 5" xfId="3730" xr:uid="{00000000-0005-0000-0000-0000FF080000}"/>
    <cellStyle name="Normal 10 4 3 6" xfId="2694" xr:uid="{00000000-0005-0000-0000-000000090000}"/>
    <cellStyle name="Normal 10 4 4" xfId="1565" xr:uid="{00000000-0005-0000-0000-000001090000}"/>
    <cellStyle name="Normal 10 4 4 2" xfId="1566" xr:uid="{00000000-0005-0000-0000-000002090000}"/>
    <cellStyle name="Normal 10 4 4 2 2" xfId="3737" xr:uid="{00000000-0005-0000-0000-000003090000}"/>
    <cellStyle name="Normal 10 4 4 2 3" xfId="2701" xr:uid="{00000000-0005-0000-0000-000004090000}"/>
    <cellStyle name="Normal 10 4 4 3" xfId="1567" xr:uid="{00000000-0005-0000-0000-000005090000}"/>
    <cellStyle name="Normal 10 4 4 3 2" xfId="3738" xr:uid="{00000000-0005-0000-0000-000006090000}"/>
    <cellStyle name="Normal 10 4 4 3 3" xfId="2702" xr:uid="{00000000-0005-0000-0000-000007090000}"/>
    <cellStyle name="Normal 10 4 4 4" xfId="3736" xr:uid="{00000000-0005-0000-0000-000008090000}"/>
    <cellStyle name="Normal 10 4 4 5" xfId="2700" xr:uid="{00000000-0005-0000-0000-000009090000}"/>
    <cellStyle name="Normal 10 4 5" xfId="1568" xr:uid="{00000000-0005-0000-0000-00000A090000}"/>
    <cellStyle name="Normal 10 4 5 2" xfId="3739" xr:uid="{00000000-0005-0000-0000-00000B090000}"/>
    <cellStyle name="Normal 10 4 5 3" xfId="2703" xr:uid="{00000000-0005-0000-0000-00000C090000}"/>
    <cellStyle name="Normal 10 4 6" xfId="1569" xr:uid="{00000000-0005-0000-0000-00000D090000}"/>
    <cellStyle name="Normal 10 4 6 2" xfId="3740" xr:uid="{00000000-0005-0000-0000-00000E090000}"/>
    <cellStyle name="Normal 10 4 6 3" xfId="2704" xr:uid="{00000000-0005-0000-0000-00000F090000}"/>
    <cellStyle name="Normal 10 4 7" xfId="3717" xr:uid="{00000000-0005-0000-0000-000010090000}"/>
    <cellStyle name="Normal 10 4 8" xfId="2681" xr:uid="{00000000-0005-0000-0000-000011090000}"/>
    <cellStyle name="Normal 10 5" xfId="1570" xr:uid="{00000000-0005-0000-0000-000012090000}"/>
    <cellStyle name="Normal 10 5 2" xfId="1571" xr:uid="{00000000-0005-0000-0000-000013090000}"/>
    <cellStyle name="Normal 10 5 2 2" xfId="1572" xr:uid="{00000000-0005-0000-0000-000014090000}"/>
    <cellStyle name="Normal 10 5 2 2 2" xfId="1573" xr:uid="{00000000-0005-0000-0000-000015090000}"/>
    <cellStyle name="Normal 10 5 2 2 2 2" xfId="3744" xr:uid="{00000000-0005-0000-0000-000016090000}"/>
    <cellStyle name="Normal 10 5 2 2 2 3" xfId="2708" xr:uid="{00000000-0005-0000-0000-000017090000}"/>
    <cellStyle name="Normal 10 5 2 2 3" xfId="1574" xr:uid="{00000000-0005-0000-0000-000018090000}"/>
    <cellStyle name="Normal 10 5 2 2 3 2" xfId="3745" xr:uid="{00000000-0005-0000-0000-000019090000}"/>
    <cellStyle name="Normal 10 5 2 2 3 3" xfId="2709" xr:uid="{00000000-0005-0000-0000-00001A090000}"/>
    <cellStyle name="Normal 10 5 2 2 4" xfId="3743" xr:uid="{00000000-0005-0000-0000-00001B090000}"/>
    <cellStyle name="Normal 10 5 2 2 5" xfId="2707" xr:uid="{00000000-0005-0000-0000-00001C090000}"/>
    <cellStyle name="Normal 10 5 2 3" xfId="1575" xr:uid="{00000000-0005-0000-0000-00001D090000}"/>
    <cellStyle name="Normal 10 5 2 3 2" xfId="3746" xr:uid="{00000000-0005-0000-0000-00001E090000}"/>
    <cellStyle name="Normal 10 5 2 3 3" xfId="2710" xr:uid="{00000000-0005-0000-0000-00001F090000}"/>
    <cellStyle name="Normal 10 5 2 4" xfId="1576" xr:uid="{00000000-0005-0000-0000-000020090000}"/>
    <cellStyle name="Normal 10 5 2 4 2" xfId="3747" xr:uid="{00000000-0005-0000-0000-000021090000}"/>
    <cellStyle name="Normal 10 5 2 4 3" xfId="2711" xr:uid="{00000000-0005-0000-0000-000022090000}"/>
    <cellStyle name="Normal 10 5 2 5" xfId="3742" xr:uid="{00000000-0005-0000-0000-000023090000}"/>
    <cellStyle name="Normal 10 5 2 6" xfId="2706" xr:uid="{00000000-0005-0000-0000-000024090000}"/>
    <cellStyle name="Normal 10 5 3" xfId="1577" xr:uid="{00000000-0005-0000-0000-000025090000}"/>
    <cellStyle name="Normal 10 5 3 2" xfId="1578" xr:uid="{00000000-0005-0000-0000-000026090000}"/>
    <cellStyle name="Normal 10 5 3 2 2" xfId="3749" xr:uid="{00000000-0005-0000-0000-000027090000}"/>
    <cellStyle name="Normal 10 5 3 2 3" xfId="2713" xr:uid="{00000000-0005-0000-0000-000028090000}"/>
    <cellStyle name="Normal 10 5 3 3" xfId="1579" xr:uid="{00000000-0005-0000-0000-000029090000}"/>
    <cellStyle name="Normal 10 5 3 3 2" xfId="3750" xr:uid="{00000000-0005-0000-0000-00002A090000}"/>
    <cellStyle name="Normal 10 5 3 3 3" xfId="2714" xr:uid="{00000000-0005-0000-0000-00002B090000}"/>
    <cellStyle name="Normal 10 5 3 4" xfId="3748" xr:uid="{00000000-0005-0000-0000-00002C090000}"/>
    <cellStyle name="Normal 10 5 3 5" xfId="2712" xr:uid="{00000000-0005-0000-0000-00002D090000}"/>
    <cellStyle name="Normal 10 5 4" xfId="1580" xr:uid="{00000000-0005-0000-0000-00002E090000}"/>
    <cellStyle name="Normal 10 5 4 2" xfId="3751" xr:uid="{00000000-0005-0000-0000-00002F090000}"/>
    <cellStyle name="Normal 10 5 4 3" xfId="2715" xr:uid="{00000000-0005-0000-0000-000030090000}"/>
    <cellStyle name="Normal 10 5 5" xfId="1581" xr:uid="{00000000-0005-0000-0000-000031090000}"/>
    <cellStyle name="Normal 10 5 5 2" xfId="3752" xr:uid="{00000000-0005-0000-0000-000032090000}"/>
    <cellStyle name="Normal 10 5 5 3" xfId="2716" xr:uid="{00000000-0005-0000-0000-000033090000}"/>
    <cellStyle name="Normal 10 5 6" xfId="3741" xr:uid="{00000000-0005-0000-0000-000034090000}"/>
    <cellStyle name="Normal 10 5 7" xfId="2705" xr:uid="{00000000-0005-0000-0000-000035090000}"/>
    <cellStyle name="Normal 10 6" xfId="1582" xr:uid="{00000000-0005-0000-0000-000036090000}"/>
    <cellStyle name="Normal 10 6 2" xfId="1583" xr:uid="{00000000-0005-0000-0000-000037090000}"/>
    <cellStyle name="Normal 10 6 2 2" xfId="1584" xr:uid="{00000000-0005-0000-0000-000038090000}"/>
    <cellStyle name="Normal 10 6 2 2 2" xfId="1585" xr:uid="{00000000-0005-0000-0000-000039090000}"/>
    <cellStyle name="Normal 10 6 2 2 2 2" xfId="3756" xr:uid="{00000000-0005-0000-0000-00003A090000}"/>
    <cellStyle name="Normal 10 6 2 2 2 3" xfId="2720" xr:uid="{00000000-0005-0000-0000-00003B090000}"/>
    <cellStyle name="Normal 10 6 2 2 3" xfId="1586" xr:uid="{00000000-0005-0000-0000-00003C090000}"/>
    <cellStyle name="Normal 10 6 2 2 3 2" xfId="3757" xr:uid="{00000000-0005-0000-0000-00003D090000}"/>
    <cellStyle name="Normal 10 6 2 2 3 3" xfId="2721" xr:uid="{00000000-0005-0000-0000-00003E090000}"/>
    <cellStyle name="Normal 10 6 2 2 4" xfId="3755" xr:uid="{00000000-0005-0000-0000-00003F090000}"/>
    <cellStyle name="Normal 10 6 2 2 5" xfId="2719" xr:uid="{00000000-0005-0000-0000-000040090000}"/>
    <cellStyle name="Normal 10 6 2 3" xfId="1587" xr:uid="{00000000-0005-0000-0000-000041090000}"/>
    <cellStyle name="Normal 10 6 2 3 2" xfId="3758" xr:uid="{00000000-0005-0000-0000-000042090000}"/>
    <cellStyle name="Normal 10 6 2 3 3" xfId="2722" xr:uid="{00000000-0005-0000-0000-000043090000}"/>
    <cellStyle name="Normal 10 6 2 4" xfId="1588" xr:uid="{00000000-0005-0000-0000-000044090000}"/>
    <cellStyle name="Normal 10 6 2 4 2" xfId="3759" xr:uid="{00000000-0005-0000-0000-000045090000}"/>
    <cellStyle name="Normal 10 6 2 4 3" xfId="2723" xr:uid="{00000000-0005-0000-0000-000046090000}"/>
    <cellStyle name="Normal 10 6 2 5" xfId="3754" xr:uid="{00000000-0005-0000-0000-000047090000}"/>
    <cellStyle name="Normal 10 6 2 6" xfId="2718" xr:uid="{00000000-0005-0000-0000-000048090000}"/>
    <cellStyle name="Normal 10 6 3" xfId="1589" xr:uid="{00000000-0005-0000-0000-000049090000}"/>
    <cellStyle name="Normal 10 6 3 2" xfId="1590" xr:uid="{00000000-0005-0000-0000-00004A090000}"/>
    <cellStyle name="Normal 10 6 3 2 2" xfId="3761" xr:uid="{00000000-0005-0000-0000-00004B090000}"/>
    <cellStyle name="Normal 10 6 3 2 3" xfId="2725" xr:uid="{00000000-0005-0000-0000-00004C090000}"/>
    <cellStyle name="Normal 10 6 3 3" xfId="1591" xr:uid="{00000000-0005-0000-0000-00004D090000}"/>
    <cellStyle name="Normal 10 6 3 3 2" xfId="3762" xr:uid="{00000000-0005-0000-0000-00004E090000}"/>
    <cellStyle name="Normal 10 6 3 3 3" xfId="2726" xr:uid="{00000000-0005-0000-0000-00004F090000}"/>
    <cellStyle name="Normal 10 6 3 4" xfId="3760" xr:uid="{00000000-0005-0000-0000-000050090000}"/>
    <cellStyle name="Normal 10 6 3 5" xfId="2724" xr:uid="{00000000-0005-0000-0000-000051090000}"/>
    <cellStyle name="Normal 10 6 4" xfId="1592" xr:uid="{00000000-0005-0000-0000-000052090000}"/>
    <cellStyle name="Normal 10 6 4 2" xfId="3763" xr:uid="{00000000-0005-0000-0000-000053090000}"/>
    <cellStyle name="Normal 10 6 4 3" xfId="2727" xr:uid="{00000000-0005-0000-0000-000054090000}"/>
    <cellStyle name="Normal 10 6 5" xfId="1593" xr:uid="{00000000-0005-0000-0000-000055090000}"/>
    <cellStyle name="Normal 10 6 5 2" xfId="3764" xr:uid="{00000000-0005-0000-0000-000056090000}"/>
    <cellStyle name="Normal 10 6 5 3" xfId="2728" xr:uid="{00000000-0005-0000-0000-000057090000}"/>
    <cellStyle name="Normal 10 6 6" xfId="3753" xr:uid="{00000000-0005-0000-0000-000058090000}"/>
    <cellStyle name="Normal 10 6 7" xfId="2717" xr:uid="{00000000-0005-0000-0000-000059090000}"/>
    <cellStyle name="Normal 10 7" xfId="1594" xr:uid="{00000000-0005-0000-0000-00005A090000}"/>
    <cellStyle name="Normal 10 7 2" xfId="1595" xr:uid="{00000000-0005-0000-0000-00005B090000}"/>
    <cellStyle name="Normal 10 7 2 2" xfId="1596" xr:uid="{00000000-0005-0000-0000-00005C090000}"/>
    <cellStyle name="Normal 10 7 2 2 2" xfId="3767" xr:uid="{00000000-0005-0000-0000-00005D090000}"/>
    <cellStyle name="Normal 10 7 2 2 3" xfId="2731" xr:uid="{00000000-0005-0000-0000-00005E090000}"/>
    <cellStyle name="Normal 10 7 2 3" xfId="1597" xr:uid="{00000000-0005-0000-0000-00005F090000}"/>
    <cellStyle name="Normal 10 7 2 3 2" xfId="3768" xr:uid="{00000000-0005-0000-0000-000060090000}"/>
    <cellStyle name="Normal 10 7 2 3 3" xfId="2732" xr:uid="{00000000-0005-0000-0000-000061090000}"/>
    <cellStyle name="Normal 10 7 2 4" xfId="3766" xr:uid="{00000000-0005-0000-0000-000062090000}"/>
    <cellStyle name="Normal 10 7 2 5" xfId="2730" xr:uid="{00000000-0005-0000-0000-000063090000}"/>
    <cellStyle name="Normal 10 7 3" xfId="1598" xr:uid="{00000000-0005-0000-0000-000064090000}"/>
    <cellStyle name="Normal 10 7 3 2" xfId="3769" xr:uid="{00000000-0005-0000-0000-000065090000}"/>
    <cellStyle name="Normal 10 7 3 3" xfId="2733" xr:uid="{00000000-0005-0000-0000-000066090000}"/>
    <cellStyle name="Normal 10 7 4" xfId="1599" xr:uid="{00000000-0005-0000-0000-000067090000}"/>
    <cellStyle name="Normal 10 7 4 2" xfId="3770" xr:uid="{00000000-0005-0000-0000-000068090000}"/>
    <cellStyle name="Normal 10 7 4 3" xfId="2734" xr:uid="{00000000-0005-0000-0000-000069090000}"/>
    <cellStyle name="Normal 10 7 5" xfId="3765" xr:uid="{00000000-0005-0000-0000-00006A090000}"/>
    <cellStyle name="Normal 10 7 6" xfId="2729" xr:uid="{00000000-0005-0000-0000-00006B090000}"/>
    <cellStyle name="Normal 10 8" xfId="1600" xr:uid="{00000000-0005-0000-0000-00006C090000}"/>
    <cellStyle name="Normal 10 8 2" xfId="1601" xr:uid="{00000000-0005-0000-0000-00006D090000}"/>
    <cellStyle name="Normal 10 8 2 2" xfId="3772" xr:uid="{00000000-0005-0000-0000-00006E090000}"/>
    <cellStyle name="Normal 10 8 2 3" xfId="2736" xr:uid="{00000000-0005-0000-0000-00006F090000}"/>
    <cellStyle name="Normal 10 8 3" xfId="1602" xr:uid="{00000000-0005-0000-0000-000070090000}"/>
    <cellStyle name="Normal 10 8 3 2" xfId="3773" xr:uid="{00000000-0005-0000-0000-000071090000}"/>
    <cellStyle name="Normal 10 8 3 3" xfId="2737" xr:uid="{00000000-0005-0000-0000-000072090000}"/>
    <cellStyle name="Normal 10 8 4" xfId="3771" xr:uid="{00000000-0005-0000-0000-000073090000}"/>
    <cellStyle name="Normal 10 8 5" xfId="2735" xr:uid="{00000000-0005-0000-0000-000074090000}"/>
    <cellStyle name="Normal 10 9" xfId="1603" xr:uid="{00000000-0005-0000-0000-000075090000}"/>
    <cellStyle name="Normal 10 9 2" xfId="3774" xr:uid="{00000000-0005-0000-0000-000076090000}"/>
    <cellStyle name="Normal 10 9 3" xfId="2738" xr:uid="{00000000-0005-0000-0000-000077090000}"/>
    <cellStyle name="Normal 11" xfId="1604" xr:uid="{00000000-0005-0000-0000-000078090000}"/>
    <cellStyle name="Normal 11 2" xfId="1605" xr:uid="{00000000-0005-0000-0000-000079090000}"/>
    <cellStyle name="Normal 11 3" xfId="1606" xr:uid="{00000000-0005-0000-0000-00007A090000}"/>
    <cellStyle name="Normal 12" xfId="1607" xr:uid="{00000000-0005-0000-0000-00007B090000}"/>
    <cellStyle name="Normal 12 10" xfId="3775" xr:uid="{00000000-0005-0000-0000-00007C090000}"/>
    <cellStyle name="Normal 12 11" xfId="2739" xr:uid="{00000000-0005-0000-0000-00007D090000}"/>
    <cellStyle name="Normal 12 2" xfId="1608" xr:uid="{00000000-0005-0000-0000-00007E090000}"/>
    <cellStyle name="Normal 12 2 2" xfId="1609" xr:uid="{00000000-0005-0000-0000-00007F090000}"/>
    <cellStyle name="Normal 12 2 2 2" xfId="1610" xr:uid="{00000000-0005-0000-0000-000080090000}"/>
    <cellStyle name="Normal 12 2 2 2 2" xfId="1611" xr:uid="{00000000-0005-0000-0000-000081090000}"/>
    <cellStyle name="Normal 12 2 2 2 2 2" xfId="1612" xr:uid="{00000000-0005-0000-0000-000082090000}"/>
    <cellStyle name="Normal 12 2 2 2 2 2 2" xfId="3780" xr:uid="{00000000-0005-0000-0000-000083090000}"/>
    <cellStyle name="Normal 12 2 2 2 2 2 3" xfId="2744" xr:uid="{00000000-0005-0000-0000-000084090000}"/>
    <cellStyle name="Normal 12 2 2 2 2 3" xfId="1613" xr:uid="{00000000-0005-0000-0000-000085090000}"/>
    <cellStyle name="Normal 12 2 2 2 2 3 2" xfId="3781" xr:uid="{00000000-0005-0000-0000-000086090000}"/>
    <cellStyle name="Normal 12 2 2 2 2 3 3" xfId="2745" xr:uid="{00000000-0005-0000-0000-000087090000}"/>
    <cellStyle name="Normal 12 2 2 2 2 4" xfId="3779" xr:uid="{00000000-0005-0000-0000-000088090000}"/>
    <cellStyle name="Normal 12 2 2 2 2 5" xfId="2743" xr:uid="{00000000-0005-0000-0000-000089090000}"/>
    <cellStyle name="Normal 12 2 2 2 3" xfId="1614" xr:uid="{00000000-0005-0000-0000-00008A090000}"/>
    <cellStyle name="Normal 12 2 2 2 3 2" xfId="3782" xr:uid="{00000000-0005-0000-0000-00008B090000}"/>
    <cellStyle name="Normal 12 2 2 2 3 3" xfId="2746" xr:uid="{00000000-0005-0000-0000-00008C090000}"/>
    <cellStyle name="Normal 12 2 2 2 4" xfId="1615" xr:uid="{00000000-0005-0000-0000-00008D090000}"/>
    <cellStyle name="Normal 12 2 2 2 4 2" xfId="3783" xr:uid="{00000000-0005-0000-0000-00008E090000}"/>
    <cellStyle name="Normal 12 2 2 2 4 3" xfId="2747" xr:uid="{00000000-0005-0000-0000-00008F090000}"/>
    <cellStyle name="Normal 12 2 2 2 5" xfId="3778" xr:uid="{00000000-0005-0000-0000-000090090000}"/>
    <cellStyle name="Normal 12 2 2 2 6" xfId="2742" xr:uid="{00000000-0005-0000-0000-000091090000}"/>
    <cellStyle name="Normal 12 2 2 3" xfId="1616" xr:uid="{00000000-0005-0000-0000-000092090000}"/>
    <cellStyle name="Normal 12 2 2 3 2" xfId="1617" xr:uid="{00000000-0005-0000-0000-000093090000}"/>
    <cellStyle name="Normal 12 2 2 3 2 2" xfId="3785" xr:uid="{00000000-0005-0000-0000-000094090000}"/>
    <cellStyle name="Normal 12 2 2 3 2 3" xfId="2749" xr:uid="{00000000-0005-0000-0000-000095090000}"/>
    <cellStyle name="Normal 12 2 2 3 3" xfId="1618" xr:uid="{00000000-0005-0000-0000-000096090000}"/>
    <cellStyle name="Normal 12 2 2 3 3 2" xfId="3786" xr:uid="{00000000-0005-0000-0000-000097090000}"/>
    <cellStyle name="Normal 12 2 2 3 3 3" xfId="2750" xr:uid="{00000000-0005-0000-0000-000098090000}"/>
    <cellStyle name="Normal 12 2 2 3 4" xfId="3784" xr:uid="{00000000-0005-0000-0000-000099090000}"/>
    <cellStyle name="Normal 12 2 2 3 5" xfId="2748" xr:uid="{00000000-0005-0000-0000-00009A090000}"/>
    <cellStyle name="Normal 12 2 2 4" xfId="1619" xr:uid="{00000000-0005-0000-0000-00009B090000}"/>
    <cellStyle name="Normal 12 2 2 4 2" xfId="1620" xr:uid="{00000000-0005-0000-0000-00009C090000}"/>
    <cellStyle name="Normal 12 2 2 4 2 2" xfId="3788" xr:uid="{00000000-0005-0000-0000-00009D090000}"/>
    <cellStyle name="Normal 12 2 2 4 2 3" xfId="2752" xr:uid="{00000000-0005-0000-0000-00009E090000}"/>
    <cellStyle name="Normal 12 2 2 4 3" xfId="3787" xr:uid="{00000000-0005-0000-0000-00009F090000}"/>
    <cellStyle name="Normal 12 2 2 4 4" xfId="2751" xr:uid="{00000000-0005-0000-0000-0000A0090000}"/>
    <cellStyle name="Normal 12 2 2 5" xfId="1621" xr:uid="{00000000-0005-0000-0000-0000A1090000}"/>
    <cellStyle name="Normal 12 2 2 5 2" xfId="3789" xr:uid="{00000000-0005-0000-0000-0000A2090000}"/>
    <cellStyle name="Normal 12 2 2 5 3" xfId="2753" xr:uid="{00000000-0005-0000-0000-0000A3090000}"/>
    <cellStyle name="Normal 12 2 2 6" xfId="3777" xr:uid="{00000000-0005-0000-0000-0000A4090000}"/>
    <cellStyle name="Normal 12 2 2 7" xfId="2741" xr:uid="{00000000-0005-0000-0000-0000A5090000}"/>
    <cellStyle name="Normal 12 2 3" xfId="1622" xr:uid="{00000000-0005-0000-0000-0000A6090000}"/>
    <cellStyle name="Normal 12 2 3 2" xfId="1623" xr:uid="{00000000-0005-0000-0000-0000A7090000}"/>
    <cellStyle name="Normal 12 2 3 2 2" xfId="1624" xr:uid="{00000000-0005-0000-0000-0000A8090000}"/>
    <cellStyle name="Normal 12 2 3 2 2 2" xfId="3792" xr:uid="{00000000-0005-0000-0000-0000A9090000}"/>
    <cellStyle name="Normal 12 2 3 2 2 3" xfId="2756" xr:uid="{00000000-0005-0000-0000-0000AA090000}"/>
    <cellStyle name="Normal 12 2 3 2 3" xfId="1625" xr:uid="{00000000-0005-0000-0000-0000AB090000}"/>
    <cellStyle name="Normal 12 2 3 2 3 2" xfId="3793" xr:uid="{00000000-0005-0000-0000-0000AC090000}"/>
    <cellStyle name="Normal 12 2 3 2 3 3" xfId="2757" xr:uid="{00000000-0005-0000-0000-0000AD090000}"/>
    <cellStyle name="Normal 12 2 3 2 4" xfId="3791" xr:uid="{00000000-0005-0000-0000-0000AE090000}"/>
    <cellStyle name="Normal 12 2 3 2 5" xfId="2755" xr:uid="{00000000-0005-0000-0000-0000AF090000}"/>
    <cellStyle name="Normal 12 2 3 3" xfId="1626" xr:uid="{00000000-0005-0000-0000-0000B0090000}"/>
    <cellStyle name="Normal 12 2 3 3 2" xfId="3794" xr:uid="{00000000-0005-0000-0000-0000B1090000}"/>
    <cellStyle name="Normal 12 2 3 3 3" xfId="2758" xr:uid="{00000000-0005-0000-0000-0000B2090000}"/>
    <cellStyle name="Normal 12 2 3 4" xfId="1627" xr:uid="{00000000-0005-0000-0000-0000B3090000}"/>
    <cellStyle name="Normal 12 2 3 4 2" xfId="3795" xr:uid="{00000000-0005-0000-0000-0000B4090000}"/>
    <cellStyle name="Normal 12 2 3 4 3" xfId="2759" xr:uid="{00000000-0005-0000-0000-0000B5090000}"/>
    <cellStyle name="Normal 12 2 3 5" xfId="3790" xr:uid="{00000000-0005-0000-0000-0000B6090000}"/>
    <cellStyle name="Normal 12 2 3 6" xfId="2754" xr:uid="{00000000-0005-0000-0000-0000B7090000}"/>
    <cellStyle name="Normal 12 2 4" xfId="1628" xr:uid="{00000000-0005-0000-0000-0000B8090000}"/>
    <cellStyle name="Normal 12 2 4 2" xfId="1629" xr:uid="{00000000-0005-0000-0000-0000B9090000}"/>
    <cellStyle name="Normal 12 2 4 2 2" xfId="3797" xr:uid="{00000000-0005-0000-0000-0000BA090000}"/>
    <cellStyle name="Normal 12 2 4 2 3" xfId="2761" xr:uid="{00000000-0005-0000-0000-0000BB090000}"/>
    <cellStyle name="Normal 12 2 4 3" xfId="1630" xr:uid="{00000000-0005-0000-0000-0000BC090000}"/>
    <cellStyle name="Normal 12 2 4 3 2" xfId="3798" xr:uid="{00000000-0005-0000-0000-0000BD090000}"/>
    <cellStyle name="Normal 12 2 4 3 3" xfId="2762" xr:uid="{00000000-0005-0000-0000-0000BE090000}"/>
    <cellStyle name="Normal 12 2 4 4" xfId="3796" xr:uid="{00000000-0005-0000-0000-0000BF090000}"/>
    <cellStyle name="Normal 12 2 4 5" xfId="2760" xr:uid="{00000000-0005-0000-0000-0000C0090000}"/>
    <cellStyle name="Normal 12 2 5" xfId="1631" xr:uid="{00000000-0005-0000-0000-0000C1090000}"/>
    <cellStyle name="Normal 12 2 5 2" xfId="1632" xr:uid="{00000000-0005-0000-0000-0000C2090000}"/>
    <cellStyle name="Normal 12 2 5 2 2" xfId="3800" xr:uid="{00000000-0005-0000-0000-0000C3090000}"/>
    <cellStyle name="Normal 12 2 5 2 3" xfId="2764" xr:uid="{00000000-0005-0000-0000-0000C4090000}"/>
    <cellStyle name="Normal 12 2 5 3" xfId="3799" xr:uid="{00000000-0005-0000-0000-0000C5090000}"/>
    <cellStyle name="Normal 12 2 5 4" xfId="2763" xr:uid="{00000000-0005-0000-0000-0000C6090000}"/>
    <cellStyle name="Normal 12 2 6" xfId="1633" xr:uid="{00000000-0005-0000-0000-0000C7090000}"/>
    <cellStyle name="Normal 12 2 6 2" xfId="3801" xr:uid="{00000000-0005-0000-0000-0000C8090000}"/>
    <cellStyle name="Normal 12 2 6 3" xfId="2765" xr:uid="{00000000-0005-0000-0000-0000C9090000}"/>
    <cellStyle name="Normal 12 2 7" xfId="3776" xr:uid="{00000000-0005-0000-0000-0000CA090000}"/>
    <cellStyle name="Normal 12 2 8" xfId="2740" xr:uid="{00000000-0005-0000-0000-0000CB090000}"/>
    <cellStyle name="Normal 12 3" xfId="1634" xr:uid="{00000000-0005-0000-0000-0000CC090000}"/>
    <cellStyle name="Normal 12 3 2" xfId="1635" xr:uid="{00000000-0005-0000-0000-0000CD090000}"/>
    <cellStyle name="Normal 12 3 2 2" xfId="1636" xr:uid="{00000000-0005-0000-0000-0000CE090000}"/>
    <cellStyle name="Normal 12 3 2 2 2" xfId="1637" xr:uid="{00000000-0005-0000-0000-0000CF090000}"/>
    <cellStyle name="Normal 12 3 2 2 2 2" xfId="3805" xr:uid="{00000000-0005-0000-0000-0000D0090000}"/>
    <cellStyle name="Normal 12 3 2 2 2 3" xfId="2769" xr:uid="{00000000-0005-0000-0000-0000D1090000}"/>
    <cellStyle name="Normal 12 3 2 2 3" xfId="1638" xr:uid="{00000000-0005-0000-0000-0000D2090000}"/>
    <cellStyle name="Normal 12 3 2 2 3 2" xfId="3806" xr:uid="{00000000-0005-0000-0000-0000D3090000}"/>
    <cellStyle name="Normal 12 3 2 2 3 3" xfId="2770" xr:uid="{00000000-0005-0000-0000-0000D4090000}"/>
    <cellStyle name="Normal 12 3 2 2 4" xfId="3804" xr:uid="{00000000-0005-0000-0000-0000D5090000}"/>
    <cellStyle name="Normal 12 3 2 2 5" xfId="2768" xr:uid="{00000000-0005-0000-0000-0000D6090000}"/>
    <cellStyle name="Normal 12 3 2 3" xfId="1639" xr:uid="{00000000-0005-0000-0000-0000D7090000}"/>
    <cellStyle name="Normal 12 3 2 3 2" xfId="3807" xr:uid="{00000000-0005-0000-0000-0000D8090000}"/>
    <cellStyle name="Normal 12 3 2 3 3" xfId="2771" xr:uid="{00000000-0005-0000-0000-0000D9090000}"/>
    <cellStyle name="Normal 12 3 2 4" xfId="1640" xr:uid="{00000000-0005-0000-0000-0000DA090000}"/>
    <cellStyle name="Normal 12 3 2 4 2" xfId="3808" xr:uid="{00000000-0005-0000-0000-0000DB090000}"/>
    <cellStyle name="Normal 12 3 2 4 3" xfId="2772" xr:uid="{00000000-0005-0000-0000-0000DC090000}"/>
    <cellStyle name="Normal 12 3 2 5" xfId="3803" xr:uid="{00000000-0005-0000-0000-0000DD090000}"/>
    <cellStyle name="Normal 12 3 2 6" xfId="2767" xr:uid="{00000000-0005-0000-0000-0000DE090000}"/>
    <cellStyle name="Normal 12 3 3" xfId="1641" xr:uid="{00000000-0005-0000-0000-0000DF090000}"/>
    <cellStyle name="Normal 12 3 3 2" xfId="1642" xr:uid="{00000000-0005-0000-0000-0000E0090000}"/>
    <cellStyle name="Normal 12 3 3 2 2" xfId="3810" xr:uid="{00000000-0005-0000-0000-0000E1090000}"/>
    <cellStyle name="Normal 12 3 3 2 3" xfId="2774" xr:uid="{00000000-0005-0000-0000-0000E2090000}"/>
    <cellStyle name="Normal 12 3 3 3" xfId="1643" xr:uid="{00000000-0005-0000-0000-0000E3090000}"/>
    <cellStyle name="Normal 12 3 3 3 2" xfId="3811" xr:uid="{00000000-0005-0000-0000-0000E4090000}"/>
    <cellStyle name="Normal 12 3 3 3 3" xfId="2775" xr:uid="{00000000-0005-0000-0000-0000E5090000}"/>
    <cellStyle name="Normal 12 3 3 4" xfId="3809" xr:uid="{00000000-0005-0000-0000-0000E6090000}"/>
    <cellStyle name="Normal 12 3 3 5" xfId="2773" xr:uid="{00000000-0005-0000-0000-0000E7090000}"/>
    <cellStyle name="Normal 12 3 4" xfId="1644" xr:uid="{00000000-0005-0000-0000-0000E8090000}"/>
    <cellStyle name="Normal 12 3 4 2" xfId="1645" xr:uid="{00000000-0005-0000-0000-0000E9090000}"/>
    <cellStyle name="Normal 12 3 4 2 2" xfId="3813" xr:uid="{00000000-0005-0000-0000-0000EA090000}"/>
    <cellStyle name="Normal 12 3 4 2 3" xfId="2777" xr:uid="{00000000-0005-0000-0000-0000EB090000}"/>
    <cellStyle name="Normal 12 3 4 3" xfId="3812" xr:uid="{00000000-0005-0000-0000-0000EC090000}"/>
    <cellStyle name="Normal 12 3 4 4" xfId="2776" xr:uid="{00000000-0005-0000-0000-0000ED090000}"/>
    <cellStyle name="Normal 12 3 5" xfId="1646" xr:uid="{00000000-0005-0000-0000-0000EE090000}"/>
    <cellStyle name="Normal 12 3 5 2" xfId="3814" xr:uid="{00000000-0005-0000-0000-0000EF090000}"/>
    <cellStyle name="Normal 12 3 5 3" xfId="2778" xr:uid="{00000000-0005-0000-0000-0000F0090000}"/>
    <cellStyle name="Normal 12 3 6" xfId="3802" xr:uid="{00000000-0005-0000-0000-0000F1090000}"/>
    <cellStyle name="Normal 12 3 7" xfId="2766" xr:uid="{00000000-0005-0000-0000-0000F2090000}"/>
    <cellStyle name="Normal 12 4" xfId="1647" xr:uid="{00000000-0005-0000-0000-0000F3090000}"/>
    <cellStyle name="Normal 12 4 2" xfId="1648" xr:uid="{00000000-0005-0000-0000-0000F4090000}"/>
    <cellStyle name="Normal 12 4 2 2" xfId="1649" xr:uid="{00000000-0005-0000-0000-0000F5090000}"/>
    <cellStyle name="Normal 12 4 2 2 2" xfId="3817" xr:uid="{00000000-0005-0000-0000-0000F6090000}"/>
    <cellStyle name="Normal 12 4 2 2 3" xfId="2781" xr:uid="{00000000-0005-0000-0000-0000F7090000}"/>
    <cellStyle name="Normal 12 4 2 3" xfId="1650" xr:uid="{00000000-0005-0000-0000-0000F8090000}"/>
    <cellStyle name="Normal 12 4 2 3 2" xfId="3818" xr:uid="{00000000-0005-0000-0000-0000F9090000}"/>
    <cellStyle name="Normal 12 4 2 3 3" xfId="2782" xr:uid="{00000000-0005-0000-0000-0000FA090000}"/>
    <cellStyle name="Normal 12 4 2 4" xfId="3816" xr:uid="{00000000-0005-0000-0000-0000FB090000}"/>
    <cellStyle name="Normal 12 4 2 5" xfId="2780" xr:uid="{00000000-0005-0000-0000-0000FC090000}"/>
    <cellStyle name="Normal 12 4 3" xfId="1651" xr:uid="{00000000-0005-0000-0000-0000FD090000}"/>
    <cellStyle name="Normal 12 4 3 2" xfId="3819" xr:uid="{00000000-0005-0000-0000-0000FE090000}"/>
    <cellStyle name="Normal 12 4 3 3" xfId="2783" xr:uid="{00000000-0005-0000-0000-0000FF090000}"/>
    <cellStyle name="Normal 12 4 4" xfId="1652" xr:uid="{00000000-0005-0000-0000-0000000A0000}"/>
    <cellStyle name="Normal 12 4 4 2" xfId="3820" xr:uid="{00000000-0005-0000-0000-0000010A0000}"/>
    <cellStyle name="Normal 12 4 4 3" xfId="2784" xr:uid="{00000000-0005-0000-0000-0000020A0000}"/>
    <cellStyle name="Normal 12 4 5" xfId="3815" xr:uid="{00000000-0005-0000-0000-0000030A0000}"/>
    <cellStyle name="Normal 12 4 6" xfId="2779" xr:uid="{00000000-0005-0000-0000-0000040A0000}"/>
    <cellStyle name="Normal 12 5" xfId="1653" xr:uid="{00000000-0005-0000-0000-0000050A0000}"/>
    <cellStyle name="Normal 12 5 2" xfId="1654" xr:uid="{00000000-0005-0000-0000-0000060A0000}"/>
    <cellStyle name="Normal 12 5 2 2" xfId="1655" xr:uid="{00000000-0005-0000-0000-0000070A0000}"/>
    <cellStyle name="Normal 12 5 2 2 2" xfId="3823" xr:uid="{00000000-0005-0000-0000-0000080A0000}"/>
    <cellStyle name="Normal 12 5 2 2 3" xfId="2787" xr:uid="{00000000-0005-0000-0000-0000090A0000}"/>
    <cellStyle name="Normal 12 5 2 3" xfId="1656" xr:uid="{00000000-0005-0000-0000-00000A0A0000}"/>
    <cellStyle name="Normal 12 5 2 3 2" xfId="3824" xr:uid="{00000000-0005-0000-0000-00000B0A0000}"/>
    <cellStyle name="Normal 12 5 2 3 3" xfId="2788" xr:uid="{00000000-0005-0000-0000-00000C0A0000}"/>
    <cellStyle name="Normal 12 5 2 4" xfId="3822" xr:uid="{00000000-0005-0000-0000-00000D0A0000}"/>
    <cellStyle name="Normal 12 5 2 5" xfId="2786" xr:uid="{00000000-0005-0000-0000-00000E0A0000}"/>
    <cellStyle name="Normal 12 5 3" xfId="1657" xr:uid="{00000000-0005-0000-0000-00000F0A0000}"/>
    <cellStyle name="Normal 12 5 3 2" xfId="3825" xr:uid="{00000000-0005-0000-0000-0000100A0000}"/>
    <cellStyle name="Normal 12 5 3 3" xfId="2789" xr:uid="{00000000-0005-0000-0000-0000110A0000}"/>
    <cellStyle name="Normal 12 5 4" xfId="1658" xr:uid="{00000000-0005-0000-0000-0000120A0000}"/>
    <cellStyle name="Normal 12 5 4 2" xfId="3826" xr:uid="{00000000-0005-0000-0000-0000130A0000}"/>
    <cellStyle name="Normal 12 5 4 3" xfId="2790" xr:uid="{00000000-0005-0000-0000-0000140A0000}"/>
    <cellStyle name="Normal 12 5 5" xfId="3821" xr:uid="{00000000-0005-0000-0000-0000150A0000}"/>
    <cellStyle name="Normal 12 5 6" xfId="2785" xr:uid="{00000000-0005-0000-0000-0000160A0000}"/>
    <cellStyle name="Normal 12 6" xfId="1659" xr:uid="{00000000-0005-0000-0000-0000170A0000}"/>
    <cellStyle name="Normal 12 6 2" xfId="1660" xr:uid="{00000000-0005-0000-0000-0000180A0000}"/>
    <cellStyle name="Normal 12 6 2 2" xfId="1661" xr:uid="{00000000-0005-0000-0000-0000190A0000}"/>
    <cellStyle name="Normal 12 6 2 2 2" xfId="3829" xr:uid="{00000000-0005-0000-0000-00001A0A0000}"/>
    <cellStyle name="Normal 12 6 2 2 3" xfId="2793" xr:uid="{00000000-0005-0000-0000-00001B0A0000}"/>
    <cellStyle name="Normal 12 6 2 3" xfId="1662" xr:uid="{00000000-0005-0000-0000-00001C0A0000}"/>
    <cellStyle name="Normal 12 6 2 3 2" xfId="3830" xr:uid="{00000000-0005-0000-0000-00001D0A0000}"/>
    <cellStyle name="Normal 12 6 2 3 3" xfId="2794" xr:uid="{00000000-0005-0000-0000-00001E0A0000}"/>
    <cellStyle name="Normal 12 6 2 4" xfId="3828" xr:uid="{00000000-0005-0000-0000-00001F0A0000}"/>
    <cellStyle name="Normal 12 6 2 5" xfId="2792" xr:uid="{00000000-0005-0000-0000-0000200A0000}"/>
    <cellStyle name="Normal 12 6 3" xfId="1663" xr:uid="{00000000-0005-0000-0000-0000210A0000}"/>
    <cellStyle name="Normal 12 6 3 2" xfId="3831" xr:uid="{00000000-0005-0000-0000-0000220A0000}"/>
    <cellStyle name="Normal 12 6 3 3" xfId="2795" xr:uid="{00000000-0005-0000-0000-0000230A0000}"/>
    <cellStyle name="Normal 12 6 4" xfId="1664" xr:uid="{00000000-0005-0000-0000-0000240A0000}"/>
    <cellStyle name="Normal 12 6 4 2" xfId="3832" xr:uid="{00000000-0005-0000-0000-0000250A0000}"/>
    <cellStyle name="Normal 12 6 4 3" xfId="2796" xr:uid="{00000000-0005-0000-0000-0000260A0000}"/>
    <cellStyle name="Normal 12 6 5" xfId="3827" xr:uid="{00000000-0005-0000-0000-0000270A0000}"/>
    <cellStyle name="Normal 12 6 6" xfId="2791" xr:uid="{00000000-0005-0000-0000-0000280A0000}"/>
    <cellStyle name="Normal 12 7" xfId="1665" xr:uid="{00000000-0005-0000-0000-0000290A0000}"/>
    <cellStyle name="Normal 12 7 2" xfId="1666" xr:uid="{00000000-0005-0000-0000-00002A0A0000}"/>
    <cellStyle name="Normal 12 7 2 2" xfId="3834" xr:uid="{00000000-0005-0000-0000-00002B0A0000}"/>
    <cellStyle name="Normal 12 7 2 3" xfId="2798" xr:uid="{00000000-0005-0000-0000-00002C0A0000}"/>
    <cellStyle name="Normal 12 7 3" xfId="1667" xr:uid="{00000000-0005-0000-0000-00002D0A0000}"/>
    <cellStyle name="Normal 12 7 3 2" xfId="3835" xr:uid="{00000000-0005-0000-0000-00002E0A0000}"/>
    <cellStyle name="Normal 12 7 3 3" xfId="2799" xr:uid="{00000000-0005-0000-0000-00002F0A0000}"/>
    <cellStyle name="Normal 12 7 4" xfId="3833" xr:uid="{00000000-0005-0000-0000-0000300A0000}"/>
    <cellStyle name="Normal 12 7 5" xfId="2797" xr:uid="{00000000-0005-0000-0000-0000310A0000}"/>
    <cellStyle name="Normal 12 8" xfId="1668" xr:uid="{00000000-0005-0000-0000-0000320A0000}"/>
    <cellStyle name="Normal 12 8 2" xfId="3836" xr:uid="{00000000-0005-0000-0000-0000330A0000}"/>
    <cellStyle name="Normal 12 8 3" xfId="2800" xr:uid="{00000000-0005-0000-0000-0000340A0000}"/>
    <cellStyle name="Normal 12 9" xfId="1669" xr:uid="{00000000-0005-0000-0000-0000350A0000}"/>
    <cellStyle name="Normal 12 9 2" xfId="3837" xr:uid="{00000000-0005-0000-0000-0000360A0000}"/>
    <cellStyle name="Normal 12 9 3" xfId="2801" xr:uid="{00000000-0005-0000-0000-0000370A0000}"/>
    <cellStyle name="Normal 13" xfId="1670" xr:uid="{00000000-0005-0000-0000-0000380A0000}"/>
    <cellStyle name="Normal 13 10" xfId="2802" xr:uid="{00000000-0005-0000-0000-0000390A0000}"/>
    <cellStyle name="Normal 13 2" xfId="1671" xr:uid="{00000000-0005-0000-0000-00003A0A0000}"/>
    <cellStyle name="Normal 13 2 2" xfId="1672" xr:uid="{00000000-0005-0000-0000-00003B0A0000}"/>
    <cellStyle name="Normal 13 2 2 2" xfId="1673" xr:uid="{00000000-0005-0000-0000-00003C0A0000}"/>
    <cellStyle name="Normal 13 2 2 2 2" xfId="1674" xr:uid="{00000000-0005-0000-0000-00003D0A0000}"/>
    <cellStyle name="Normal 13 2 2 2 2 2" xfId="1675" xr:uid="{00000000-0005-0000-0000-00003E0A0000}"/>
    <cellStyle name="Normal 13 2 2 2 2 2 2" xfId="3843" xr:uid="{00000000-0005-0000-0000-00003F0A0000}"/>
    <cellStyle name="Normal 13 2 2 2 2 2 3" xfId="2807" xr:uid="{00000000-0005-0000-0000-0000400A0000}"/>
    <cellStyle name="Normal 13 2 2 2 2 3" xfId="1676" xr:uid="{00000000-0005-0000-0000-0000410A0000}"/>
    <cellStyle name="Normal 13 2 2 2 2 3 2" xfId="3844" xr:uid="{00000000-0005-0000-0000-0000420A0000}"/>
    <cellStyle name="Normal 13 2 2 2 2 3 3" xfId="2808" xr:uid="{00000000-0005-0000-0000-0000430A0000}"/>
    <cellStyle name="Normal 13 2 2 2 2 4" xfId="3842" xr:uid="{00000000-0005-0000-0000-0000440A0000}"/>
    <cellStyle name="Normal 13 2 2 2 2 5" xfId="2806" xr:uid="{00000000-0005-0000-0000-0000450A0000}"/>
    <cellStyle name="Normal 13 2 2 2 3" xfId="1677" xr:uid="{00000000-0005-0000-0000-0000460A0000}"/>
    <cellStyle name="Normal 13 2 2 2 3 2" xfId="3845" xr:uid="{00000000-0005-0000-0000-0000470A0000}"/>
    <cellStyle name="Normal 13 2 2 2 3 3" xfId="2809" xr:uid="{00000000-0005-0000-0000-0000480A0000}"/>
    <cellStyle name="Normal 13 2 2 2 4" xfId="1678" xr:uid="{00000000-0005-0000-0000-0000490A0000}"/>
    <cellStyle name="Normal 13 2 2 2 4 2" xfId="3846" xr:uid="{00000000-0005-0000-0000-00004A0A0000}"/>
    <cellStyle name="Normal 13 2 2 2 4 3" xfId="2810" xr:uid="{00000000-0005-0000-0000-00004B0A0000}"/>
    <cellStyle name="Normal 13 2 2 2 5" xfId="3841" xr:uid="{00000000-0005-0000-0000-00004C0A0000}"/>
    <cellStyle name="Normal 13 2 2 2 6" xfId="2805" xr:uid="{00000000-0005-0000-0000-00004D0A0000}"/>
    <cellStyle name="Normal 13 2 2 3" xfId="1679" xr:uid="{00000000-0005-0000-0000-00004E0A0000}"/>
    <cellStyle name="Normal 13 2 2 3 2" xfId="1680" xr:uid="{00000000-0005-0000-0000-00004F0A0000}"/>
    <cellStyle name="Normal 13 2 2 3 2 2" xfId="3848" xr:uid="{00000000-0005-0000-0000-0000500A0000}"/>
    <cellStyle name="Normal 13 2 2 3 2 3" xfId="2812" xr:uid="{00000000-0005-0000-0000-0000510A0000}"/>
    <cellStyle name="Normal 13 2 2 3 3" xfId="1681" xr:uid="{00000000-0005-0000-0000-0000520A0000}"/>
    <cellStyle name="Normal 13 2 2 3 3 2" xfId="3849" xr:uid="{00000000-0005-0000-0000-0000530A0000}"/>
    <cellStyle name="Normal 13 2 2 3 3 3" xfId="2813" xr:uid="{00000000-0005-0000-0000-0000540A0000}"/>
    <cellStyle name="Normal 13 2 2 3 4" xfId="3847" xr:uid="{00000000-0005-0000-0000-0000550A0000}"/>
    <cellStyle name="Normal 13 2 2 3 5" xfId="2811" xr:uid="{00000000-0005-0000-0000-0000560A0000}"/>
    <cellStyle name="Normal 13 2 2 4" xfId="1682" xr:uid="{00000000-0005-0000-0000-0000570A0000}"/>
    <cellStyle name="Normal 13 2 2 4 2" xfId="3850" xr:uid="{00000000-0005-0000-0000-0000580A0000}"/>
    <cellStyle name="Normal 13 2 2 4 3" xfId="2814" xr:uid="{00000000-0005-0000-0000-0000590A0000}"/>
    <cellStyle name="Normal 13 2 2 5" xfId="1683" xr:uid="{00000000-0005-0000-0000-00005A0A0000}"/>
    <cellStyle name="Normal 13 2 2 5 2" xfId="3851" xr:uid="{00000000-0005-0000-0000-00005B0A0000}"/>
    <cellStyle name="Normal 13 2 2 5 3" xfId="2815" xr:uid="{00000000-0005-0000-0000-00005C0A0000}"/>
    <cellStyle name="Normal 13 2 2 6" xfId="3840" xr:uid="{00000000-0005-0000-0000-00005D0A0000}"/>
    <cellStyle name="Normal 13 2 2 7" xfId="2804" xr:uid="{00000000-0005-0000-0000-00005E0A0000}"/>
    <cellStyle name="Normal 13 2 3" xfId="1684" xr:uid="{00000000-0005-0000-0000-00005F0A0000}"/>
    <cellStyle name="Normal 13 2 3 2" xfId="1685" xr:uid="{00000000-0005-0000-0000-0000600A0000}"/>
    <cellStyle name="Normal 13 2 3 2 2" xfId="1686" xr:uid="{00000000-0005-0000-0000-0000610A0000}"/>
    <cellStyle name="Normal 13 2 3 2 2 2" xfId="3854" xr:uid="{00000000-0005-0000-0000-0000620A0000}"/>
    <cellStyle name="Normal 13 2 3 2 2 3" xfId="2818" xr:uid="{00000000-0005-0000-0000-0000630A0000}"/>
    <cellStyle name="Normal 13 2 3 2 3" xfId="1687" xr:uid="{00000000-0005-0000-0000-0000640A0000}"/>
    <cellStyle name="Normal 13 2 3 2 3 2" xfId="3855" xr:uid="{00000000-0005-0000-0000-0000650A0000}"/>
    <cellStyle name="Normal 13 2 3 2 3 3" xfId="2819" xr:uid="{00000000-0005-0000-0000-0000660A0000}"/>
    <cellStyle name="Normal 13 2 3 2 4" xfId="3853" xr:uid="{00000000-0005-0000-0000-0000670A0000}"/>
    <cellStyle name="Normal 13 2 3 2 5" xfId="2817" xr:uid="{00000000-0005-0000-0000-0000680A0000}"/>
    <cellStyle name="Normal 13 2 3 3" xfId="1688" xr:uid="{00000000-0005-0000-0000-0000690A0000}"/>
    <cellStyle name="Normal 13 2 3 3 2" xfId="3856" xr:uid="{00000000-0005-0000-0000-00006A0A0000}"/>
    <cellStyle name="Normal 13 2 3 3 3" xfId="2820" xr:uid="{00000000-0005-0000-0000-00006B0A0000}"/>
    <cellStyle name="Normal 13 2 3 4" xfId="1689" xr:uid="{00000000-0005-0000-0000-00006C0A0000}"/>
    <cellStyle name="Normal 13 2 3 4 2" xfId="3857" xr:uid="{00000000-0005-0000-0000-00006D0A0000}"/>
    <cellStyle name="Normal 13 2 3 4 3" xfId="2821" xr:uid="{00000000-0005-0000-0000-00006E0A0000}"/>
    <cellStyle name="Normal 13 2 3 5" xfId="3852" xr:uid="{00000000-0005-0000-0000-00006F0A0000}"/>
    <cellStyle name="Normal 13 2 3 6" xfId="2816" xr:uid="{00000000-0005-0000-0000-0000700A0000}"/>
    <cellStyle name="Normal 13 2 4" xfId="1690" xr:uid="{00000000-0005-0000-0000-0000710A0000}"/>
    <cellStyle name="Normal 13 2 4 2" xfId="1691" xr:uid="{00000000-0005-0000-0000-0000720A0000}"/>
    <cellStyle name="Normal 13 2 4 2 2" xfId="3859" xr:uid="{00000000-0005-0000-0000-0000730A0000}"/>
    <cellStyle name="Normal 13 2 4 2 3" xfId="2823" xr:uid="{00000000-0005-0000-0000-0000740A0000}"/>
    <cellStyle name="Normal 13 2 4 3" xfId="1692" xr:uid="{00000000-0005-0000-0000-0000750A0000}"/>
    <cellStyle name="Normal 13 2 4 3 2" xfId="3860" xr:uid="{00000000-0005-0000-0000-0000760A0000}"/>
    <cellStyle name="Normal 13 2 4 3 3" xfId="2824" xr:uid="{00000000-0005-0000-0000-0000770A0000}"/>
    <cellStyle name="Normal 13 2 4 4" xfId="3858" xr:uid="{00000000-0005-0000-0000-0000780A0000}"/>
    <cellStyle name="Normal 13 2 4 5" xfId="2822" xr:uid="{00000000-0005-0000-0000-0000790A0000}"/>
    <cellStyle name="Normal 13 2 5" xfId="1693" xr:uid="{00000000-0005-0000-0000-00007A0A0000}"/>
    <cellStyle name="Normal 13 2 5 2" xfId="3861" xr:uid="{00000000-0005-0000-0000-00007B0A0000}"/>
    <cellStyle name="Normal 13 2 5 3" xfId="2825" xr:uid="{00000000-0005-0000-0000-00007C0A0000}"/>
    <cellStyle name="Normal 13 2 6" xfId="1694" xr:uid="{00000000-0005-0000-0000-00007D0A0000}"/>
    <cellStyle name="Normal 13 2 6 2" xfId="3862" xr:uid="{00000000-0005-0000-0000-00007E0A0000}"/>
    <cellStyle name="Normal 13 2 6 3" xfId="2826" xr:uid="{00000000-0005-0000-0000-00007F0A0000}"/>
    <cellStyle name="Normal 13 2 7" xfId="3839" xr:uid="{00000000-0005-0000-0000-0000800A0000}"/>
    <cellStyle name="Normal 13 2 8" xfId="2803" xr:uid="{00000000-0005-0000-0000-0000810A0000}"/>
    <cellStyle name="Normal 13 3" xfId="1695" xr:uid="{00000000-0005-0000-0000-0000820A0000}"/>
    <cellStyle name="Normal 13 3 2" xfId="1696" xr:uid="{00000000-0005-0000-0000-0000830A0000}"/>
    <cellStyle name="Normal 13 4" xfId="1697" xr:uid="{00000000-0005-0000-0000-0000840A0000}"/>
    <cellStyle name="Normal 13 5" xfId="1698" xr:uid="{00000000-0005-0000-0000-0000850A0000}"/>
    <cellStyle name="Normal 13 5 2" xfId="1699" xr:uid="{00000000-0005-0000-0000-0000860A0000}"/>
    <cellStyle name="Normal 13 5 2 2" xfId="1700" xr:uid="{00000000-0005-0000-0000-0000870A0000}"/>
    <cellStyle name="Normal 13 5 2 2 2" xfId="3865" xr:uid="{00000000-0005-0000-0000-0000880A0000}"/>
    <cellStyle name="Normal 13 5 2 2 3" xfId="2829" xr:uid="{00000000-0005-0000-0000-0000890A0000}"/>
    <cellStyle name="Normal 13 5 2 3" xfId="1701" xr:uid="{00000000-0005-0000-0000-00008A0A0000}"/>
    <cellStyle name="Normal 13 5 2 3 2" xfId="3866" xr:uid="{00000000-0005-0000-0000-00008B0A0000}"/>
    <cellStyle name="Normal 13 5 2 3 3" xfId="2830" xr:uid="{00000000-0005-0000-0000-00008C0A0000}"/>
    <cellStyle name="Normal 13 5 2 4" xfId="3864" xr:uid="{00000000-0005-0000-0000-00008D0A0000}"/>
    <cellStyle name="Normal 13 5 2 5" xfId="2828" xr:uid="{00000000-0005-0000-0000-00008E0A0000}"/>
    <cellStyle name="Normal 13 5 3" xfId="1702" xr:uid="{00000000-0005-0000-0000-00008F0A0000}"/>
    <cellStyle name="Normal 13 5 3 2" xfId="3867" xr:uid="{00000000-0005-0000-0000-0000900A0000}"/>
    <cellStyle name="Normal 13 5 3 3" xfId="2831" xr:uid="{00000000-0005-0000-0000-0000910A0000}"/>
    <cellStyle name="Normal 13 5 4" xfId="1703" xr:uid="{00000000-0005-0000-0000-0000920A0000}"/>
    <cellStyle name="Normal 13 5 4 2" xfId="3868" xr:uid="{00000000-0005-0000-0000-0000930A0000}"/>
    <cellStyle name="Normal 13 5 4 3" xfId="2832" xr:uid="{00000000-0005-0000-0000-0000940A0000}"/>
    <cellStyle name="Normal 13 5 5" xfId="3863" xr:uid="{00000000-0005-0000-0000-0000950A0000}"/>
    <cellStyle name="Normal 13 5 6" xfId="2827" xr:uid="{00000000-0005-0000-0000-0000960A0000}"/>
    <cellStyle name="Normal 13 6" xfId="1704" xr:uid="{00000000-0005-0000-0000-0000970A0000}"/>
    <cellStyle name="Normal 13 6 2" xfId="1705" xr:uid="{00000000-0005-0000-0000-0000980A0000}"/>
    <cellStyle name="Normal 13 6 2 2" xfId="3870" xr:uid="{00000000-0005-0000-0000-0000990A0000}"/>
    <cellStyle name="Normal 13 6 2 3" xfId="2834" xr:uid="{00000000-0005-0000-0000-00009A0A0000}"/>
    <cellStyle name="Normal 13 6 3" xfId="1706" xr:uid="{00000000-0005-0000-0000-00009B0A0000}"/>
    <cellStyle name="Normal 13 6 3 2" xfId="3871" xr:uid="{00000000-0005-0000-0000-00009C0A0000}"/>
    <cellStyle name="Normal 13 6 3 3" xfId="2835" xr:uid="{00000000-0005-0000-0000-00009D0A0000}"/>
    <cellStyle name="Normal 13 6 4" xfId="3869" xr:uid="{00000000-0005-0000-0000-00009E0A0000}"/>
    <cellStyle name="Normal 13 6 5" xfId="2833" xr:uid="{00000000-0005-0000-0000-00009F0A0000}"/>
    <cellStyle name="Normal 13 7" xfId="1707" xr:uid="{00000000-0005-0000-0000-0000A00A0000}"/>
    <cellStyle name="Normal 13 7 2" xfId="3872" xr:uid="{00000000-0005-0000-0000-0000A10A0000}"/>
    <cellStyle name="Normal 13 7 3" xfId="2836" xr:uid="{00000000-0005-0000-0000-0000A20A0000}"/>
    <cellStyle name="Normal 13 8" xfId="1708" xr:uid="{00000000-0005-0000-0000-0000A30A0000}"/>
    <cellStyle name="Normal 13 8 2" xfId="3873" xr:uid="{00000000-0005-0000-0000-0000A40A0000}"/>
    <cellStyle name="Normal 13 8 3" xfId="2837" xr:uid="{00000000-0005-0000-0000-0000A50A0000}"/>
    <cellStyle name="Normal 13 9" xfId="3838" xr:uid="{00000000-0005-0000-0000-0000A60A0000}"/>
    <cellStyle name="Normal 14" xfId="1709" xr:uid="{00000000-0005-0000-0000-0000A70A0000}"/>
    <cellStyle name="Normal 14 2" xfId="1710" xr:uid="{00000000-0005-0000-0000-0000A80A0000}"/>
    <cellStyle name="Normal 15" xfId="1711" xr:uid="{00000000-0005-0000-0000-0000A90A0000}"/>
    <cellStyle name="Normal 16" xfId="1712" xr:uid="{00000000-0005-0000-0000-0000AA0A0000}"/>
    <cellStyle name="Normal 16 2" xfId="1713" xr:uid="{00000000-0005-0000-0000-0000AB0A0000}"/>
    <cellStyle name="Normal 16 2 2" xfId="1714" xr:uid="{00000000-0005-0000-0000-0000AC0A0000}"/>
    <cellStyle name="Normal 16 2 2 2" xfId="1715" xr:uid="{00000000-0005-0000-0000-0000AD0A0000}"/>
    <cellStyle name="Normal 16 2 2 2 2" xfId="3877" xr:uid="{00000000-0005-0000-0000-0000AE0A0000}"/>
    <cellStyle name="Normal 16 2 2 2 3" xfId="2841" xr:uid="{00000000-0005-0000-0000-0000AF0A0000}"/>
    <cellStyle name="Normal 16 2 2 3" xfId="1716" xr:uid="{00000000-0005-0000-0000-0000B00A0000}"/>
    <cellStyle name="Normal 16 2 2 3 2" xfId="3878" xr:uid="{00000000-0005-0000-0000-0000B10A0000}"/>
    <cellStyle name="Normal 16 2 2 3 3" xfId="2842" xr:uid="{00000000-0005-0000-0000-0000B20A0000}"/>
    <cellStyle name="Normal 16 2 2 4" xfId="3876" xr:uid="{00000000-0005-0000-0000-0000B30A0000}"/>
    <cellStyle name="Normal 16 2 2 5" xfId="2840" xr:uid="{00000000-0005-0000-0000-0000B40A0000}"/>
    <cellStyle name="Normal 16 2 3" xfId="1717" xr:uid="{00000000-0005-0000-0000-0000B50A0000}"/>
    <cellStyle name="Normal 16 2 3 2" xfId="3879" xr:uid="{00000000-0005-0000-0000-0000B60A0000}"/>
    <cellStyle name="Normal 16 2 3 3" xfId="2843" xr:uid="{00000000-0005-0000-0000-0000B70A0000}"/>
    <cellStyle name="Normal 16 2 4" xfId="1718" xr:uid="{00000000-0005-0000-0000-0000B80A0000}"/>
    <cellStyle name="Normal 16 2 4 2" xfId="3880" xr:uid="{00000000-0005-0000-0000-0000B90A0000}"/>
    <cellStyle name="Normal 16 2 4 3" xfId="2844" xr:uid="{00000000-0005-0000-0000-0000BA0A0000}"/>
    <cellStyle name="Normal 16 2 5" xfId="3875" xr:uid="{00000000-0005-0000-0000-0000BB0A0000}"/>
    <cellStyle name="Normal 16 2 6" xfId="2839" xr:uid="{00000000-0005-0000-0000-0000BC0A0000}"/>
    <cellStyle name="Normal 16 3" xfId="1719" xr:uid="{00000000-0005-0000-0000-0000BD0A0000}"/>
    <cellStyle name="Normal 16 3 2" xfId="1720" xr:uid="{00000000-0005-0000-0000-0000BE0A0000}"/>
    <cellStyle name="Normal 16 3 2 2" xfId="3882" xr:uid="{00000000-0005-0000-0000-0000BF0A0000}"/>
    <cellStyle name="Normal 16 3 2 3" xfId="2846" xr:uid="{00000000-0005-0000-0000-0000C00A0000}"/>
    <cellStyle name="Normal 16 3 3" xfId="1721" xr:uid="{00000000-0005-0000-0000-0000C10A0000}"/>
    <cellStyle name="Normal 16 3 3 2" xfId="3883" xr:uid="{00000000-0005-0000-0000-0000C20A0000}"/>
    <cellStyle name="Normal 16 3 3 3" xfId="2847" xr:uid="{00000000-0005-0000-0000-0000C30A0000}"/>
    <cellStyle name="Normal 16 3 4" xfId="3881" xr:uid="{00000000-0005-0000-0000-0000C40A0000}"/>
    <cellStyle name="Normal 16 3 5" xfId="2845" xr:uid="{00000000-0005-0000-0000-0000C50A0000}"/>
    <cellStyle name="Normal 16 4" xfId="1722" xr:uid="{00000000-0005-0000-0000-0000C60A0000}"/>
    <cellStyle name="Normal 16 4 2" xfId="3884" xr:uid="{00000000-0005-0000-0000-0000C70A0000}"/>
    <cellStyle name="Normal 16 4 3" xfId="2848" xr:uid="{00000000-0005-0000-0000-0000C80A0000}"/>
    <cellStyle name="Normal 16 5" xfId="1723" xr:uid="{00000000-0005-0000-0000-0000C90A0000}"/>
    <cellStyle name="Normal 16 5 2" xfId="3885" xr:uid="{00000000-0005-0000-0000-0000CA0A0000}"/>
    <cellStyle name="Normal 16 5 3" xfId="2849" xr:uid="{00000000-0005-0000-0000-0000CB0A0000}"/>
    <cellStyle name="Normal 16 6" xfId="3874" xr:uid="{00000000-0005-0000-0000-0000CC0A0000}"/>
    <cellStyle name="Normal 16 7" xfId="2838" xr:uid="{00000000-0005-0000-0000-0000CD0A0000}"/>
    <cellStyle name="Normal 17" xfId="1724" xr:uid="{00000000-0005-0000-0000-0000CE0A0000}"/>
    <cellStyle name="Normal 17 2" xfId="1725" xr:uid="{00000000-0005-0000-0000-0000CF0A0000}"/>
    <cellStyle name="Normal 17 2 2" xfId="1726" xr:uid="{00000000-0005-0000-0000-0000D00A0000}"/>
    <cellStyle name="Normal 17 2 2 2" xfId="1727" xr:uid="{00000000-0005-0000-0000-0000D10A0000}"/>
    <cellStyle name="Normal 17 2 2 2 2" xfId="3889" xr:uid="{00000000-0005-0000-0000-0000D20A0000}"/>
    <cellStyle name="Normal 17 2 2 2 3" xfId="2853" xr:uid="{00000000-0005-0000-0000-0000D30A0000}"/>
    <cellStyle name="Normal 17 2 2 3" xfId="1728" xr:uid="{00000000-0005-0000-0000-0000D40A0000}"/>
    <cellStyle name="Normal 17 2 2 3 2" xfId="3890" xr:uid="{00000000-0005-0000-0000-0000D50A0000}"/>
    <cellStyle name="Normal 17 2 2 3 3" xfId="2854" xr:uid="{00000000-0005-0000-0000-0000D60A0000}"/>
    <cellStyle name="Normal 17 2 2 4" xfId="3888" xr:uid="{00000000-0005-0000-0000-0000D70A0000}"/>
    <cellStyle name="Normal 17 2 2 5" xfId="2852" xr:uid="{00000000-0005-0000-0000-0000D80A0000}"/>
    <cellStyle name="Normal 17 2 3" xfId="1729" xr:uid="{00000000-0005-0000-0000-0000D90A0000}"/>
    <cellStyle name="Normal 17 2 3 2" xfId="3891" xr:uid="{00000000-0005-0000-0000-0000DA0A0000}"/>
    <cellStyle name="Normal 17 2 3 3" xfId="2855" xr:uid="{00000000-0005-0000-0000-0000DB0A0000}"/>
    <cellStyle name="Normal 17 2 4" xfId="1730" xr:uid="{00000000-0005-0000-0000-0000DC0A0000}"/>
    <cellStyle name="Normal 17 2 4 2" xfId="3892" xr:uid="{00000000-0005-0000-0000-0000DD0A0000}"/>
    <cellStyle name="Normal 17 2 4 3" xfId="2856" xr:uid="{00000000-0005-0000-0000-0000DE0A0000}"/>
    <cellStyle name="Normal 17 2 5" xfId="3887" xr:uid="{00000000-0005-0000-0000-0000DF0A0000}"/>
    <cellStyle name="Normal 17 2 6" xfId="2851" xr:uid="{00000000-0005-0000-0000-0000E00A0000}"/>
    <cellStyle name="Normal 17 3" xfId="1731" xr:uid="{00000000-0005-0000-0000-0000E10A0000}"/>
    <cellStyle name="Normal 17 3 2" xfId="1732" xr:uid="{00000000-0005-0000-0000-0000E20A0000}"/>
    <cellStyle name="Normal 17 3 2 2" xfId="3894" xr:uid="{00000000-0005-0000-0000-0000E30A0000}"/>
    <cellStyle name="Normal 17 3 2 3" xfId="2858" xr:uid="{00000000-0005-0000-0000-0000E40A0000}"/>
    <cellStyle name="Normal 17 3 3" xfId="1733" xr:uid="{00000000-0005-0000-0000-0000E50A0000}"/>
    <cellStyle name="Normal 17 3 3 2" xfId="3895" xr:uid="{00000000-0005-0000-0000-0000E60A0000}"/>
    <cellStyle name="Normal 17 3 3 3" xfId="2859" xr:uid="{00000000-0005-0000-0000-0000E70A0000}"/>
    <cellStyle name="Normal 17 3 4" xfId="3893" xr:uid="{00000000-0005-0000-0000-0000E80A0000}"/>
    <cellStyle name="Normal 17 3 5" xfId="2857" xr:uid="{00000000-0005-0000-0000-0000E90A0000}"/>
    <cellStyle name="Normal 17 4" xfId="1734" xr:uid="{00000000-0005-0000-0000-0000EA0A0000}"/>
    <cellStyle name="Normal 17 4 2" xfId="3896" xr:uid="{00000000-0005-0000-0000-0000EB0A0000}"/>
    <cellStyle name="Normal 17 4 3" xfId="2860" xr:uid="{00000000-0005-0000-0000-0000EC0A0000}"/>
    <cellStyle name="Normal 17 5" xfId="1735" xr:uid="{00000000-0005-0000-0000-0000ED0A0000}"/>
    <cellStyle name="Normal 17 5 2" xfId="3897" xr:uid="{00000000-0005-0000-0000-0000EE0A0000}"/>
    <cellStyle name="Normal 17 5 3" xfId="2861" xr:uid="{00000000-0005-0000-0000-0000EF0A0000}"/>
    <cellStyle name="Normal 17 6" xfId="3886" xr:uid="{00000000-0005-0000-0000-0000F00A0000}"/>
    <cellStyle name="Normal 17 7" xfId="2850" xr:uid="{00000000-0005-0000-0000-0000F10A0000}"/>
    <cellStyle name="Normal 18" xfId="1736" xr:uid="{00000000-0005-0000-0000-0000F20A0000}"/>
    <cellStyle name="Normal 19" xfId="1737" xr:uid="{00000000-0005-0000-0000-0000F30A0000}"/>
    <cellStyle name="Normal 19 2" xfId="3898" xr:uid="{00000000-0005-0000-0000-0000F40A0000}"/>
    <cellStyle name="Normal 19 3" xfId="2862" xr:uid="{00000000-0005-0000-0000-0000F50A0000}"/>
    <cellStyle name="Normal 2" xfId="1738" xr:uid="{00000000-0005-0000-0000-0000F60A0000}"/>
    <cellStyle name="Normal 2 10" xfId="1739" xr:uid="{00000000-0005-0000-0000-0000F70A0000}"/>
    <cellStyle name="Normal 2 2" xfId="1740" xr:uid="{00000000-0005-0000-0000-0000F80A0000}"/>
    <cellStyle name="Normal 2 2 2" xfId="1741" xr:uid="{00000000-0005-0000-0000-0000F90A0000}"/>
    <cellStyle name="Normal 2 2 2 2" xfId="1742" xr:uid="{00000000-0005-0000-0000-0000FA0A0000}"/>
    <cellStyle name="Normal 2 2 2 3" xfId="1743" xr:uid="{00000000-0005-0000-0000-0000FB0A0000}"/>
    <cellStyle name="Normal 2 3" xfId="1744" xr:uid="{00000000-0005-0000-0000-0000FC0A0000}"/>
    <cellStyle name="Normal 2 3 2" xfId="1745" xr:uid="{00000000-0005-0000-0000-0000FD0A0000}"/>
    <cellStyle name="Normal 2 3 3" xfId="1746" xr:uid="{00000000-0005-0000-0000-0000FE0A0000}"/>
    <cellStyle name="Normal 2 4" xfId="1747" xr:uid="{00000000-0005-0000-0000-0000FF0A0000}"/>
    <cellStyle name="Normal 2 5" xfId="1748" xr:uid="{00000000-0005-0000-0000-0000000B0000}"/>
    <cellStyle name="Normal 2 6" xfId="1749" xr:uid="{00000000-0005-0000-0000-0000010B0000}"/>
    <cellStyle name="Normal 2 7" xfId="1750" xr:uid="{00000000-0005-0000-0000-0000020B0000}"/>
    <cellStyle name="Normal 2 7 2" xfId="3899" xr:uid="{00000000-0005-0000-0000-0000030B0000}"/>
    <cellStyle name="Normal 2 7 3" xfId="2863" xr:uid="{00000000-0005-0000-0000-0000040B0000}"/>
    <cellStyle name="Normal 2 8" xfId="1751" xr:uid="{00000000-0005-0000-0000-0000050B0000}"/>
    <cellStyle name="Normal 2 8 2" xfId="3900" xr:uid="{00000000-0005-0000-0000-0000060B0000}"/>
    <cellStyle name="Normal 2 8 3" xfId="2864" xr:uid="{00000000-0005-0000-0000-0000070B0000}"/>
    <cellStyle name="Normal 2 9" xfId="1752" xr:uid="{00000000-0005-0000-0000-0000080B0000}"/>
    <cellStyle name="Normal 2 9 2" xfId="3901" xr:uid="{00000000-0005-0000-0000-0000090B0000}"/>
    <cellStyle name="Normal 2 9 3" xfId="2865" xr:uid="{00000000-0005-0000-0000-00000A0B0000}"/>
    <cellStyle name="Normal 20" xfId="1753" xr:uid="{00000000-0005-0000-0000-00000B0B0000}"/>
    <cellStyle name="Normal 20 2" xfId="3902" xr:uid="{00000000-0005-0000-0000-00000C0B0000}"/>
    <cellStyle name="Normal 20 3" xfId="2866" xr:uid="{00000000-0005-0000-0000-00000D0B0000}"/>
    <cellStyle name="Normal 21" xfId="1754" xr:uid="{00000000-0005-0000-0000-00000E0B0000}"/>
    <cellStyle name="Normal 21 2" xfId="3903" xr:uid="{00000000-0005-0000-0000-00000F0B0000}"/>
    <cellStyle name="Normal 21 3" xfId="2867" xr:uid="{00000000-0005-0000-0000-0000100B0000}"/>
    <cellStyle name="Normal 3" xfId="1755" xr:uid="{00000000-0005-0000-0000-0000110B0000}"/>
    <cellStyle name="Normal 3 2" xfId="1756" xr:uid="{00000000-0005-0000-0000-0000120B0000}"/>
    <cellStyle name="Normal 3 2 2" xfId="1757" xr:uid="{00000000-0005-0000-0000-0000130B0000}"/>
    <cellStyle name="Normal 3 2 2 2" xfId="1758" xr:uid="{00000000-0005-0000-0000-0000140B0000}"/>
    <cellStyle name="Normal 3 2 2 2 2" xfId="1759" xr:uid="{00000000-0005-0000-0000-0000150B0000}"/>
    <cellStyle name="Normal 3 2 2 2 2 2" xfId="1760" xr:uid="{00000000-0005-0000-0000-0000160B0000}"/>
    <cellStyle name="Normal 3 2 2 2 2 2 2" xfId="3906" xr:uid="{00000000-0005-0000-0000-0000170B0000}"/>
    <cellStyle name="Normal 3 2 2 2 2 2 3" xfId="2870" xr:uid="{00000000-0005-0000-0000-0000180B0000}"/>
    <cellStyle name="Normal 3 2 2 2 2 3" xfId="3905" xr:uid="{00000000-0005-0000-0000-0000190B0000}"/>
    <cellStyle name="Normal 3 2 2 2 2 4" xfId="2869" xr:uid="{00000000-0005-0000-0000-00001A0B0000}"/>
    <cellStyle name="Normal 3 2 2 2 3" xfId="1761" xr:uid="{00000000-0005-0000-0000-00001B0B0000}"/>
    <cellStyle name="Normal 3 2 2 2 3 2" xfId="1762" xr:uid="{00000000-0005-0000-0000-00001C0B0000}"/>
    <cellStyle name="Normal 3 2 2 2 3 2 2" xfId="3908" xr:uid="{00000000-0005-0000-0000-00001D0B0000}"/>
    <cellStyle name="Normal 3 2 2 2 3 2 3" xfId="2872" xr:uid="{00000000-0005-0000-0000-00001E0B0000}"/>
    <cellStyle name="Normal 3 2 2 2 3 3" xfId="3907" xr:uid="{00000000-0005-0000-0000-00001F0B0000}"/>
    <cellStyle name="Normal 3 2 2 2 3 4" xfId="2871" xr:uid="{00000000-0005-0000-0000-0000200B0000}"/>
    <cellStyle name="Normal 3 2 2 2 4" xfId="1763" xr:uid="{00000000-0005-0000-0000-0000210B0000}"/>
    <cellStyle name="Normal 3 2 2 2 4 2" xfId="1764" xr:uid="{00000000-0005-0000-0000-0000220B0000}"/>
    <cellStyle name="Normal 3 2 2 2 4 2 2" xfId="3910" xr:uid="{00000000-0005-0000-0000-0000230B0000}"/>
    <cellStyle name="Normal 3 2 2 2 4 2 3" xfId="2874" xr:uid="{00000000-0005-0000-0000-0000240B0000}"/>
    <cellStyle name="Normal 3 2 2 2 4 3" xfId="3909" xr:uid="{00000000-0005-0000-0000-0000250B0000}"/>
    <cellStyle name="Normal 3 2 2 2 4 4" xfId="2873" xr:uid="{00000000-0005-0000-0000-0000260B0000}"/>
    <cellStyle name="Normal 3 2 2 2 5" xfId="1765" xr:uid="{00000000-0005-0000-0000-0000270B0000}"/>
    <cellStyle name="Normal 3 2 2 2 5 2" xfId="3911" xr:uid="{00000000-0005-0000-0000-0000280B0000}"/>
    <cellStyle name="Normal 3 2 2 2 5 3" xfId="2875" xr:uid="{00000000-0005-0000-0000-0000290B0000}"/>
    <cellStyle name="Normal 3 2 2 2 6" xfId="3904" xr:uid="{00000000-0005-0000-0000-00002A0B0000}"/>
    <cellStyle name="Normal 3 2 2 2 7" xfId="2868" xr:uid="{00000000-0005-0000-0000-00002B0B0000}"/>
    <cellStyle name="Normal 3 2 2 3" xfId="1766" xr:uid="{00000000-0005-0000-0000-00002C0B0000}"/>
    <cellStyle name="Normal 3 2 2 3 2" xfId="1767" xr:uid="{00000000-0005-0000-0000-00002D0B0000}"/>
    <cellStyle name="Normal 3 2 2 3 2 2" xfId="3913" xr:uid="{00000000-0005-0000-0000-00002E0B0000}"/>
    <cellStyle name="Normal 3 2 2 3 2 3" xfId="2877" xr:uid="{00000000-0005-0000-0000-00002F0B0000}"/>
    <cellStyle name="Normal 3 2 2 3 3" xfId="3912" xr:uid="{00000000-0005-0000-0000-0000300B0000}"/>
    <cellStyle name="Normal 3 2 2 3 4" xfId="2876" xr:uid="{00000000-0005-0000-0000-0000310B0000}"/>
    <cellStyle name="Normal 3 2 2 4" xfId="1768" xr:uid="{00000000-0005-0000-0000-0000320B0000}"/>
    <cellStyle name="Normal 3 2 2 4 2" xfId="1769" xr:uid="{00000000-0005-0000-0000-0000330B0000}"/>
    <cellStyle name="Normal 3 2 2 4 2 2" xfId="3915" xr:uid="{00000000-0005-0000-0000-0000340B0000}"/>
    <cellStyle name="Normal 3 2 2 4 2 3" xfId="2879" xr:uid="{00000000-0005-0000-0000-0000350B0000}"/>
    <cellStyle name="Normal 3 2 2 4 3" xfId="3914" xr:uid="{00000000-0005-0000-0000-0000360B0000}"/>
    <cellStyle name="Normal 3 2 2 4 4" xfId="2878" xr:uid="{00000000-0005-0000-0000-0000370B0000}"/>
    <cellStyle name="Normal 3 2 2 5" xfId="1770" xr:uid="{00000000-0005-0000-0000-0000380B0000}"/>
    <cellStyle name="Normal 3 2 2 5 2" xfId="1771" xr:uid="{00000000-0005-0000-0000-0000390B0000}"/>
    <cellStyle name="Normal 3 2 2 5 2 2" xfId="3917" xr:uid="{00000000-0005-0000-0000-00003A0B0000}"/>
    <cellStyle name="Normal 3 2 2 5 2 3" xfId="2881" xr:uid="{00000000-0005-0000-0000-00003B0B0000}"/>
    <cellStyle name="Normal 3 2 2 5 3" xfId="3916" xr:uid="{00000000-0005-0000-0000-00003C0B0000}"/>
    <cellStyle name="Normal 3 2 2 5 4" xfId="2880" xr:uid="{00000000-0005-0000-0000-00003D0B0000}"/>
    <cellStyle name="Normal 3 2 2 6" xfId="1772" xr:uid="{00000000-0005-0000-0000-00003E0B0000}"/>
    <cellStyle name="Normal 3 2 2 6 2" xfId="3918" xr:uid="{00000000-0005-0000-0000-00003F0B0000}"/>
    <cellStyle name="Normal 3 2 2 6 3" xfId="2882" xr:uid="{00000000-0005-0000-0000-0000400B0000}"/>
    <cellStyle name="Normal 3 2 2 7" xfId="1773" xr:uid="{00000000-0005-0000-0000-0000410B0000}"/>
    <cellStyle name="Normal 3 2 2 8" xfId="1774" xr:uid="{00000000-0005-0000-0000-0000420B0000}"/>
    <cellStyle name="Normal 3 2 2 8 2" xfId="3919" xr:uid="{00000000-0005-0000-0000-0000430B0000}"/>
    <cellStyle name="Normal 3 2 2 8 3" xfId="2883" xr:uid="{00000000-0005-0000-0000-0000440B0000}"/>
    <cellStyle name="Normal 3 2 3" xfId="1775" xr:uid="{00000000-0005-0000-0000-0000450B0000}"/>
    <cellStyle name="Normal 3 2 3 2" xfId="1776" xr:uid="{00000000-0005-0000-0000-0000460B0000}"/>
    <cellStyle name="Normal 3 2 3 2 2" xfId="1777" xr:uid="{00000000-0005-0000-0000-0000470B0000}"/>
    <cellStyle name="Normal 3 2 3 2 2 2" xfId="3922" xr:uid="{00000000-0005-0000-0000-0000480B0000}"/>
    <cellStyle name="Normal 3 2 3 2 2 3" xfId="2886" xr:uid="{00000000-0005-0000-0000-0000490B0000}"/>
    <cellStyle name="Normal 3 2 3 2 3" xfId="1778" xr:uid="{00000000-0005-0000-0000-00004A0B0000}"/>
    <cellStyle name="Normal 3 2 3 2 3 2" xfId="3923" xr:uid="{00000000-0005-0000-0000-00004B0B0000}"/>
    <cellStyle name="Normal 3 2 3 2 3 3" xfId="2887" xr:uid="{00000000-0005-0000-0000-00004C0B0000}"/>
    <cellStyle name="Normal 3 2 3 2 4" xfId="3921" xr:uid="{00000000-0005-0000-0000-00004D0B0000}"/>
    <cellStyle name="Normal 3 2 3 2 5" xfId="2885" xr:uid="{00000000-0005-0000-0000-00004E0B0000}"/>
    <cellStyle name="Normal 3 2 3 3" xfId="1779" xr:uid="{00000000-0005-0000-0000-00004F0B0000}"/>
    <cellStyle name="Normal 3 2 3 3 2" xfId="1780" xr:uid="{00000000-0005-0000-0000-0000500B0000}"/>
    <cellStyle name="Normal 3 2 3 3 2 2" xfId="3925" xr:uid="{00000000-0005-0000-0000-0000510B0000}"/>
    <cellStyle name="Normal 3 2 3 3 2 3" xfId="2889" xr:uid="{00000000-0005-0000-0000-0000520B0000}"/>
    <cellStyle name="Normal 3 2 3 3 3" xfId="3924" xr:uid="{00000000-0005-0000-0000-0000530B0000}"/>
    <cellStyle name="Normal 3 2 3 3 4" xfId="2888" xr:uid="{00000000-0005-0000-0000-0000540B0000}"/>
    <cellStyle name="Normal 3 2 3 4" xfId="1781" xr:uid="{00000000-0005-0000-0000-0000550B0000}"/>
    <cellStyle name="Normal 3 2 3 4 2" xfId="1782" xr:uid="{00000000-0005-0000-0000-0000560B0000}"/>
    <cellStyle name="Normal 3 2 3 4 2 2" xfId="3927" xr:uid="{00000000-0005-0000-0000-0000570B0000}"/>
    <cellStyle name="Normal 3 2 3 4 2 3" xfId="2891" xr:uid="{00000000-0005-0000-0000-0000580B0000}"/>
    <cellStyle name="Normal 3 2 3 4 3" xfId="3926" xr:uid="{00000000-0005-0000-0000-0000590B0000}"/>
    <cellStyle name="Normal 3 2 3 4 4" xfId="2890" xr:uid="{00000000-0005-0000-0000-00005A0B0000}"/>
    <cellStyle name="Normal 3 2 3 5" xfId="1783" xr:uid="{00000000-0005-0000-0000-00005B0B0000}"/>
    <cellStyle name="Normal 3 2 3 5 2" xfId="3928" xr:uid="{00000000-0005-0000-0000-00005C0B0000}"/>
    <cellStyle name="Normal 3 2 3 5 3" xfId="2892" xr:uid="{00000000-0005-0000-0000-00005D0B0000}"/>
    <cellStyle name="Normal 3 2 3 6" xfId="3920" xr:uid="{00000000-0005-0000-0000-00005E0B0000}"/>
    <cellStyle name="Normal 3 2 3 7" xfId="2884" xr:uid="{00000000-0005-0000-0000-00005F0B0000}"/>
    <cellStyle name="Normal 3 2 4" xfId="1784" xr:uid="{00000000-0005-0000-0000-0000600B0000}"/>
    <cellStyle name="Normal 3 2 4 2" xfId="1785" xr:uid="{00000000-0005-0000-0000-0000610B0000}"/>
    <cellStyle name="Normal 3 2 4 2 2" xfId="3930" xr:uid="{00000000-0005-0000-0000-0000620B0000}"/>
    <cellStyle name="Normal 3 2 4 2 3" xfId="2894" xr:uid="{00000000-0005-0000-0000-0000630B0000}"/>
    <cellStyle name="Normal 3 2 4 3" xfId="1786" xr:uid="{00000000-0005-0000-0000-0000640B0000}"/>
    <cellStyle name="Normal 3 2 4 3 2" xfId="3931" xr:uid="{00000000-0005-0000-0000-0000650B0000}"/>
    <cellStyle name="Normal 3 2 4 3 3" xfId="2895" xr:uid="{00000000-0005-0000-0000-0000660B0000}"/>
    <cellStyle name="Normal 3 2 4 4" xfId="3929" xr:uid="{00000000-0005-0000-0000-0000670B0000}"/>
    <cellStyle name="Normal 3 2 4 5" xfId="2893" xr:uid="{00000000-0005-0000-0000-0000680B0000}"/>
    <cellStyle name="Normal 3 2 5" xfId="1787" xr:uid="{00000000-0005-0000-0000-0000690B0000}"/>
    <cellStyle name="Normal 3 2 5 2" xfId="1788" xr:uid="{00000000-0005-0000-0000-00006A0B0000}"/>
    <cellStyle name="Normal 3 2 5 2 2" xfId="3933" xr:uid="{00000000-0005-0000-0000-00006B0B0000}"/>
    <cellStyle name="Normal 3 2 5 2 3" xfId="2897" xr:uid="{00000000-0005-0000-0000-00006C0B0000}"/>
    <cellStyle name="Normal 3 2 5 3" xfId="3932" xr:uid="{00000000-0005-0000-0000-00006D0B0000}"/>
    <cellStyle name="Normal 3 2 5 4" xfId="2896" xr:uid="{00000000-0005-0000-0000-00006E0B0000}"/>
    <cellStyle name="Normal 3 2 6" xfId="1789" xr:uid="{00000000-0005-0000-0000-00006F0B0000}"/>
    <cellStyle name="Normal 3 2 6 2" xfId="1790" xr:uid="{00000000-0005-0000-0000-0000700B0000}"/>
    <cellStyle name="Normal 3 2 6 2 2" xfId="3935" xr:uid="{00000000-0005-0000-0000-0000710B0000}"/>
    <cellStyle name="Normal 3 2 6 2 3" xfId="2899" xr:uid="{00000000-0005-0000-0000-0000720B0000}"/>
    <cellStyle name="Normal 3 2 6 3" xfId="3934" xr:uid="{00000000-0005-0000-0000-0000730B0000}"/>
    <cellStyle name="Normal 3 2 6 4" xfId="2898" xr:uid="{00000000-0005-0000-0000-0000740B0000}"/>
    <cellStyle name="Normal 3 2 7" xfId="1791" xr:uid="{00000000-0005-0000-0000-0000750B0000}"/>
    <cellStyle name="Normal 3 2 7 2" xfId="3936" xr:uid="{00000000-0005-0000-0000-0000760B0000}"/>
    <cellStyle name="Normal 3 2 7 3" xfId="2900" xr:uid="{00000000-0005-0000-0000-0000770B0000}"/>
    <cellStyle name="Normal 3 2 8" xfId="1792" xr:uid="{00000000-0005-0000-0000-0000780B0000}"/>
    <cellStyle name="Normal 3 2 8 2" xfId="3937" xr:uid="{00000000-0005-0000-0000-0000790B0000}"/>
    <cellStyle name="Normal 3 2 8 3" xfId="2901" xr:uid="{00000000-0005-0000-0000-00007A0B0000}"/>
    <cellStyle name="Normal 3 2 9" xfId="1793" xr:uid="{00000000-0005-0000-0000-00007B0B0000}"/>
    <cellStyle name="Normal 3 2 9 2" xfId="3938" xr:uid="{00000000-0005-0000-0000-00007C0B0000}"/>
    <cellStyle name="Normal 3 2 9 3" xfId="2902" xr:uid="{00000000-0005-0000-0000-00007D0B0000}"/>
    <cellStyle name="Normal 3 3" xfId="1794" xr:uid="{00000000-0005-0000-0000-00007E0B0000}"/>
    <cellStyle name="Normal 3 3 2" xfId="1795" xr:uid="{00000000-0005-0000-0000-00007F0B0000}"/>
    <cellStyle name="Normal 3 3 3" xfId="1796" xr:uid="{00000000-0005-0000-0000-0000800B0000}"/>
    <cellStyle name="Normal 3 3 3 2" xfId="3939" xr:uid="{00000000-0005-0000-0000-0000810B0000}"/>
    <cellStyle name="Normal 3 3 3 3" xfId="2903" xr:uid="{00000000-0005-0000-0000-0000820B0000}"/>
    <cellStyle name="Normal 3 4" xfId="1797" xr:uid="{00000000-0005-0000-0000-0000830B0000}"/>
    <cellStyle name="Normal 3 5" xfId="1798" xr:uid="{00000000-0005-0000-0000-0000840B0000}"/>
    <cellStyle name="Normal 3 5 2" xfId="1799" xr:uid="{00000000-0005-0000-0000-0000850B0000}"/>
    <cellStyle name="Normal 3 5 2 2" xfId="1800" xr:uid="{00000000-0005-0000-0000-0000860B0000}"/>
    <cellStyle name="Normal 3 5 2 2 2" xfId="3942" xr:uid="{00000000-0005-0000-0000-0000870B0000}"/>
    <cellStyle name="Normal 3 5 2 2 3" xfId="2906" xr:uid="{00000000-0005-0000-0000-0000880B0000}"/>
    <cellStyle name="Normal 3 5 2 3" xfId="1801" xr:uid="{00000000-0005-0000-0000-0000890B0000}"/>
    <cellStyle name="Normal 3 5 2 3 2" xfId="3943" xr:uid="{00000000-0005-0000-0000-00008A0B0000}"/>
    <cellStyle name="Normal 3 5 2 3 3" xfId="2907" xr:uid="{00000000-0005-0000-0000-00008B0B0000}"/>
    <cellStyle name="Normal 3 5 2 4" xfId="3941" xr:uid="{00000000-0005-0000-0000-00008C0B0000}"/>
    <cellStyle name="Normal 3 5 2 5" xfId="2905" xr:uid="{00000000-0005-0000-0000-00008D0B0000}"/>
    <cellStyle name="Normal 3 5 3" xfId="1802" xr:uid="{00000000-0005-0000-0000-00008E0B0000}"/>
    <cellStyle name="Normal 3 5 3 2" xfId="3944" xr:uid="{00000000-0005-0000-0000-00008F0B0000}"/>
    <cellStyle name="Normal 3 5 3 3" xfId="2908" xr:uid="{00000000-0005-0000-0000-0000900B0000}"/>
    <cellStyle name="Normal 3 5 4" xfId="1803" xr:uid="{00000000-0005-0000-0000-0000910B0000}"/>
    <cellStyle name="Normal 3 5 4 2" xfId="3945" xr:uid="{00000000-0005-0000-0000-0000920B0000}"/>
    <cellStyle name="Normal 3 5 4 3" xfId="2909" xr:uid="{00000000-0005-0000-0000-0000930B0000}"/>
    <cellStyle name="Normal 3 5 5" xfId="3940" xr:uid="{00000000-0005-0000-0000-0000940B0000}"/>
    <cellStyle name="Normal 3 5 6" xfId="2904" xr:uid="{00000000-0005-0000-0000-0000950B0000}"/>
    <cellStyle name="Normal 3 6" xfId="1804" xr:uid="{00000000-0005-0000-0000-0000960B0000}"/>
    <cellStyle name="Normal 3 6 2" xfId="3946" xr:uid="{00000000-0005-0000-0000-0000970B0000}"/>
    <cellStyle name="Normal 3 6 3" xfId="2910" xr:uid="{00000000-0005-0000-0000-0000980B0000}"/>
    <cellStyle name="Normal 36" xfId="1805" xr:uid="{00000000-0005-0000-0000-0000990B0000}"/>
    <cellStyle name="Normal 36 2" xfId="3947" xr:uid="{00000000-0005-0000-0000-00009A0B0000}"/>
    <cellStyle name="Normal 36 3" xfId="2911" xr:uid="{00000000-0005-0000-0000-00009B0B0000}"/>
    <cellStyle name="Normal 4" xfId="1806" xr:uid="{00000000-0005-0000-0000-00009C0B0000}"/>
    <cellStyle name="Normal 4 2" xfId="1807" xr:uid="{00000000-0005-0000-0000-00009D0B0000}"/>
    <cellStyle name="Normal 4 2 2" xfId="1808" xr:uid="{00000000-0005-0000-0000-00009E0B0000}"/>
    <cellStyle name="Normal 4 2 3" xfId="1809" xr:uid="{00000000-0005-0000-0000-00009F0B0000}"/>
    <cellStyle name="Normal 4 2 3 2" xfId="3948" xr:uid="{00000000-0005-0000-0000-0000A00B0000}"/>
    <cellStyle name="Normal 4 2 3 3" xfId="2912" xr:uid="{00000000-0005-0000-0000-0000A10B0000}"/>
    <cellStyle name="Normal 4 2 4" xfId="1810" xr:uid="{00000000-0005-0000-0000-0000A20B0000}"/>
    <cellStyle name="Normal 4 2 5" xfId="1811" xr:uid="{00000000-0005-0000-0000-0000A30B0000}"/>
    <cellStyle name="Normal 4 2 5 2" xfId="3949" xr:uid="{00000000-0005-0000-0000-0000A40B0000}"/>
    <cellStyle name="Normal 4 2 5 3" xfId="2913" xr:uid="{00000000-0005-0000-0000-0000A50B0000}"/>
    <cellStyle name="Normal 4 3" xfId="1812" xr:uid="{00000000-0005-0000-0000-0000A60B0000}"/>
    <cellStyle name="Normal 4 3 2" xfId="1813" xr:uid="{00000000-0005-0000-0000-0000A70B0000}"/>
    <cellStyle name="Normal 4 4" xfId="1814" xr:uid="{00000000-0005-0000-0000-0000A80B0000}"/>
    <cellStyle name="Normal 4 5" xfId="1815" xr:uid="{00000000-0005-0000-0000-0000A90B0000}"/>
    <cellStyle name="Normal 4 6" xfId="1816" xr:uid="{00000000-0005-0000-0000-0000AA0B0000}"/>
    <cellStyle name="Normal 4 7" xfId="1817" xr:uid="{00000000-0005-0000-0000-0000AB0B0000}"/>
    <cellStyle name="Normal 4 8" xfId="1818" xr:uid="{00000000-0005-0000-0000-0000AC0B0000}"/>
    <cellStyle name="Normal 4 8 2" xfId="3950" xr:uid="{00000000-0005-0000-0000-0000AD0B0000}"/>
    <cellStyle name="Normal 4 8 3" xfId="2914" xr:uid="{00000000-0005-0000-0000-0000AE0B0000}"/>
    <cellStyle name="Normal 5" xfId="1819" xr:uid="{00000000-0005-0000-0000-0000AF0B0000}"/>
    <cellStyle name="Normal 5 10" xfId="1820" xr:uid="{00000000-0005-0000-0000-0000B00B0000}"/>
    <cellStyle name="Normal 5 10 2" xfId="3952" xr:uid="{00000000-0005-0000-0000-0000B10B0000}"/>
    <cellStyle name="Normal 5 10 3" xfId="2916" xr:uid="{00000000-0005-0000-0000-0000B20B0000}"/>
    <cellStyle name="Normal 5 11" xfId="1821" xr:uid="{00000000-0005-0000-0000-0000B30B0000}"/>
    <cellStyle name="Normal 5 11 2" xfId="3953" xr:uid="{00000000-0005-0000-0000-0000B40B0000}"/>
    <cellStyle name="Normal 5 11 3" xfId="2917" xr:uid="{00000000-0005-0000-0000-0000B50B0000}"/>
    <cellStyle name="Normal 5 12" xfId="1822" xr:uid="{00000000-0005-0000-0000-0000B60B0000}"/>
    <cellStyle name="Normal 5 12 2" xfId="3954" xr:uid="{00000000-0005-0000-0000-0000B70B0000}"/>
    <cellStyle name="Normal 5 12 3" xfId="2918" xr:uid="{00000000-0005-0000-0000-0000B80B0000}"/>
    <cellStyle name="Normal 5 13" xfId="3951" xr:uid="{00000000-0005-0000-0000-0000B90B0000}"/>
    <cellStyle name="Normal 5 14" xfId="2915" xr:uid="{00000000-0005-0000-0000-0000BA0B0000}"/>
    <cellStyle name="Normal 5 2" xfId="1823" xr:uid="{00000000-0005-0000-0000-0000BB0B0000}"/>
    <cellStyle name="Normal 5 2 10" xfId="1824" xr:uid="{00000000-0005-0000-0000-0000BC0B0000}"/>
    <cellStyle name="Normal 5 2 10 2" xfId="3956" xr:uid="{00000000-0005-0000-0000-0000BD0B0000}"/>
    <cellStyle name="Normal 5 2 10 3" xfId="2920" xr:uid="{00000000-0005-0000-0000-0000BE0B0000}"/>
    <cellStyle name="Normal 5 2 11" xfId="3955" xr:uid="{00000000-0005-0000-0000-0000BF0B0000}"/>
    <cellStyle name="Normal 5 2 12" xfId="2919" xr:uid="{00000000-0005-0000-0000-0000C00B0000}"/>
    <cellStyle name="Normal 5 2 2" xfId="1825" xr:uid="{00000000-0005-0000-0000-0000C10B0000}"/>
    <cellStyle name="Normal 5 2 2 2" xfId="1826" xr:uid="{00000000-0005-0000-0000-0000C20B0000}"/>
    <cellStyle name="Normal 5 2 2 2 2" xfId="1827" xr:uid="{00000000-0005-0000-0000-0000C30B0000}"/>
    <cellStyle name="Normal 5 2 2 2 2 2" xfId="1828" xr:uid="{00000000-0005-0000-0000-0000C40B0000}"/>
    <cellStyle name="Normal 5 2 2 2 2 2 2" xfId="1829" xr:uid="{00000000-0005-0000-0000-0000C50B0000}"/>
    <cellStyle name="Normal 5 2 2 2 2 2 2 2" xfId="1830" xr:uid="{00000000-0005-0000-0000-0000C60B0000}"/>
    <cellStyle name="Normal 5 2 2 2 2 2 2 2 2" xfId="3962" xr:uid="{00000000-0005-0000-0000-0000C70B0000}"/>
    <cellStyle name="Normal 5 2 2 2 2 2 2 2 3" xfId="2926" xr:uid="{00000000-0005-0000-0000-0000C80B0000}"/>
    <cellStyle name="Normal 5 2 2 2 2 2 2 3" xfId="1831" xr:uid="{00000000-0005-0000-0000-0000C90B0000}"/>
    <cellStyle name="Normal 5 2 2 2 2 2 2 3 2" xfId="3963" xr:uid="{00000000-0005-0000-0000-0000CA0B0000}"/>
    <cellStyle name="Normal 5 2 2 2 2 2 2 3 3" xfId="2927" xr:uid="{00000000-0005-0000-0000-0000CB0B0000}"/>
    <cellStyle name="Normal 5 2 2 2 2 2 2 4" xfId="3961" xr:uid="{00000000-0005-0000-0000-0000CC0B0000}"/>
    <cellStyle name="Normal 5 2 2 2 2 2 2 5" xfId="2925" xr:uid="{00000000-0005-0000-0000-0000CD0B0000}"/>
    <cellStyle name="Normal 5 2 2 2 2 2 3" xfId="1832" xr:uid="{00000000-0005-0000-0000-0000CE0B0000}"/>
    <cellStyle name="Normal 5 2 2 2 2 2 3 2" xfId="3964" xr:uid="{00000000-0005-0000-0000-0000CF0B0000}"/>
    <cellStyle name="Normal 5 2 2 2 2 2 3 3" xfId="2928" xr:uid="{00000000-0005-0000-0000-0000D00B0000}"/>
    <cellStyle name="Normal 5 2 2 2 2 2 4" xfId="1833" xr:uid="{00000000-0005-0000-0000-0000D10B0000}"/>
    <cellStyle name="Normal 5 2 2 2 2 2 4 2" xfId="3965" xr:uid="{00000000-0005-0000-0000-0000D20B0000}"/>
    <cellStyle name="Normal 5 2 2 2 2 2 4 3" xfId="2929" xr:uid="{00000000-0005-0000-0000-0000D30B0000}"/>
    <cellStyle name="Normal 5 2 2 2 2 2 5" xfId="3960" xr:uid="{00000000-0005-0000-0000-0000D40B0000}"/>
    <cellStyle name="Normal 5 2 2 2 2 2 6" xfId="2924" xr:uid="{00000000-0005-0000-0000-0000D50B0000}"/>
    <cellStyle name="Normal 5 2 2 2 2 3" xfId="1834" xr:uid="{00000000-0005-0000-0000-0000D60B0000}"/>
    <cellStyle name="Normal 5 2 2 2 2 3 2" xfId="1835" xr:uid="{00000000-0005-0000-0000-0000D70B0000}"/>
    <cellStyle name="Normal 5 2 2 2 2 3 2 2" xfId="3967" xr:uid="{00000000-0005-0000-0000-0000D80B0000}"/>
    <cellStyle name="Normal 5 2 2 2 2 3 2 3" xfId="2931" xr:uid="{00000000-0005-0000-0000-0000D90B0000}"/>
    <cellStyle name="Normal 5 2 2 2 2 3 3" xfId="1836" xr:uid="{00000000-0005-0000-0000-0000DA0B0000}"/>
    <cellStyle name="Normal 5 2 2 2 2 3 3 2" xfId="3968" xr:uid="{00000000-0005-0000-0000-0000DB0B0000}"/>
    <cellStyle name="Normal 5 2 2 2 2 3 3 3" xfId="2932" xr:uid="{00000000-0005-0000-0000-0000DC0B0000}"/>
    <cellStyle name="Normal 5 2 2 2 2 3 4" xfId="3966" xr:uid="{00000000-0005-0000-0000-0000DD0B0000}"/>
    <cellStyle name="Normal 5 2 2 2 2 3 5" xfId="2930" xr:uid="{00000000-0005-0000-0000-0000DE0B0000}"/>
    <cellStyle name="Normal 5 2 2 2 2 4" xfId="1837" xr:uid="{00000000-0005-0000-0000-0000DF0B0000}"/>
    <cellStyle name="Normal 5 2 2 2 2 4 2" xfId="3969" xr:uid="{00000000-0005-0000-0000-0000E00B0000}"/>
    <cellStyle name="Normal 5 2 2 2 2 4 3" xfId="2933" xr:uid="{00000000-0005-0000-0000-0000E10B0000}"/>
    <cellStyle name="Normal 5 2 2 2 2 5" xfId="1838" xr:uid="{00000000-0005-0000-0000-0000E20B0000}"/>
    <cellStyle name="Normal 5 2 2 2 2 5 2" xfId="3970" xr:uid="{00000000-0005-0000-0000-0000E30B0000}"/>
    <cellStyle name="Normal 5 2 2 2 2 5 3" xfId="2934" xr:uid="{00000000-0005-0000-0000-0000E40B0000}"/>
    <cellStyle name="Normal 5 2 2 2 2 6" xfId="3959" xr:uid="{00000000-0005-0000-0000-0000E50B0000}"/>
    <cellStyle name="Normal 5 2 2 2 2 7" xfId="2923" xr:uid="{00000000-0005-0000-0000-0000E60B0000}"/>
    <cellStyle name="Normal 5 2 2 2 3" xfId="1839" xr:uid="{00000000-0005-0000-0000-0000E70B0000}"/>
    <cellStyle name="Normal 5 2 2 2 3 2" xfId="1840" xr:uid="{00000000-0005-0000-0000-0000E80B0000}"/>
    <cellStyle name="Normal 5 2 2 2 3 2 2" xfId="1841" xr:uid="{00000000-0005-0000-0000-0000E90B0000}"/>
    <cellStyle name="Normal 5 2 2 2 3 2 2 2" xfId="3973" xr:uid="{00000000-0005-0000-0000-0000EA0B0000}"/>
    <cellStyle name="Normal 5 2 2 2 3 2 2 3" xfId="2937" xr:uid="{00000000-0005-0000-0000-0000EB0B0000}"/>
    <cellStyle name="Normal 5 2 2 2 3 2 3" xfId="1842" xr:uid="{00000000-0005-0000-0000-0000EC0B0000}"/>
    <cellStyle name="Normal 5 2 2 2 3 2 3 2" xfId="3974" xr:uid="{00000000-0005-0000-0000-0000ED0B0000}"/>
    <cellStyle name="Normal 5 2 2 2 3 2 3 3" xfId="2938" xr:uid="{00000000-0005-0000-0000-0000EE0B0000}"/>
    <cellStyle name="Normal 5 2 2 2 3 2 4" xfId="3972" xr:uid="{00000000-0005-0000-0000-0000EF0B0000}"/>
    <cellStyle name="Normal 5 2 2 2 3 2 5" xfId="2936" xr:uid="{00000000-0005-0000-0000-0000F00B0000}"/>
    <cellStyle name="Normal 5 2 2 2 3 3" xfId="1843" xr:uid="{00000000-0005-0000-0000-0000F10B0000}"/>
    <cellStyle name="Normal 5 2 2 2 3 3 2" xfId="3975" xr:uid="{00000000-0005-0000-0000-0000F20B0000}"/>
    <cellStyle name="Normal 5 2 2 2 3 3 3" xfId="2939" xr:uid="{00000000-0005-0000-0000-0000F30B0000}"/>
    <cellStyle name="Normal 5 2 2 2 3 4" xfId="1844" xr:uid="{00000000-0005-0000-0000-0000F40B0000}"/>
    <cellStyle name="Normal 5 2 2 2 3 4 2" xfId="3976" xr:uid="{00000000-0005-0000-0000-0000F50B0000}"/>
    <cellStyle name="Normal 5 2 2 2 3 4 3" xfId="2940" xr:uid="{00000000-0005-0000-0000-0000F60B0000}"/>
    <cellStyle name="Normal 5 2 2 2 3 5" xfId="3971" xr:uid="{00000000-0005-0000-0000-0000F70B0000}"/>
    <cellStyle name="Normal 5 2 2 2 3 6" xfId="2935" xr:uid="{00000000-0005-0000-0000-0000F80B0000}"/>
    <cellStyle name="Normal 5 2 2 2 4" xfId="1845" xr:uid="{00000000-0005-0000-0000-0000F90B0000}"/>
    <cellStyle name="Normal 5 2 2 2 4 2" xfId="1846" xr:uid="{00000000-0005-0000-0000-0000FA0B0000}"/>
    <cellStyle name="Normal 5 2 2 2 4 2 2" xfId="3978" xr:uid="{00000000-0005-0000-0000-0000FB0B0000}"/>
    <cellStyle name="Normal 5 2 2 2 4 2 3" xfId="2942" xr:uid="{00000000-0005-0000-0000-0000FC0B0000}"/>
    <cellStyle name="Normal 5 2 2 2 4 3" xfId="1847" xr:uid="{00000000-0005-0000-0000-0000FD0B0000}"/>
    <cellStyle name="Normal 5 2 2 2 4 3 2" xfId="3979" xr:uid="{00000000-0005-0000-0000-0000FE0B0000}"/>
    <cellStyle name="Normal 5 2 2 2 4 3 3" xfId="2943" xr:uid="{00000000-0005-0000-0000-0000FF0B0000}"/>
    <cellStyle name="Normal 5 2 2 2 4 4" xfId="3977" xr:uid="{00000000-0005-0000-0000-0000000C0000}"/>
    <cellStyle name="Normal 5 2 2 2 4 5" xfId="2941" xr:uid="{00000000-0005-0000-0000-0000010C0000}"/>
    <cellStyle name="Normal 5 2 2 2 5" xfId="1848" xr:uid="{00000000-0005-0000-0000-0000020C0000}"/>
    <cellStyle name="Normal 5 2 2 2 5 2" xfId="3980" xr:uid="{00000000-0005-0000-0000-0000030C0000}"/>
    <cellStyle name="Normal 5 2 2 2 5 3" xfId="2944" xr:uid="{00000000-0005-0000-0000-0000040C0000}"/>
    <cellStyle name="Normal 5 2 2 2 6" xfId="1849" xr:uid="{00000000-0005-0000-0000-0000050C0000}"/>
    <cellStyle name="Normal 5 2 2 2 6 2" xfId="3981" xr:uid="{00000000-0005-0000-0000-0000060C0000}"/>
    <cellStyle name="Normal 5 2 2 2 6 3" xfId="2945" xr:uid="{00000000-0005-0000-0000-0000070C0000}"/>
    <cellStyle name="Normal 5 2 2 2 7" xfId="3958" xr:uid="{00000000-0005-0000-0000-0000080C0000}"/>
    <cellStyle name="Normal 5 2 2 2 8" xfId="2922" xr:uid="{00000000-0005-0000-0000-0000090C0000}"/>
    <cellStyle name="Normal 5 2 2 3" xfId="1850" xr:uid="{00000000-0005-0000-0000-00000A0C0000}"/>
    <cellStyle name="Normal 5 2 2 3 2" xfId="1851" xr:uid="{00000000-0005-0000-0000-00000B0C0000}"/>
    <cellStyle name="Normal 5 2 2 3 2 2" xfId="1852" xr:uid="{00000000-0005-0000-0000-00000C0C0000}"/>
    <cellStyle name="Normal 5 2 2 3 2 2 2" xfId="1853" xr:uid="{00000000-0005-0000-0000-00000D0C0000}"/>
    <cellStyle name="Normal 5 2 2 3 2 2 2 2" xfId="3985" xr:uid="{00000000-0005-0000-0000-00000E0C0000}"/>
    <cellStyle name="Normal 5 2 2 3 2 2 2 3" xfId="2949" xr:uid="{00000000-0005-0000-0000-00000F0C0000}"/>
    <cellStyle name="Normal 5 2 2 3 2 2 3" xfId="1854" xr:uid="{00000000-0005-0000-0000-0000100C0000}"/>
    <cellStyle name="Normal 5 2 2 3 2 2 3 2" xfId="3986" xr:uid="{00000000-0005-0000-0000-0000110C0000}"/>
    <cellStyle name="Normal 5 2 2 3 2 2 3 3" xfId="2950" xr:uid="{00000000-0005-0000-0000-0000120C0000}"/>
    <cellStyle name="Normal 5 2 2 3 2 2 4" xfId="3984" xr:uid="{00000000-0005-0000-0000-0000130C0000}"/>
    <cellStyle name="Normal 5 2 2 3 2 2 5" xfId="2948" xr:uid="{00000000-0005-0000-0000-0000140C0000}"/>
    <cellStyle name="Normal 5 2 2 3 2 3" xfId="1855" xr:uid="{00000000-0005-0000-0000-0000150C0000}"/>
    <cellStyle name="Normal 5 2 2 3 2 3 2" xfId="3987" xr:uid="{00000000-0005-0000-0000-0000160C0000}"/>
    <cellStyle name="Normal 5 2 2 3 2 3 3" xfId="2951" xr:uid="{00000000-0005-0000-0000-0000170C0000}"/>
    <cellStyle name="Normal 5 2 2 3 2 4" xfId="1856" xr:uid="{00000000-0005-0000-0000-0000180C0000}"/>
    <cellStyle name="Normal 5 2 2 3 2 4 2" xfId="3988" xr:uid="{00000000-0005-0000-0000-0000190C0000}"/>
    <cellStyle name="Normal 5 2 2 3 2 4 3" xfId="2952" xr:uid="{00000000-0005-0000-0000-00001A0C0000}"/>
    <cellStyle name="Normal 5 2 2 3 2 5" xfId="3983" xr:uid="{00000000-0005-0000-0000-00001B0C0000}"/>
    <cellStyle name="Normal 5 2 2 3 2 6" xfId="2947" xr:uid="{00000000-0005-0000-0000-00001C0C0000}"/>
    <cellStyle name="Normal 5 2 2 3 3" xfId="1857" xr:uid="{00000000-0005-0000-0000-00001D0C0000}"/>
    <cellStyle name="Normal 5 2 2 3 3 2" xfId="1858" xr:uid="{00000000-0005-0000-0000-00001E0C0000}"/>
    <cellStyle name="Normal 5 2 2 3 3 2 2" xfId="3990" xr:uid="{00000000-0005-0000-0000-00001F0C0000}"/>
    <cellStyle name="Normal 5 2 2 3 3 2 3" xfId="2954" xr:uid="{00000000-0005-0000-0000-0000200C0000}"/>
    <cellStyle name="Normal 5 2 2 3 3 3" xfId="1859" xr:uid="{00000000-0005-0000-0000-0000210C0000}"/>
    <cellStyle name="Normal 5 2 2 3 3 3 2" xfId="3991" xr:uid="{00000000-0005-0000-0000-0000220C0000}"/>
    <cellStyle name="Normal 5 2 2 3 3 3 3" xfId="2955" xr:uid="{00000000-0005-0000-0000-0000230C0000}"/>
    <cellStyle name="Normal 5 2 2 3 3 4" xfId="3989" xr:uid="{00000000-0005-0000-0000-0000240C0000}"/>
    <cellStyle name="Normal 5 2 2 3 3 5" xfId="2953" xr:uid="{00000000-0005-0000-0000-0000250C0000}"/>
    <cellStyle name="Normal 5 2 2 3 4" xfId="1860" xr:uid="{00000000-0005-0000-0000-0000260C0000}"/>
    <cellStyle name="Normal 5 2 2 3 4 2" xfId="3992" xr:uid="{00000000-0005-0000-0000-0000270C0000}"/>
    <cellStyle name="Normal 5 2 2 3 4 3" xfId="2956" xr:uid="{00000000-0005-0000-0000-0000280C0000}"/>
    <cellStyle name="Normal 5 2 2 3 5" xfId="1861" xr:uid="{00000000-0005-0000-0000-0000290C0000}"/>
    <cellStyle name="Normal 5 2 2 3 5 2" xfId="3993" xr:uid="{00000000-0005-0000-0000-00002A0C0000}"/>
    <cellStyle name="Normal 5 2 2 3 5 3" xfId="2957" xr:uid="{00000000-0005-0000-0000-00002B0C0000}"/>
    <cellStyle name="Normal 5 2 2 3 6" xfId="3982" xr:uid="{00000000-0005-0000-0000-00002C0C0000}"/>
    <cellStyle name="Normal 5 2 2 3 7" xfId="2946" xr:uid="{00000000-0005-0000-0000-00002D0C0000}"/>
    <cellStyle name="Normal 5 2 2 4" xfId="1862" xr:uid="{00000000-0005-0000-0000-00002E0C0000}"/>
    <cellStyle name="Normal 5 2 2 4 2" xfId="1863" xr:uid="{00000000-0005-0000-0000-00002F0C0000}"/>
    <cellStyle name="Normal 5 2 2 4 2 2" xfId="1864" xr:uid="{00000000-0005-0000-0000-0000300C0000}"/>
    <cellStyle name="Normal 5 2 2 4 2 2 2" xfId="3996" xr:uid="{00000000-0005-0000-0000-0000310C0000}"/>
    <cellStyle name="Normal 5 2 2 4 2 2 3" xfId="2960" xr:uid="{00000000-0005-0000-0000-0000320C0000}"/>
    <cellStyle name="Normal 5 2 2 4 2 3" xfId="1865" xr:uid="{00000000-0005-0000-0000-0000330C0000}"/>
    <cellStyle name="Normal 5 2 2 4 2 3 2" xfId="3997" xr:uid="{00000000-0005-0000-0000-0000340C0000}"/>
    <cellStyle name="Normal 5 2 2 4 2 3 3" xfId="2961" xr:uid="{00000000-0005-0000-0000-0000350C0000}"/>
    <cellStyle name="Normal 5 2 2 4 2 4" xfId="3995" xr:uid="{00000000-0005-0000-0000-0000360C0000}"/>
    <cellStyle name="Normal 5 2 2 4 2 5" xfId="2959" xr:uid="{00000000-0005-0000-0000-0000370C0000}"/>
    <cellStyle name="Normal 5 2 2 4 3" xfId="1866" xr:uid="{00000000-0005-0000-0000-0000380C0000}"/>
    <cellStyle name="Normal 5 2 2 4 3 2" xfId="3998" xr:uid="{00000000-0005-0000-0000-0000390C0000}"/>
    <cellStyle name="Normal 5 2 2 4 3 3" xfId="2962" xr:uid="{00000000-0005-0000-0000-00003A0C0000}"/>
    <cellStyle name="Normal 5 2 2 4 4" xfId="1867" xr:uid="{00000000-0005-0000-0000-00003B0C0000}"/>
    <cellStyle name="Normal 5 2 2 4 4 2" xfId="3999" xr:uid="{00000000-0005-0000-0000-00003C0C0000}"/>
    <cellStyle name="Normal 5 2 2 4 4 3" xfId="2963" xr:uid="{00000000-0005-0000-0000-00003D0C0000}"/>
    <cellStyle name="Normal 5 2 2 4 5" xfId="3994" xr:uid="{00000000-0005-0000-0000-00003E0C0000}"/>
    <cellStyle name="Normal 5 2 2 4 6" xfId="2958" xr:uid="{00000000-0005-0000-0000-00003F0C0000}"/>
    <cellStyle name="Normal 5 2 2 5" xfId="1868" xr:uid="{00000000-0005-0000-0000-0000400C0000}"/>
    <cellStyle name="Normal 5 2 2 5 2" xfId="1869" xr:uid="{00000000-0005-0000-0000-0000410C0000}"/>
    <cellStyle name="Normal 5 2 2 5 2 2" xfId="4001" xr:uid="{00000000-0005-0000-0000-0000420C0000}"/>
    <cellStyle name="Normal 5 2 2 5 2 3" xfId="2965" xr:uid="{00000000-0005-0000-0000-0000430C0000}"/>
    <cellStyle name="Normal 5 2 2 5 3" xfId="1870" xr:uid="{00000000-0005-0000-0000-0000440C0000}"/>
    <cellStyle name="Normal 5 2 2 5 3 2" xfId="4002" xr:uid="{00000000-0005-0000-0000-0000450C0000}"/>
    <cellStyle name="Normal 5 2 2 5 3 3" xfId="2966" xr:uid="{00000000-0005-0000-0000-0000460C0000}"/>
    <cellStyle name="Normal 5 2 2 5 4" xfId="4000" xr:uid="{00000000-0005-0000-0000-0000470C0000}"/>
    <cellStyle name="Normal 5 2 2 5 5" xfId="2964" xr:uid="{00000000-0005-0000-0000-0000480C0000}"/>
    <cellStyle name="Normal 5 2 2 6" xfId="1871" xr:uid="{00000000-0005-0000-0000-0000490C0000}"/>
    <cellStyle name="Normal 5 2 2 6 2" xfId="4003" xr:uid="{00000000-0005-0000-0000-00004A0C0000}"/>
    <cellStyle name="Normal 5 2 2 6 3" xfId="2967" xr:uid="{00000000-0005-0000-0000-00004B0C0000}"/>
    <cellStyle name="Normal 5 2 2 7" xfId="1872" xr:uid="{00000000-0005-0000-0000-00004C0C0000}"/>
    <cellStyle name="Normal 5 2 2 7 2" xfId="4004" xr:uid="{00000000-0005-0000-0000-00004D0C0000}"/>
    <cellStyle name="Normal 5 2 2 7 3" xfId="2968" xr:uid="{00000000-0005-0000-0000-00004E0C0000}"/>
    <cellStyle name="Normal 5 2 2 8" xfId="3957" xr:uid="{00000000-0005-0000-0000-00004F0C0000}"/>
    <cellStyle name="Normal 5 2 2 9" xfId="2921" xr:uid="{00000000-0005-0000-0000-0000500C0000}"/>
    <cellStyle name="Normal 5 2 3" xfId="1873" xr:uid="{00000000-0005-0000-0000-0000510C0000}"/>
    <cellStyle name="Normal 5 2 3 2" xfId="1874" xr:uid="{00000000-0005-0000-0000-0000520C0000}"/>
    <cellStyle name="Normal 5 2 3 2 2" xfId="1875" xr:uid="{00000000-0005-0000-0000-0000530C0000}"/>
    <cellStyle name="Normal 5 2 3 2 2 2" xfId="1876" xr:uid="{00000000-0005-0000-0000-0000540C0000}"/>
    <cellStyle name="Normal 5 2 3 2 2 2 2" xfId="1877" xr:uid="{00000000-0005-0000-0000-0000550C0000}"/>
    <cellStyle name="Normal 5 2 3 2 2 2 2 2" xfId="1878" xr:uid="{00000000-0005-0000-0000-0000560C0000}"/>
    <cellStyle name="Normal 5 2 3 2 2 2 2 2 2" xfId="4010" xr:uid="{00000000-0005-0000-0000-0000570C0000}"/>
    <cellStyle name="Normal 5 2 3 2 2 2 2 2 3" xfId="2974" xr:uid="{00000000-0005-0000-0000-0000580C0000}"/>
    <cellStyle name="Normal 5 2 3 2 2 2 2 3" xfId="1879" xr:uid="{00000000-0005-0000-0000-0000590C0000}"/>
    <cellStyle name="Normal 5 2 3 2 2 2 2 3 2" xfId="4011" xr:uid="{00000000-0005-0000-0000-00005A0C0000}"/>
    <cellStyle name="Normal 5 2 3 2 2 2 2 3 3" xfId="2975" xr:uid="{00000000-0005-0000-0000-00005B0C0000}"/>
    <cellStyle name="Normal 5 2 3 2 2 2 2 4" xfId="4009" xr:uid="{00000000-0005-0000-0000-00005C0C0000}"/>
    <cellStyle name="Normal 5 2 3 2 2 2 2 5" xfId="2973" xr:uid="{00000000-0005-0000-0000-00005D0C0000}"/>
    <cellStyle name="Normal 5 2 3 2 2 2 3" xfId="1880" xr:uid="{00000000-0005-0000-0000-00005E0C0000}"/>
    <cellStyle name="Normal 5 2 3 2 2 2 3 2" xfId="4012" xr:uid="{00000000-0005-0000-0000-00005F0C0000}"/>
    <cellStyle name="Normal 5 2 3 2 2 2 3 3" xfId="2976" xr:uid="{00000000-0005-0000-0000-0000600C0000}"/>
    <cellStyle name="Normal 5 2 3 2 2 2 4" xfId="1881" xr:uid="{00000000-0005-0000-0000-0000610C0000}"/>
    <cellStyle name="Normal 5 2 3 2 2 2 4 2" xfId="4013" xr:uid="{00000000-0005-0000-0000-0000620C0000}"/>
    <cellStyle name="Normal 5 2 3 2 2 2 4 3" xfId="2977" xr:uid="{00000000-0005-0000-0000-0000630C0000}"/>
    <cellStyle name="Normal 5 2 3 2 2 2 5" xfId="4008" xr:uid="{00000000-0005-0000-0000-0000640C0000}"/>
    <cellStyle name="Normal 5 2 3 2 2 2 6" xfId="2972" xr:uid="{00000000-0005-0000-0000-0000650C0000}"/>
    <cellStyle name="Normal 5 2 3 2 2 3" xfId="1882" xr:uid="{00000000-0005-0000-0000-0000660C0000}"/>
    <cellStyle name="Normal 5 2 3 2 2 3 2" xfId="1883" xr:uid="{00000000-0005-0000-0000-0000670C0000}"/>
    <cellStyle name="Normal 5 2 3 2 2 3 2 2" xfId="4015" xr:uid="{00000000-0005-0000-0000-0000680C0000}"/>
    <cellStyle name="Normal 5 2 3 2 2 3 2 3" xfId="2979" xr:uid="{00000000-0005-0000-0000-0000690C0000}"/>
    <cellStyle name="Normal 5 2 3 2 2 3 3" xfId="1884" xr:uid="{00000000-0005-0000-0000-00006A0C0000}"/>
    <cellStyle name="Normal 5 2 3 2 2 3 3 2" xfId="4016" xr:uid="{00000000-0005-0000-0000-00006B0C0000}"/>
    <cellStyle name="Normal 5 2 3 2 2 3 3 3" xfId="2980" xr:uid="{00000000-0005-0000-0000-00006C0C0000}"/>
    <cellStyle name="Normal 5 2 3 2 2 3 4" xfId="4014" xr:uid="{00000000-0005-0000-0000-00006D0C0000}"/>
    <cellStyle name="Normal 5 2 3 2 2 3 5" xfId="2978" xr:uid="{00000000-0005-0000-0000-00006E0C0000}"/>
    <cellStyle name="Normal 5 2 3 2 2 4" xfId="1885" xr:uid="{00000000-0005-0000-0000-00006F0C0000}"/>
    <cellStyle name="Normal 5 2 3 2 2 4 2" xfId="4017" xr:uid="{00000000-0005-0000-0000-0000700C0000}"/>
    <cellStyle name="Normal 5 2 3 2 2 4 3" xfId="2981" xr:uid="{00000000-0005-0000-0000-0000710C0000}"/>
    <cellStyle name="Normal 5 2 3 2 2 5" xfId="1886" xr:uid="{00000000-0005-0000-0000-0000720C0000}"/>
    <cellStyle name="Normal 5 2 3 2 2 5 2" xfId="4018" xr:uid="{00000000-0005-0000-0000-0000730C0000}"/>
    <cellStyle name="Normal 5 2 3 2 2 5 3" xfId="2982" xr:uid="{00000000-0005-0000-0000-0000740C0000}"/>
    <cellStyle name="Normal 5 2 3 2 2 6" xfId="4007" xr:uid="{00000000-0005-0000-0000-0000750C0000}"/>
    <cellStyle name="Normal 5 2 3 2 2 7" xfId="2971" xr:uid="{00000000-0005-0000-0000-0000760C0000}"/>
    <cellStyle name="Normal 5 2 3 2 3" xfId="1887" xr:uid="{00000000-0005-0000-0000-0000770C0000}"/>
    <cellStyle name="Normal 5 2 3 2 3 2" xfId="1888" xr:uid="{00000000-0005-0000-0000-0000780C0000}"/>
    <cellStyle name="Normal 5 2 3 2 3 2 2" xfId="1889" xr:uid="{00000000-0005-0000-0000-0000790C0000}"/>
    <cellStyle name="Normal 5 2 3 2 3 2 2 2" xfId="4021" xr:uid="{00000000-0005-0000-0000-00007A0C0000}"/>
    <cellStyle name="Normal 5 2 3 2 3 2 2 3" xfId="2985" xr:uid="{00000000-0005-0000-0000-00007B0C0000}"/>
    <cellStyle name="Normal 5 2 3 2 3 2 3" xfId="1890" xr:uid="{00000000-0005-0000-0000-00007C0C0000}"/>
    <cellStyle name="Normal 5 2 3 2 3 2 3 2" xfId="4022" xr:uid="{00000000-0005-0000-0000-00007D0C0000}"/>
    <cellStyle name="Normal 5 2 3 2 3 2 3 3" xfId="2986" xr:uid="{00000000-0005-0000-0000-00007E0C0000}"/>
    <cellStyle name="Normal 5 2 3 2 3 2 4" xfId="4020" xr:uid="{00000000-0005-0000-0000-00007F0C0000}"/>
    <cellStyle name="Normal 5 2 3 2 3 2 5" xfId="2984" xr:uid="{00000000-0005-0000-0000-0000800C0000}"/>
    <cellStyle name="Normal 5 2 3 2 3 3" xfId="1891" xr:uid="{00000000-0005-0000-0000-0000810C0000}"/>
    <cellStyle name="Normal 5 2 3 2 3 3 2" xfId="4023" xr:uid="{00000000-0005-0000-0000-0000820C0000}"/>
    <cellStyle name="Normal 5 2 3 2 3 3 3" xfId="2987" xr:uid="{00000000-0005-0000-0000-0000830C0000}"/>
    <cellStyle name="Normal 5 2 3 2 3 4" xfId="1892" xr:uid="{00000000-0005-0000-0000-0000840C0000}"/>
    <cellStyle name="Normal 5 2 3 2 3 4 2" xfId="4024" xr:uid="{00000000-0005-0000-0000-0000850C0000}"/>
    <cellStyle name="Normal 5 2 3 2 3 4 3" xfId="2988" xr:uid="{00000000-0005-0000-0000-0000860C0000}"/>
    <cellStyle name="Normal 5 2 3 2 3 5" xfId="4019" xr:uid="{00000000-0005-0000-0000-0000870C0000}"/>
    <cellStyle name="Normal 5 2 3 2 3 6" xfId="2983" xr:uid="{00000000-0005-0000-0000-0000880C0000}"/>
    <cellStyle name="Normal 5 2 3 2 4" xfId="1893" xr:uid="{00000000-0005-0000-0000-0000890C0000}"/>
    <cellStyle name="Normal 5 2 3 2 4 2" xfId="1894" xr:uid="{00000000-0005-0000-0000-00008A0C0000}"/>
    <cellStyle name="Normal 5 2 3 2 4 2 2" xfId="4026" xr:uid="{00000000-0005-0000-0000-00008B0C0000}"/>
    <cellStyle name="Normal 5 2 3 2 4 2 3" xfId="2990" xr:uid="{00000000-0005-0000-0000-00008C0C0000}"/>
    <cellStyle name="Normal 5 2 3 2 4 3" xfId="1895" xr:uid="{00000000-0005-0000-0000-00008D0C0000}"/>
    <cellStyle name="Normal 5 2 3 2 4 3 2" xfId="4027" xr:uid="{00000000-0005-0000-0000-00008E0C0000}"/>
    <cellStyle name="Normal 5 2 3 2 4 3 3" xfId="2991" xr:uid="{00000000-0005-0000-0000-00008F0C0000}"/>
    <cellStyle name="Normal 5 2 3 2 4 4" xfId="4025" xr:uid="{00000000-0005-0000-0000-0000900C0000}"/>
    <cellStyle name="Normal 5 2 3 2 4 5" xfId="2989" xr:uid="{00000000-0005-0000-0000-0000910C0000}"/>
    <cellStyle name="Normal 5 2 3 2 5" xfId="1896" xr:uid="{00000000-0005-0000-0000-0000920C0000}"/>
    <cellStyle name="Normal 5 2 3 2 5 2" xfId="4028" xr:uid="{00000000-0005-0000-0000-0000930C0000}"/>
    <cellStyle name="Normal 5 2 3 2 5 3" xfId="2992" xr:uid="{00000000-0005-0000-0000-0000940C0000}"/>
    <cellStyle name="Normal 5 2 3 2 6" xfId="1897" xr:uid="{00000000-0005-0000-0000-0000950C0000}"/>
    <cellStyle name="Normal 5 2 3 2 6 2" xfId="4029" xr:uid="{00000000-0005-0000-0000-0000960C0000}"/>
    <cellStyle name="Normal 5 2 3 2 6 3" xfId="2993" xr:uid="{00000000-0005-0000-0000-0000970C0000}"/>
    <cellStyle name="Normal 5 2 3 2 7" xfId="4006" xr:uid="{00000000-0005-0000-0000-0000980C0000}"/>
    <cellStyle name="Normal 5 2 3 2 8" xfId="2970" xr:uid="{00000000-0005-0000-0000-0000990C0000}"/>
    <cellStyle name="Normal 5 2 3 3" xfId="1898" xr:uid="{00000000-0005-0000-0000-00009A0C0000}"/>
    <cellStyle name="Normal 5 2 3 3 2" xfId="1899" xr:uid="{00000000-0005-0000-0000-00009B0C0000}"/>
    <cellStyle name="Normal 5 2 3 3 2 2" xfId="1900" xr:uid="{00000000-0005-0000-0000-00009C0C0000}"/>
    <cellStyle name="Normal 5 2 3 3 2 2 2" xfId="1901" xr:uid="{00000000-0005-0000-0000-00009D0C0000}"/>
    <cellStyle name="Normal 5 2 3 3 2 2 2 2" xfId="4033" xr:uid="{00000000-0005-0000-0000-00009E0C0000}"/>
    <cellStyle name="Normal 5 2 3 3 2 2 2 3" xfId="2997" xr:uid="{00000000-0005-0000-0000-00009F0C0000}"/>
    <cellStyle name="Normal 5 2 3 3 2 2 3" xfId="1902" xr:uid="{00000000-0005-0000-0000-0000A00C0000}"/>
    <cellStyle name="Normal 5 2 3 3 2 2 3 2" xfId="4034" xr:uid="{00000000-0005-0000-0000-0000A10C0000}"/>
    <cellStyle name="Normal 5 2 3 3 2 2 3 3" xfId="2998" xr:uid="{00000000-0005-0000-0000-0000A20C0000}"/>
    <cellStyle name="Normal 5 2 3 3 2 2 4" xfId="4032" xr:uid="{00000000-0005-0000-0000-0000A30C0000}"/>
    <cellStyle name="Normal 5 2 3 3 2 2 5" xfId="2996" xr:uid="{00000000-0005-0000-0000-0000A40C0000}"/>
    <cellStyle name="Normal 5 2 3 3 2 3" xfId="1903" xr:uid="{00000000-0005-0000-0000-0000A50C0000}"/>
    <cellStyle name="Normal 5 2 3 3 2 3 2" xfId="4035" xr:uid="{00000000-0005-0000-0000-0000A60C0000}"/>
    <cellStyle name="Normal 5 2 3 3 2 3 3" xfId="2999" xr:uid="{00000000-0005-0000-0000-0000A70C0000}"/>
    <cellStyle name="Normal 5 2 3 3 2 4" xfId="1904" xr:uid="{00000000-0005-0000-0000-0000A80C0000}"/>
    <cellStyle name="Normal 5 2 3 3 2 4 2" xfId="4036" xr:uid="{00000000-0005-0000-0000-0000A90C0000}"/>
    <cellStyle name="Normal 5 2 3 3 2 4 3" xfId="3000" xr:uid="{00000000-0005-0000-0000-0000AA0C0000}"/>
    <cellStyle name="Normal 5 2 3 3 2 5" xfId="4031" xr:uid="{00000000-0005-0000-0000-0000AB0C0000}"/>
    <cellStyle name="Normal 5 2 3 3 2 6" xfId="2995" xr:uid="{00000000-0005-0000-0000-0000AC0C0000}"/>
    <cellStyle name="Normal 5 2 3 3 3" xfId="1905" xr:uid="{00000000-0005-0000-0000-0000AD0C0000}"/>
    <cellStyle name="Normal 5 2 3 3 3 2" xfId="1906" xr:uid="{00000000-0005-0000-0000-0000AE0C0000}"/>
    <cellStyle name="Normal 5 2 3 3 3 2 2" xfId="4038" xr:uid="{00000000-0005-0000-0000-0000AF0C0000}"/>
    <cellStyle name="Normal 5 2 3 3 3 2 3" xfId="3002" xr:uid="{00000000-0005-0000-0000-0000B00C0000}"/>
    <cellStyle name="Normal 5 2 3 3 3 3" xfId="1907" xr:uid="{00000000-0005-0000-0000-0000B10C0000}"/>
    <cellStyle name="Normal 5 2 3 3 3 3 2" xfId="4039" xr:uid="{00000000-0005-0000-0000-0000B20C0000}"/>
    <cellStyle name="Normal 5 2 3 3 3 3 3" xfId="3003" xr:uid="{00000000-0005-0000-0000-0000B30C0000}"/>
    <cellStyle name="Normal 5 2 3 3 3 4" xfId="4037" xr:uid="{00000000-0005-0000-0000-0000B40C0000}"/>
    <cellStyle name="Normal 5 2 3 3 3 5" xfId="3001" xr:uid="{00000000-0005-0000-0000-0000B50C0000}"/>
    <cellStyle name="Normal 5 2 3 3 4" xfId="1908" xr:uid="{00000000-0005-0000-0000-0000B60C0000}"/>
    <cellStyle name="Normal 5 2 3 3 4 2" xfId="4040" xr:uid="{00000000-0005-0000-0000-0000B70C0000}"/>
    <cellStyle name="Normal 5 2 3 3 4 3" xfId="3004" xr:uid="{00000000-0005-0000-0000-0000B80C0000}"/>
    <cellStyle name="Normal 5 2 3 3 5" xfId="1909" xr:uid="{00000000-0005-0000-0000-0000B90C0000}"/>
    <cellStyle name="Normal 5 2 3 3 5 2" xfId="4041" xr:uid="{00000000-0005-0000-0000-0000BA0C0000}"/>
    <cellStyle name="Normal 5 2 3 3 5 3" xfId="3005" xr:uid="{00000000-0005-0000-0000-0000BB0C0000}"/>
    <cellStyle name="Normal 5 2 3 3 6" xfId="4030" xr:uid="{00000000-0005-0000-0000-0000BC0C0000}"/>
    <cellStyle name="Normal 5 2 3 3 7" xfId="2994" xr:uid="{00000000-0005-0000-0000-0000BD0C0000}"/>
    <cellStyle name="Normal 5 2 3 4" xfId="1910" xr:uid="{00000000-0005-0000-0000-0000BE0C0000}"/>
    <cellStyle name="Normal 5 2 3 4 2" xfId="1911" xr:uid="{00000000-0005-0000-0000-0000BF0C0000}"/>
    <cellStyle name="Normal 5 2 3 4 2 2" xfId="1912" xr:uid="{00000000-0005-0000-0000-0000C00C0000}"/>
    <cellStyle name="Normal 5 2 3 4 2 2 2" xfId="4044" xr:uid="{00000000-0005-0000-0000-0000C10C0000}"/>
    <cellStyle name="Normal 5 2 3 4 2 2 3" xfId="3008" xr:uid="{00000000-0005-0000-0000-0000C20C0000}"/>
    <cellStyle name="Normal 5 2 3 4 2 3" xfId="1913" xr:uid="{00000000-0005-0000-0000-0000C30C0000}"/>
    <cellStyle name="Normal 5 2 3 4 2 3 2" xfId="4045" xr:uid="{00000000-0005-0000-0000-0000C40C0000}"/>
    <cellStyle name="Normal 5 2 3 4 2 3 3" xfId="3009" xr:uid="{00000000-0005-0000-0000-0000C50C0000}"/>
    <cellStyle name="Normal 5 2 3 4 2 4" xfId="4043" xr:uid="{00000000-0005-0000-0000-0000C60C0000}"/>
    <cellStyle name="Normal 5 2 3 4 2 5" xfId="3007" xr:uid="{00000000-0005-0000-0000-0000C70C0000}"/>
    <cellStyle name="Normal 5 2 3 4 3" xfId="1914" xr:uid="{00000000-0005-0000-0000-0000C80C0000}"/>
    <cellStyle name="Normal 5 2 3 4 3 2" xfId="4046" xr:uid="{00000000-0005-0000-0000-0000C90C0000}"/>
    <cellStyle name="Normal 5 2 3 4 3 3" xfId="3010" xr:uid="{00000000-0005-0000-0000-0000CA0C0000}"/>
    <cellStyle name="Normal 5 2 3 4 4" xfId="1915" xr:uid="{00000000-0005-0000-0000-0000CB0C0000}"/>
    <cellStyle name="Normal 5 2 3 4 4 2" xfId="4047" xr:uid="{00000000-0005-0000-0000-0000CC0C0000}"/>
    <cellStyle name="Normal 5 2 3 4 4 3" xfId="3011" xr:uid="{00000000-0005-0000-0000-0000CD0C0000}"/>
    <cellStyle name="Normal 5 2 3 4 5" xfId="4042" xr:uid="{00000000-0005-0000-0000-0000CE0C0000}"/>
    <cellStyle name="Normal 5 2 3 4 6" xfId="3006" xr:uid="{00000000-0005-0000-0000-0000CF0C0000}"/>
    <cellStyle name="Normal 5 2 3 5" xfId="1916" xr:uid="{00000000-0005-0000-0000-0000D00C0000}"/>
    <cellStyle name="Normal 5 2 3 5 2" xfId="1917" xr:uid="{00000000-0005-0000-0000-0000D10C0000}"/>
    <cellStyle name="Normal 5 2 3 5 2 2" xfId="4049" xr:uid="{00000000-0005-0000-0000-0000D20C0000}"/>
    <cellStyle name="Normal 5 2 3 5 2 3" xfId="3013" xr:uid="{00000000-0005-0000-0000-0000D30C0000}"/>
    <cellStyle name="Normal 5 2 3 5 3" xfId="1918" xr:uid="{00000000-0005-0000-0000-0000D40C0000}"/>
    <cellStyle name="Normal 5 2 3 5 3 2" xfId="4050" xr:uid="{00000000-0005-0000-0000-0000D50C0000}"/>
    <cellStyle name="Normal 5 2 3 5 3 3" xfId="3014" xr:uid="{00000000-0005-0000-0000-0000D60C0000}"/>
    <cellStyle name="Normal 5 2 3 5 4" xfId="4048" xr:uid="{00000000-0005-0000-0000-0000D70C0000}"/>
    <cellStyle name="Normal 5 2 3 5 5" xfId="3012" xr:uid="{00000000-0005-0000-0000-0000D80C0000}"/>
    <cellStyle name="Normal 5 2 3 6" xfId="1919" xr:uid="{00000000-0005-0000-0000-0000D90C0000}"/>
    <cellStyle name="Normal 5 2 3 6 2" xfId="4051" xr:uid="{00000000-0005-0000-0000-0000DA0C0000}"/>
    <cellStyle name="Normal 5 2 3 6 3" xfId="3015" xr:uid="{00000000-0005-0000-0000-0000DB0C0000}"/>
    <cellStyle name="Normal 5 2 3 7" xfId="1920" xr:uid="{00000000-0005-0000-0000-0000DC0C0000}"/>
    <cellStyle name="Normal 5 2 3 7 2" xfId="4052" xr:uid="{00000000-0005-0000-0000-0000DD0C0000}"/>
    <cellStyle name="Normal 5 2 3 7 3" xfId="3016" xr:uid="{00000000-0005-0000-0000-0000DE0C0000}"/>
    <cellStyle name="Normal 5 2 3 8" xfId="4005" xr:uid="{00000000-0005-0000-0000-0000DF0C0000}"/>
    <cellStyle name="Normal 5 2 3 9" xfId="2969" xr:uid="{00000000-0005-0000-0000-0000E00C0000}"/>
    <cellStyle name="Normal 5 2 4" xfId="1921" xr:uid="{00000000-0005-0000-0000-0000E10C0000}"/>
    <cellStyle name="Normal 5 2 4 2" xfId="1922" xr:uid="{00000000-0005-0000-0000-0000E20C0000}"/>
    <cellStyle name="Normal 5 2 4 2 2" xfId="1923" xr:uid="{00000000-0005-0000-0000-0000E30C0000}"/>
    <cellStyle name="Normal 5 2 4 2 2 2" xfId="1924" xr:uid="{00000000-0005-0000-0000-0000E40C0000}"/>
    <cellStyle name="Normal 5 2 4 2 2 2 2" xfId="1925" xr:uid="{00000000-0005-0000-0000-0000E50C0000}"/>
    <cellStyle name="Normal 5 2 4 2 2 2 2 2" xfId="4057" xr:uid="{00000000-0005-0000-0000-0000E60C0000}"/>
    <cellStyle name="Normal 5 2 4 2 2 2 2 3" xfId="3021" xr:uid="{00000000-0005-0000-0000-0000E70C0000}"/>
    <cellStyle name="Normal 5 2 4 2 2 2 3" xfId="1926" xr:uid="{00000000-0005-0000-0000-0000E80C0000}"/>
    <cellStyle name="Normal 5 2 4 2 2 2 3 2" xfId="4058" xr:uid="{00000000-0005-0000-0000-0000E90C0000}"/>
    <cellStyle name="Normal 5 2 4 2 2 2 3 3" xfId="3022" xr:uid="{00000000-0005-0000-0000-0000EA0C0000}"/>
    <cellStyle name="Normal 5 2 4 2 2 2 4" xfId="4056" xr:uid="{00000000-0005-0000-0000-0000EB0C0000}"/>
    <cellStyle name="Normal 5 2 4 2 2 2 5" xfId="3020" xr:uid="{00000000-0005-0000-0000-0000EC0C0000}"/>
    <cellStyle name="Normal 5 2 4 2 2 3" xfId="1927" xr:uid="{00000000-0005-0000-0000-0000ED0C0000}"/>
    <cellStyle name="Normal 5 2 4 2 2 3 2" xfId="4059" xr:uid="{00000000-0005-0000-0000-0000EE0C0000}"/>
    <cellStyle name="Normal 5 2 4 2 2 3 3" xfId="3023" xr:uid="{00000000-0005-0000-0000-0000EF0C0000}"/>
    <cellStyle name="Normal 5 2 4 2 2 4" xfId="1928" xr:uid="{00000000-0005-0000-0000-0000F00C0000}"/>
    <cellStyle name="Normal 5 2 4 2 2 4 2" xfId="4060" xr:uid="{00000000-0005-0000-0000-0000F10C0000}"/>
    <cellStyle name="Normal 5 2 4 2 2 4 3" xfId="3024" xr:uid="{00000000-0005-0000-0000-0000F20C0000}"/>
    <cellStyle name="Normal 5 2 4 2 2 5" xfId="4055" xr:uid="{00000000-0005-0000-0000-0000F30C0000}"/>
    <cellStyle name="Normal 5 2 4 2 2 6" xfId="3019" xr:uid="{00000000-0005-0000-0000-0000F40C0000}"/>
    <cellStyle name="Normal 5 2 4 2 3" xfId="1929" xr:uid="{00000000-0005-0000-0000-0000F50C0000}"/>
    <cellStyle name="Normal 5 2 4 2 3 2" xfId="1930" xr:uid="{00000000-0005-0000-0000-0000F60C0000}"/>
    <cellStyle name="Normal 5 2 4 2 3 2 2" xfId="4062" xr:uid="{00000000-0005-0000-0000-0000F70C0000}"/>
    <cellStyle name="Normal 5 2 4 2 3 2 3" xfId="3026" xr:uid="{00000000-0005-0000-0000-0000F80C0000}"/>
    <cellStyle name="Normal 5 2 4 2 3 3" xfId="1931" xr:uid="{00000000-0005-0000-0000-0000F90C0000}"/>
    <cellStyle name="Normal 5 2 4 2 3 3 2" xfId="4063" xr:uid="{00000000-0005-0000-0000-0000FA0C0000}"/>
    <cellStyle name="Normal 5 2 4 2 3 3 3" xfId="3027" xr:uid="{00000000-0005-0000-0000-0000FB0C0000}"/>
    <cellStyle name="Normal 5 2 4 2 3 4" xfId="4061" xr:uid="{00000000-0005-0000-0000-0000FC0C0000}"/>
    <cellStyle name="Normal 5 2 4 2 3 5" xfId="3025" xr:uid="{00000000-0005-0000-0000-0000FD0C0000}"/>
    <cellStyle name="Normal 5 2 4 2 4" xfId="1932" xr:uid="{00000000-0005-0000-0000-0000FE0C0000}"/>
    <cellStyle name="Normal 5 2 4 2 4 2" xfId="4064" xr:uid="{00000000-0005-0000-0000-0000FF0C0000}"/>
    <cellStyle name="Normal 5 2 4 2 4 3" xfId="3028" xr:uid="{00000000-0005-0000-0000-0000000D0000}"/>
    <cellStyle name="Normal 5 2 4 2 5" xfId="1933" xr:uid="{00000000-0005-0000-0000-0000010D0000}"/>
    <cellStyle name="Normal 5 2 4 2 5 2" xfId="4065" xr:uid="{00000000-0005-0000-0000-0000020D0000}"/>
    <cellStyle name="Normal 5 2 4 2 5 3" xfId="3029" xr:uid="{00000000-0005-0000-0000-0000030D0000}"/>
    <cellStyle name="Normal 5 2 4 2 6" xfId="4054" xr:uid="{00000000-0005-0000-0000-0000040D0000}"/>
    <cellStyle name="Normal 5 2 4 2 7" xfId="3018" xr:uid="{00000000-0005-0000-0000-0000050D0000}"/>
    <cellStyle name="Normal 5 2 4 3" xfId="1934" xr:uid="{00000000-0005-0000-0000-0000060D0000}"/>
    <cellStyle name="Normal 5 2 4 3 2" xfId="1935" xr:uid="{00000000-0005-0000-0000-0000070D0000}"/>
    <cellStyle name="Normal 5 2 4 3 2 2" xfId="1936" xr:uid="{00000000-0005-0000-0000-0000080D0000}"/>
    <cellStyle name="Normal 5 2 4 3 2 2 2" xfId="4068" xr:uid="{00000000-0005-0000-0000-0000090D0000}"/>
    <cellStyle name="Normal 5 2 4 3 2 2 3" xfId="3032" xr:uid="{00000000-0005-0000-0000-00000A0D0000}"/>
    <cellStyle name="Normal 5 2 4 3 2 3" xfId="1937" xr:uid="{00000000-0005-0000-0000-00000B0D0000}"/>
    <cellStyle name="Normal 5 2 4 3 2 3 2" xfId="4069" xr:uid="{00000000-0005-0000-0000-00000C0D0000}"/>
    <cellStyle name="Normal 5 2 4 3 2 3 3" xfId="3033" xr:uid="{00000000-0005-0000-0000-00000D0D0000}"/>
    <cellStyle name="Normal 5 2 4 3 2 4" xfId="4067" xr:uid="{00000000-0005-0000-0000-00000E0D0000}"/>
    <cellStyle name="Normal 5 2 4 3 2 5" xfId="3031" xr:uid="{00000000-0005-0000-0000-00000F0D0000}"/>
    <cellStyle name="Normal 5 2 4 3 3" xfId="1938" xr:uid="{00000000-0005-0000-0000-0000100D0000}"/>
    <cellStyle name="Normal 5 2 4 3 3 2" xfId="4070" xr:uid="{00000000-0005-0000-0000-0000110D0000}"/>
    <cellStyle name="Normal 5 2 4 3 3 3" xfId="3034" xr:uid="{00000000-0005-0000-0000-0000120D0000}"/>
    <cellStyle name="Normal 5 2 4 3 4" xfId="1939" xr:uid="{00000000-0005-0000-0000-0000130D0000}"/>
    <cellStyle name="Normal 5 2 4 3 4 2" xfId="4071" xr:uid="{00000000-0005-0000-0000-0000140D0000}"/>
    <cellStyle name="Normal 5 2 4 3 4 3" xfId="3035" xr:uid="{00000000-0005-0000-0000-0000150D0000}"/>
    <cellStyle name="Normal 5 2 4 3 5" xfId="4066" xr:uid="{00000000-0005-0000-0000-0000160D0000}"/>
    <cellStyle name="Normal 5 2 4 3 6" xfId="3030" xr:uid="{00000000-0005-0000-0000-0000170D0000}"/>
    <cellStyle name="Normal 5 2 4 4" xfId="1940" xr:uid="{00000000-0005-0000-0000-0000180D0000}"/>
    <cellStyle name="Normal 5 2 4 4 2" xfId="1941" xr:uid="{00000000-0005-0000-0000-0000190D0000}"/>
    <cellStyle name="Normal 5 2 4 4 2 2" xfId="4073" xr:uid="{00000000-0005-0000-0000-00001A0D0000}"/>
    <cellStyle name="Normal 5 2 4 4 2 3" xfId="3037" xr:uid="{00000000-0005-0000-0000-00001B0D0000}"/>
    <cellStyle name="Normal 5 2 4 4 3" xfId="1942" xr:uid="{00000000-0005-0000-0000-00001C0D0000}"/>
    <cellStyle name="Normal 5 2 4 4 3 2" xfId="4074" xr:uid="{00000000-0005-0000-0000-00001D0D0000}"/>
    <cellStyle name="Normal 5 2 4 4 3 3" xfId="3038" xr:uid="{00000000-0005-0000-0000-00001E0D0000}"/>
    <cellStyle name="Normal 5 2 4 4 4" xfId="4072" xr:uid="{00000000-0005-0000-0000-00001F0D0000}"/>
    <cellStyle name="Normal 5 2 4 4 5" xfId="3036" xr:uid="{00000000-0005-0000-0000-0000200D0000}"/>
    <cellStyle name="Normal 5 2 4 5" xfId="1943" xr:uid="{00000000-0005-0000-0000-0000210D0000}"/>
    <cellStyle name="Normal 5 2 4 5 2" xfId="4075" xr:uid="{00000000-0005-0000-0000-0000220D0000}"/>
    <cellStyle name="Normal 5 2 4 5 3" xfId="3039" xr:uid="{00000000-0005-0000-0000-0000230D0000}"/>
    <cellStyle name="Normal 5 2 4 6" xfId="1944" xr:uid="{00000000-0005-0000-0000-0000240D0000}"/>
    <cellStyle name="Normal 5 2 4 6 2" xfId="4076" xr:uid="{00000000-0005-0000-0000-0000250D0000}"/>
    <cellStyle name="Normal 5 2 4 6 3" xfId="3040" xr:uid="{00000000-0005-0000-0000-0000260D0000}"/>
    <cellStyle name="Normal 5 2 4 7" xfId="4053" xr:uid="{00000000-0005-0000-0000-0000270D0000}"/>
    <cellStyle name="Normal 5 2 4 8" xfId="3017" xr:uid="{00000000-0005-0000-0000-0000280D0000}"/>
    <cellStyle name="Normal 5 2 5" xfId="1945" xr:uid="{00000000-0005-0000-0000-0000290D0000}"/>
    <cellStyle name="Normal 5 2 5 2" xfId="1946" xr:uid="{00000000-0005-0000-0000-00002A0D0000}"/>
    <cellStyle name="Normal 5 2 5 2 2" xfId="1947" xr:uid="{00000000-0005-0000-0000-00002B0D0000}"/>
    <cellStyle name="Normal 5 2 5 2 2 2" xfId="1948" xr:uid="{00000000-0005-0000-0000-00002C0D0000}"/>
    <cellStyle name="Normal 5 2 5 2 2 2 2" xfId="4080" xr:uid="{00000000-0005-0000-0000-00002D0D0000}"/>
    <cellStyle name="Normal 5 2 5 2 2 2 3" xfId="3044" xr:uid="{00000000-0005-0000-0000-00002E0D0000}"/>
    <cellStyle name="Normal 5 2 5 2 2 3" xfId="1949" xr:uid="{00000000-0005-0000-0000-00002F0D0000}"/>
    <cellStyle name="Normal 5 2 5 2 2 3 2" xfId="4081" xr:uid="{00000000-0005-0000-0000-0000300D0000}"/>
    <cellStyle name="Normal 5 2 5 2 2 3 3" xfId="3045" xr:uid="{00000000-0005-0000-0000-0000310D0000}"/>
    <cellStyle name="Normal 5 2 5 2 2 4" xfId="4079" xr:uid="{00000000-0005-0000-0000-0000320D0000}"/>
    <cellStyle name="Normal 5 2 5 2 2 5" xfId="3043" xr:uid="{00000000-0005-0000-0000-0000330D0000}"/>
    <cellStyle name="Normal 5 2 5 2 3" xfId="1950" xr:uid="{00000000-0005-0000-0000-0000340D0000}"/>
    <cellStyle name="Normal 5 2 5 2 3 2" xfId="4082" xr:uid="{00000000-0005-0000-0000-0000350D0000}"/>
    <cellStyle name="Normal 5 2 5 2 3 3" xfId="3046" xr:uid="{00000000-0005-0000-0000-0000360D0000}"/>
    <cellStyle name="Normal 5 2 5 2 4" xfId="1951" xr:uid="{00000000-0005-0000-0000-0000370D0000}"/>
    <cellStyle name="Normal 5 2 5 2 4 2" xfId="4083" xr:uid="{00000000-0005-0000-0000-0000380D0000}"/>
    <cellStyle name="Normal 5 2 5 2 4 3" xfId="3047" xr:uid="{00000000-0005-0000-0000-0000390D0000}"/>
    <cellStyle name="Normal 5 2 5 2 5" xfId="4078" xr:uid="{00000000-0005-0000-0000-00003A0D0000}"/>
    <cellStyle name="Normal 5 2 5 2 6" xfId="3042" xr:uid="{00000000-0005-0000-0000-00003B0D0000}"/>
    <cellStyle name="Normal 5 2 5 3" xfId="1952" xr:uid="{00000000-0005-0000-0000-00003C0D0000}"/>
    <cellStyle name="Normal 5 2 5 3 2" xfId="1953" xr:uid="{00000000-0005-0000-0000-00003D0D0000}"/>
    <cellStyle name="Normal 5 2 5 3 2 2" xfId="4085" xr:uid="{00000000-0005-0000-0000-00003E0D0000}"/>
    <cellStyle name="Normal 5 2 5 3 2 3" xfId="3049" xr:uid="{00000000-0005-0000-0000-00003F0D0000}"/>
    <cellStyle name="Normal 5 2 5 3 3" xfId="1954" xr:uid="{00000000-0005-0000-0000-0000400D0000}"/>
    <cellStyle name="Normal 5 2 5 3 3 2" xfId="4086" xr:uid="{00000000-0005-0000-0000-0000410D0000}"/>
    <cellStyle name="Normal 5 2 5 3 3 3" xfId="3050" xr:uid="{00000000-0005-0000-0000-0000420D0000}"/>
    <cellStyle name="Normal 5 2 5 3 4" xfId="4084" xr:uid="{00000000-0005-0000-0000-0000430D0000}"/>
    <cellStyle name="Normal 5 2 5 3 5" xfId="3048" xr:uid="{00000000-0005-0000-0000-0000440D0000}"/>
    <cellStyle name="Normal 5 2 5 4" xfId="1955" xr:uid="{00000000-0005-0000-0000-0000450D0000}"/>
    <cellStyle name="Normal 5 2 5 4 2" xfId="4087" xr:uid="{00000000-0005-0000-0000-0000460D0000}"/>
    <cellStyle name="Normal 5 2 5 4 3" xfId="3051" xr:uid="{00000000-0005-0000-0000-0000470D0000}"/>
    <cellStyle name="Normal 5 2 5 5" xfId="1956" xr:uid="{00000000-0005-0000-0000-0000480D0000}"/>
    <cellStyle name="Normal 5 2 5 5 2" xfId="4088" xr:uid="{00000000-0005-0000-0000-0000490D0000}"/>
    <cellStyle name="Normal 5 2 5 5 3" xfId="3052" xr:uid="{00000000-0005-0000-0000-00004A0D0000}"/>
    <cellStyle name="Normal 5 2 5 6" xfId="4077" xr:uid="{00000000-0005-0000-0000-00004B0D0000}"/>
    <cellStyle name="Normal 5 2 5 7" xfId="3041" xr:uid="{00000000-0005-0000-0000-00004C0D0000}"/>
    <cellStyle name="Normal 5 2 6" xfId="1957" xr:uid="{00000000-0005-0000-0000-00004D0D0000}"/>
    <cellStyle name="Normal 5 2 6 2" xfId="1958" xr:uid="{00000000-0005-0000-0000-00004E0D0000}"/>
    <cellStyle name="Normal 5 2 6 2 2" xfId="1959" xr:uid="{00000000-0005-0000-0000-00004F0D0000}"/>
    <cellStyle name="Normal 5 2 6 2 2 2" xfId="1960" xr:uid="{00000000-0005-0000-0000-0000500D0000}"/>
    <cellStyle name="Normal 5 2 6 2 2 2 2" xfId="4092" xr:uid="{00000000-0005-0000-0000-0000510D0000}"/>
    <cellStyle name="Normal 5 2 6 2 2 2 3" xfId="3056" xr:uid="{00000000-0005-0000-0000-0000520D0000}"/>
    <cellStyle name="Normal 5 2 6 2 2 3" xfId="1961" xr:uid="{00000000-0005-0000-0000-0000530D0000}"/>
    <cellStyle name="Normal 5 2 6 2 2 3 2" xfId="4093" xr:uid="{00000000-0005-0000-0000-0000540D0000}"/>
    <cellStyle name="Normal 5 2 6 2 2 3 3" xfId="3057" xr:uid="{00000000-0005-0000-0000-0000550D0000}"/>
    <cellStyle name="Normal 5 2 6 2 2 4" xfId="4091" xr:uid="{00000000-0005-0000-0000-0000560D0000}"/>
    <cellStyle name="Normal 5 2 6 2 2 5" xfId="3055" xr:uid="{00000000-0005-0000-0000-0000570D0000}"/>
    <cellStyle name="Normal 5 2 6 2 3" xfId="1962" xr:uid="{00000000-0005-0000-0000-0000580D0000}"/>
    <cellStyle name="Normal 5 2 6 2 3 2" xfId="4094" xr:uid="{00000000-0005-0000-0000-0000590D0000}"/>
    <cellStyle name="Normal 5 2 6 2 3 3" xfId="3058" xr:uid="{00000000-0005-0000-0000-00005A0D0000}"/>
    <cellStyle name="Normal 5 2 6 2 4" xfId="1963" xr:uid="{00000000-0005-0000-0000-00005B0D0000}"/>
    <cellStyle name="Normal 5 2 6 2 4 2" xfId="4095" xr:uid="{00000000-0005-0000-0000-00005C0D0000}"/>
    <cellStyle name="Normal 5 2 6 2 4 3" xfId="3059" xr:uid="{00000000-0005-0000-0000-00005D0D0000}"/>
    <cellStyle name="Normal 5 2 6 2 5" xfId="4090" xr:uid="{00000000-0005-0000-0000-00005E0D0000}"/>
    <cellStyle name="Normal 5 2 6 2 6" xfId="3054" xr:uid="{00000000-0005-0000-0000-00005F0D0000}"/>
    <cellStyle name="Normal 5 2 6 3" xfId="1964" xr:uid="{00000000-0005-0000-0000-0000600D0000}"/>
    <cellStyle name="Normal 5 2 6 3 2" xfId="1965" xr:uid="{00000000-0005-0000-0000-0000610D0000}"/>
    <cellStyle name="Normal 5 2 6 3 2 2" xfId="4097" xr:uid="{00000000-0005-0000-0000-0000620D0000}"/>
    <cellStyle name="Normal 5 2 6 3 2 3" xfId="3061" xr:uid="{00000000-0005-0000-0000-0000630D0000}"/>
    <cellStyle name="Normal 5 2 6 3 3" xfId="1966" xr:uid="{00000000-0005-0000-0000-0000640D0000}"/>
    <cellStyle name="Normal 5 2 6 3 3 2" xfId="4098" xr:uid="{00000000-0005-0000-0000-0000650D0000}"/>
    <cellStyle name="Normal 5 2 6 3 3 3" xfId="3062" xr:uid="{00000000-0005-0000-0000-0000660D0000}"/>
    <cellStyle name="Normal 5 2 6 3 4" xfId="4096" xr:uid="{00000000-0005-0000-0000-0000670D0000}"/>
    <cellStyle name="Normal 5 2 6 3 5" xfId="3060" xr:uid="{00000000-0005-0000-0000-0000680D0000}"/>
    <cellStyle name="Normal 5 2 6 4" xfId="1967" xr:uid="{00000000-0005-0000-0000-0000690D0000}"/>
    <cellStyle name="Normal 5 2 6 4 2" xfId="4099" xr:uid="{00000000-0005-0000-0000-00006A0D0000}"/>
    <cellStyle name="Normal 5 2 6 4 3" xfId="3063" xr:uid="{00000000-0005-0000-0000-00006B0D0000}"/>
    <cellStyle name="Normal 5 2 6 5" xfId="1968" xr:uid="{00000000-0005-0000-0000-00006C0D0000}"/>
    <cellStyle name="Normal 5 2 6 5 2" xfId="4100" xr:uid="{00000000-0005-0000-0000-00006D0D0000}"/>
    <cellStyle name="Normal 5 2 6 5 3" xfId="3064" xr:uid="{00000000-0005-0000-0000-00006E0D0000}"/>
    <cellStyle name="Normal 5 2 6 6" xfId="4089" xr:uid="{00000000-0005-0000-0000-00006F0D0000}"/>
    <cellStyle name="Normal 5 2 6 7" xfId="3053" xr:uid="{00000000-0005-0000-0000-0000700D0000}"/>
    <cellStyle name="Normal 5 2 7" xfId="1969" xr:uid="{00000000-0005-0000-0000-0000710D0000}"/>
    <cellStyle name="Normal 5 2 7 2" xfId="1970" xr:uid="{00000000-0005-0000-0000-0000720D0000}"/>
    <cellStyle name="Normal 5 2 7 2 2" xfId="1971" xr:uid="{00000000-0005-0000-0000-0000730D0000}"/>
    <cellStyle name="Normal 5 2 7 2 2 2" xfId="4103" xr:uid="{00000000-0005-0000-0000-0000740D0000}"/>
    <cellStyle name="Normal 5 2 7 2 2 3" xfId="3067" xr:uid="{00000000-0005-0000-0000-0000750D0000}"/>
    <cellStyle name="Normal 5 2 7 2 3" xfId="1972" xr:uid="{00000000-0005-0000-0000-0000760D0000}"/>
    <cellStyle name="Normal 5 2 7 2 3 2" xfId="4104" xr:uid="{00000000-0005-0000-0000-0000770D0000}"/>
    <cellStyle name="Normal 5 2 7 2 3 3" xfId="3068" xr:uid="{00000000-0005-0000-0000-0000780D0000}"/>
    <cellStyle name="Normal 5 2 7 2 4" xfId="4102" xr:uid="{00000000-0005-0000-0000-0000790D0000}"/>
    <cellStyle name="Normal 5 2 7 2 5" xfId="3066" xr:uid="{00000000-0005-0000-0000-00007A0D0000}"/>
    <cellStyle name="Normal 5 2 7 3" xfId="1973" xr:uid="{00000000-0005-0000-0000-00007B0D0000}"/>
    <cellStyle name="Normal 5 2 7 3 2" xfId="4105" xr:uid="{00000000-0005-0000-0000-00007C0D0000}"/>
    <cellStyle name="Normal 5 2 7 3 3" xfId="3069" xr:uid="{00000000-0005-0000-0000-00007D0D0000}"/>
    <cellStyle name="Normal 5 2 7 4" xfId="1974" xr:uid="{00000000-0005-0000-0000-00007E0D0000}"/>
    <cellStyle name="Normal 5 2 7 4 2" xfId="4106" xr:uid="{00000000-0005-0000-0000-00007F0D0000}"/>
    <cellStyle name="Normal 5 2 7 4 3" xfId="3070" xr:uid="{00000000-0005-0000-0000-0000800D0000}"/>
    <cellStyle name="Normal 5 2 7 5" xfId="4101" xr:uid="{00000000-0005-0000-0000-0000810D0000}"/>
    <cellStyle name="Normal 5 2 7 6" xfId="3065" xr:uid="{00000000-0005-0000-0000-0000820D0000}"/>
    <cellStyle name="Normal 5 2 8" xfId="1975" xr:uid="{00000000-0005-0000-0000-0000830D0000}"/>
    <cellStyle name="Normal 5 2 8 2" xfId="1976" xr:uid="{00000000-0005-0000-0000-0000840D0000}"/>
    <cellStyle name="Normal 5 2 8 2 2" xfId="4108" xr:uid="{00000000-0005-0000-0000-0000850D0000}"/>
    <cellStyle name="Normal 5 2 8 2 3" xfId="3072" xr:uid="{00000000-0005-0000-0000-0000860D0000}"/>
    <cellStyle name="Normal 5 2 8 3" xfId="1977" xr:uid="{00000000-0005-0000-0000-0000870D0000}"/>
    <cellStyle name="Normal 5 2 8 3 2" xfId="4109" xr:uid="{00000000-0005-0000-0000-0000880D0000}"/>
    <cellStyle name="Normal 5 2 8 3 3" xfId="3073" xr:uid="{00000000-0005-0000-0000-0000890D0000}"/>
    <cellStyle name="Normal 5 2 8 4" xfId="4107" xr:uid="{00000000-0005-0000-0000-00008A0D0000}"/>
    <cellStyle name="Normal 5 2 8 5" xfId="3071" xr:uid="{00000000-0005-0000-0000-00008B0D0000}"/>
    <cellStyle name="Normal 5 2 9" xfId="1978" xr:uid="{00000000-0005-0000-0000-00008C0D0000}"/>
    <cellStyle name="Normal 5 2 9 2" xfId="4110" xr:uid="{00000000-0005-0000-0000-00008D0D0000}"/>
    <cellStyle name="Normal 5 2 9 3" xfId="3074" xr:uid="{00000000-0005-0000-0000-00008E0D0000}"/>
    <cellStyle name="Normal 5 3" xfId="1979" xr:uid="{00000000-0005-0000-0000-00008F0D0000}"/>
    <cellStyle name="Normal 5 3 10" xfId="4111" xr:uid="{00000000-0005-0000-0000-0000900D0000}"/>
    <cellStyle name="Normal 5 3 11" xfId="3075" xr:uid="{00000000-0005-0000-0000-0000910D0000}"/>
    <cellStyle name="Normal 5 3 2" xfId="1980" xr:uid="{00000000-0005-0000-0000-0000920D0000}"/>
    <cellStyle name="Normal 5 3 2 2" xfId="1981" xr:uid="{00000000-0005-0000-0000-0000930D0000}"/>
    <cellStyle name="Normal 5 3 2 2 2" xfId="1982" xr:uid="{00000000-0005-0000-0000-0000940D0000}"/>
    <cellStyle name="Normal 5 3 2 2 2 2" xfId="1983" xr:uid="{00000000-0005-0000-0000-0000950D0000}"/>
    <cellStyle name="Normal 5 3 2 2 2 2 2" xfId="1984" xr:uid="{00000000-0005-0000-0000-0000960D0000}"/>
    <cellStyle name="Normal 5 3 2 2 2 2 2 2" xfId="1985" xr:uid="{00000000-0005-0000-0000-0000970D0000}"/>
    <cellStyle name="Normal 5 3 2 2 2 2 2 2 2" xfId="4117" xr:uid="{00000000-0005-0000-0000-0000980D0000}"/>
    <cellStyle name="Normal 5 3 2 2 2 2 2 2 3" xfId="3081" xr:uid="{00000000-0005-0000-0000-0000990D0000}"/>
    <cellStyle name="Normal 5 3 2 2 2 2 2 3" xfId="1986" xr:uid="{00000000-0005-0000-0000-00009A0D0000}"/>
    <cellStyle name="Normal 5 3 2 2 2 2 2 3 2" xfId="4118" xr:uid="{00000000-0005-0000-0000-00009B0D0000}"/>
    <cellStyle name="Normal 5 3 2 2 2 2 2 3 3" xfId="3082" xr:uid="{00000000-0005-0000-0000-00009C0D0000}"/>
    <cellStyle name="Normal 5 3 2 2 2 2 2 4" xfId="4116" xr:uid="{00000000-0005-0000-0000-00009D0D0000}"/>
    <cellStyle name="Normal 5 3 2 2 2 2 2 5" xfId="3080" xr:uid="{00000000-0005-0000-0000-00009E0D0000}"/>
    <cellStyle name="Normal 5 3 2 2 2 2 3" xfId="1987" xr:uid="{00000000-0005-0000-0000-00009F0D0000}"/>
    <cellStyle name="Normal 5 3 2 2 2 2 3 2" xfId="4119" xr:uid="{00000000-0005-0000-0000-0000A00D0000}"/>
    <cellStyle name="Normal 5 3 2 2 2 2 3 3" xfId="3083" xr:uid="{00000000-0005-0000-0000-0000A10D0000}"/>
    <cellStyle name="Normal 5 3 2 2 2 2 4" xfId="1988" xr:uid="{00000000-0005-0000-0000-0000A20D0000}"/>
    <cellStyle name="Normal 5 3 2 2 2 2 4 2" xfId="4120" xr:uid="{00000000-0005-0000-0000-0000A30D0000}"/>
    <cellStyle name="Normal 5 3 2 2 2 2 4 3" xfId="3084" xr:uid="{00000000-0005-0000-0000-0000A40D0000}"/>
    <cellStyle name="Normal 5 3 2 2 2 2 5" xfId="4115" xr:uid="{00000000-0005-0000-0000-0000A50D0000}"/>
    <cellStyle name="Normal 5 3 2 2 2 2 6" xfId="3079" xr:uid="{00000000-0005-0000-0000-0000A60D0000}"/>
    <cellStyle name="Normal 5 3 2 2 2 3" xfId="1989" xr:uid="{00000000-0005-0000-0000-0000A70D0000}"/>
    <cellStyle name="Normal 5 3 2 2 2 3 2" xfId="1990" xr:uid="{00000000-0005-0000-0000-0000A80D0000}"/>
    <cellStyle name="Normal 5 3 2 2 2 3 2 2" xfId="4122" xr:uid="{00000000-0005-0000-0000-0000A90D0000}"/>
    <cellStyle name="Normal 5 3 2 2 2 3 2 3" xfId="3086" xr:uid="{00000000-0005-0000-0000-0000AA0D0000}"/>
    <cellStyle name="Normal 5 3 2 2 2 3 3" xfId="1991" xr:uid="{00000000-0005-0000-0000-0000AB0D0000}"/>
    <cellStyle name="Normal 5 3 2 2 2 3 3 2" xfId="4123" xr:uid="{00000000-0005-0000-0000-0000AC0D0000}"/>
    <cellStyle name="Normal 5 3 2 2 2 3 3 3" xfId="3087" xr:uid="{00000000-0005-0000-0000-0000AD0D0000}"/>
    <cellStyle name="Normal 5 3 2 2 2 3 4" xfId="4121" xr:uid="{00000000-0005-0000-0000-0000AE0D0000}"/>
    <cellStyle name="Normal 5 3 2 2 2 3 5" xfId="3085" xr:uid="{00000000-0005-0000-0000-0000AF0D0000}"/>
    <cellStyle name="Normal 5 3 2 2 2 4" xfId="1992" xr:uid="{00000000-0005-0000-0000-0000B00D0000}"/>
    <cellStyle name="Normal 5 3 2 2 2 4 2" xfId="4124" xr:uid="{00000000-0005-0000-0000-0000B10D0000}"/>
    <cellStyle name="Normal 5 3 2 2 2 4 3" xfId="3088" xr:uid="{00000000-0005-0000-0000-0000B20D0000}"/>
    <cellStyle name="Normal 5 3 2 2 2 5" xfId="1993" xr:uid="{00000000-0005-0000-0000-0000B30D0000}"/>
    <cellStyle name="Normal 5 3 2 2 2 5 2" xfId="4125" xr:uid="{00000000-0005-0000-0000-0000B40D0000}"/>
    <cellStyle name="Normal 5 3 2 2 2 5 3" xfId="3089" xr:uid="{00000000-0005-0000-0000-0000B50D0000}"/>
    <cellStyle name="Normal 5 3 2 2 2 6" xfId="4114" xr:uid="{00000000-0005-0000-0000-0000B60D0000}"/>
    <cellStyle name="Normal 5 3 2 2 2 7" xfId="3078" xr:uid="{00000000-0005-0000-0000-0000B70D0000}"/>
    <cellStyle name="Normal 5 3 2 2 3" xfId="1994" xr:uid="{00000000-0005-0000-0000-0000B80D0000}"/>
    <cellStyle name="Normal 5 3 2 2 3 2" xfId="1995" xr:uid="{00000000-0005-0000-0000-0000B90D0000}"/>
    <cellStyle name="Normal 5 3 2 2 3 2 2" xfId="1996" xr:uid="{00000000-0005-0000-0000-0000BA0D0000}"/>
    <cellStyle name="Normal 5 3 2 2 3 2 2 2" xfId="4128" xr:uid="{00000000-0005-0000-0000-0000BB0D0000}"/>
    <cellStyle name="Normal 5 3 2 2 3 2 2 3" xfId="3092" xr:uid="{00000000-0005-0000-0000-0000BC0D0000}"/>
    <cellStyle name="Normal 5 3 2 2 3 2 3" xfId="1997" xr:uid="{00000000-0005-0000-0000-0000BD0D0000}"/>
    <cellStyle name="Normal 5 3 2 2 3 2 3 2" xfId="4129" xr:uid="{00000000-0005-0000-0000-0000BE0D0000}"/>
    <cellStyle name="Normal 5 3 2 2 3 2 3 3" xfId="3093" xr:uid="{00000000-0005-0000-0000-0000BF0D0000}"/>
    <cellStyle name="Normal 5 3 2 2 3 2 4" xfId="4127" xr:uid="{00000000-0005-0000-0000-0000C00D0000}"/>
    <cellStyle name="Normal 5 3 2 2 3 2 5" xfId="3091" xr:uid="{00000000-0005-0000-0000-0000C10D0000}"/>
    <cellStyle name="Normal 5 3 2 2 3 3" xfId="1998" xr:uid="{00000000-0005-0000-0000-0000C20D0000}"/>
    <cellStyle name="Normal 5 3 2 2 3 3 2" xfId="4130" xr:uid="{00000000-0005-0000-0000-0000C30D0000}"/>
    <cellStyle name="Normal 5 3 2 2 3 3 3" xfId="3094" xr:uid="{00000000-0005-0000-0000-0000C40D0000}"/>
    <cellStyle name="Normal 5 3 2 2 3 4" xfId="1999" xr:uid="{00000000-0005-0000-0000-0000C50D0000}"/>
    <cellStyle name="Normal 5 3 2 2 3 4 2" xfId="4131" xr:uid="{00000000-0005-0000-0000-0000C60D0000}"/>
    <cellStyle name="Normal 5 3 2 2 3 4 3" xfId="3095" xr:uid="{00000000-0005-0000-0000-0000C70D0000}"/>
    <cellStyle name="Normal 5 3 2 2 3 5" xfId="4126" xr:uid="{00000000-0005-0000-0000-0000C80D0000}"/>
    <cellStyle name="Normal 5 3 2 2 3 6" xfId="3090" xr:uid="{00000000-0005-0000-0000-0000C90D0000}"/>
    <cellStyle name="Normal 5 3 2 2 4" xfId="2000" xr:uid="{00000000-0005-0000-0000-0000CA0D0000}"/>
    <cellStyle name="Normal 5 3 2 2 4 2" xfId="2001" xr:uid="{00000000-0005-0000-0000-0000CB0D0000}"/>
    <cellStyle name="Normal 5 3 2 2 4 2 2" xfId="4133" xr:uid="{00000000-0005-0000-0000-0000CC0D0000}"/>
    <cellStyle name="Normal 5 3 2 2 4 2 3" xfId="3097" xr:uid="{00000000-0005-0000-0000-0000CD0D0000}"/>
    <cellStyle name="Normal 5 3 2 2 4 3" xfId="2002" xr:uid="{00000000-0005-0000-0000-0000CE0D0000}"/>
    <cellStyle name="Normal 5 3 2 2 4 3 2" xfId="4134" xr:uid="{00000000-0005-0000-0000-0000CF0D0000}"/>
    <cellStyle name="Normal 5 3 2 2 4 3 3" xfId="3098" xr:uid="{00000000-0005-0000-0000-0000D00D0000}"/>
    <cellStyle name="Normal 5 3 2 2 4 4" xfId="4132" xr:uid="{00000000-0005-0000-0000-0000D10D0000}"/>
    <cellStyle name="Normal 5 3 2 2 4 5" xfId="3096" xr:uid="{00000000-0005-0000-0000-0000D20D0000}"/>
    <cellStyle name="Normal 5 3 2 2 5" xfId="2003" xr:uid="{00000000-0005-0000-0000-0000D30D0000}"/>
    <cellStyle name="Normal 5 3 2 2 5 2" xfId="4135" xr:uid="{00000000-0005-0000-0000-0000D40D0000}"/>
    <cellStyle name="Normal 5 3 2 2 5 3" xfId="3099" xr:uid="{00000000-0005-0000-0000-0000D50D0000}"/>
    <cellStyle name="Normal 5 3 2 2 6" xfId="2004" xr:uid="{00000000-0005-0000-0000-0000D60D0000}"/>
    <cellStyle name="Normal 5 3 2 2 6 2" xfId="4136" xr:uid="{00000000-0005-0000-0000-0000D70D0000}"/>
    <cellStyle name="Normal 5 3 2 2 6 3" xfId="3100" xr:uid="{00000000-0005-0000-0000-0000D80D0000}"/>
    <cellStyle name="Normal 5 3 2 2 7" xfId="4113" xr:uid="{00000000-0005-0000-0000-0000D90D0000}"/>
    <cellStyle name="Normal 5 3 2 2 8" xfId="3077" xr:uid="{00000000-0005-0000-0000-0000DA0D0000}"/>
    <cellStyle name="Normal 5 3 2 3" xfId="2005" xr:uid="{00000000-0005-0000-0000-0000DB0D0000}"/>
    <cellStyle name="Normal 5 3 2 3 2" xfId="2006" xr:uid="{00000000-0005-0000-0000-0000DC0D0000}"/>
    <cellStyle name="Normal 5 3 2 3 2 2" xfId="2007" xr:uid="{00000000-0005-0000-0000-0000DD0D0000}"/>
    <cellStyle name="Normal 5 3 2 3 2 2 2" xfId="2008" xr:uid="{00000000-0005-0000-0000-0000DE0D0000}"/>
    <cellStyle name="Normal 5 3 2 3 2 2 2 2" xfId="4140" xr:uid="{00000000-0005-0000-0000-0000DF0D0000}"/>
    <cellStyle name="Normal 5 3 2 3 2 2 2 3" xfId="3104" xr:uid="{00000000-0005-0000-0000-0000E00D0000}"/>
    <cellStyle name="Normal 5 3 2 3 2 2 3" xfId="2009" xr:uid="{00000000-0005-0000-0000-0000E10D0000}"/>
    <cellStyle name="Normal 5 3 2 3 2 2 3 2" xfId="4141" xr:uid="{00000000-0005-0000-0000-0000E20D0000}"/>
    <cellStyle name="Normal 5 3 2 3 2 2 3 3" xfId="3105" xr:uid="{00000000-0005-0000-0000-0000E30D0000}"/>
    <cellStyle name="Normal 5 3 2 3 2 2 4" xfId="4139" xr:uid="{00000000-0005-0000-0000-0000E40D0000}"/>
    <cellStyle name="Normal 5 3 2 3 2 2 5" xfId="3103" xr:uid="{00000000-0005-0000-0000-0000E50D0000}"/>
    <cellStyle name="Normal 5 3 2 3 2 3" xfId="2010" xr:uid="{00000000-0005-0000-0000-0000E60D0000}"/>
    <cellStyle name="Normal 5 3 2 3 2 3 2" xfId="4142" xr:uid="{00000000-0005-0000-0000-0000E70D0000}"/>
    <cellStyle name="Normal 5 3 2 3 2 3 3" xfId="3106" xr:uid="{00000000-0005-0000-0000-0000E80D0000}"/>
    <cellStyle name="Normal 5 3 2 3 2 4" xfId="2011" xr:uid="{00000000-0005-0000-0000-0000E90D0000}"/>
    <cellStyle name="Normal 5 3 2 3 2 4 2" xfId="4143" xr:uid="{00000000-0005-0000-0000-0000EA0D0000}"/>
    <cellStyle name="Normal 5 3 2 3 2 4 3" xfId="3107" xr:uid="{00000000-0005-0000-0000-0000EB0D0000}"/>
    <cellStyle name="Normal 5 3 2 3 2 5" xfId="4138" xr:uid="{00000000-0005-0000-0000-0000EC0D0000}"/>
    <cellStyle name="Normal 5 3 2 3 2 6" xfId="3102" xr:uid="{00000000-0005-0000-0000-0000ED0D0000}"/>
    <cellStyle name="Normal 5 3 2 3 3" xfId="2012" xr:uid="{00000000-0005-0000-0000-0000EE0D0000}"/>
    <cellStyle name="Normal 5 3 2 3 3 2" xfId="2013" xr:uid="{00000000-0005-0000-0000-0000EF0D0000}"/>
    <cellStyle name="Normal 5 3 2 3 3 2 2" xfId="4145" xr:uid="{00000000-0005-0000-0000-0000F00D0000}"/>
    <cellStyle name="Normal 5 3 2 3 3 2 3" xfId="3109" xr:uid="{00000000-0005-0000-0000-0000F10D0000}"/>
    <cellStyle name="Normal 5 3 2 3 3 3" xfId="2014" xr:uid="{00000000-0005-0000-0000-0000F20D0000}"/>
    <cellStyle name="Normal 5 3 2 3 3 3 2" xfId="4146" xr:uid="{00000000-0005-0000-0000-0000F30D0000}"/>
    <cellStyle name="Normal 5 3 2 3 3 3 3" xfId="3110" xr:uid="{00000000-0005-0000-0000-0000F40D0000}"/>
    <cellStyle name="Normal 5 3 2 3 3 4" xfId="4144" xr:uid="{00000000-0005-0000-0000-0000F50D0000}"/>
    <cellStyle name="Normal 5 3 2 3 3 5" xfId="3108" xr:uid="{00000000-0005-0000-0000-0000F60D0000}"/>
    <cellStyle name="Normal 5 3 2 3 4" xfId="2015" xr:uid="{00000000-0005-0000-0000-0000F70D0000}"/>
    <cellStyle name="Normal 5 3 2 3 4 2" xfId="4147" xr:uid="{00000000-0005-0000-0000-0000F80D0000}"/>
    <cellStyle name="Normal 5 3 2 3 4 3" xfId="3111" xr:uid="{00000000-0005-0000-0000-0000F90D0000}"/>
    <cellStyle name="Normal 5 3 2 3 5" xfId="2016" xr:uid="{00000000-0005-0000-0000-0000FA0D0000}"/>
    <cellStyle name="Normal 5 3 2 3 5 2" xfId="4148" xr:uid="{00000000-0005-0000-0000-0000FB0D0000}"/>
    <cellStyle name="Normal 5 3 2 3 5 3" xfId="3112" xr:uid="{00000000-0005-0000-0000-0000FC0D0000}"/>
    <cellStyle name="Normal 5 3 2 3 6" xfId="4137" xr:uid="{00000000-0005-0000-0000-0000FD0D0000}"/>
    <cellStyle name="Normal 5 3 2 3 7" xfId="3101" xr:uid="{00000000-0005-0000-0000-0000FE0D0000}"/>
    <cellStyle name="Normal 5 3 2 4" xfId="2017" xr:uid="{00000000-0005-0000-0000-0000FF0D0000}"/>
    <cellStyle name="Normal 5 3 2 4 2" xfId="2018" xr:uid="{00000000-0005-0000-0000-0000000E0000}"/>
    <cellStyle name="Normal 5 3 2 4 2 2" xfId="2019" xr:uid="{00000000-0005-0000-0000-0000010E0000}"/>
    <cellStyle name="Normal 5 3 2 4 2 2 2" xfId="4151" xr:uid="{00000000-0005-0000-0000-0000020E0000}"/>
    <cellStyle name="Normal 5 3 2 4 2 2 3" xfId="3115" xr:uid="{00000000-0005-0000-0000-0000030E0000}"/>
    <cellStyle name="Normal 5 3 2 4 2 3" xfId="2020" xr:uid="{00000000-0005-0000-0000-0000040E0000}"/>
    <cellStyle name="Normal 5 3 2 4 2 3 2" xfId="4152" xr:uid="{00000000-0005-0000-0000-0000050E0000}"/>
    <cellStyle name="Normal 5 3 2 4 2 3 3" xfId="3116" xr:uid="{00000000-0005-0000-0000-0000060E0000}"/>
    <cellStyle name="Normal 5 3 2 4 2 4" xfId="4150" xr:uid="{00000000-0005-0000-0000-0000070E0000}"/>
    <cellStyle name="Normal 5 3 2 4 2 5" xfId="3114" xr:uid="{00000000-0005-0000-0000-0000080E0000}"/>
    <cellStyle name="Normal 5 3 2 4 3" xfId="2021" xr:uid="{00000000-0005-0000-0000-0000090E0000}"/>
    <cellStyle name="Normal 5 3 2 4 3 2" xfId="4153" xr:uid="{00000000-0005-0000-0000-00000A0E0000}"/>
    <cellStyle name="Normal 5 3 2 4 3 3" xfId="3117" xr:uid="{00000000-0005-0000-0000-00000B0E0000}"/>
    <cellStyle name="Normal 5 3 2 4 4" xfId="2022" xr:uid="{00000000-0005-0000-0000-00000C0E0000}"/>
    <cellStyle name="Normal 5 3 2 4 4 2" xfId="4154" xr:uid="{00000000-0005-0000-0000-00000D0E0000}"/>
    <cellStyle name="Normal 5 3 2 4 4 3" xfId="3118" xr:uid="{00000000-0005-0000-0000-00000E0E0000}"/>
    <cellStyle name="Normal 5 3 2 4 5" xfId="4149" xr:uid="{00000000-0005-0000-0000-00000F0E0000}"/>
    <cellStyle name="Normal 5 3 2 4 6" xfId="3113" xr:uid="{00000000-0005-0000-0000-0000100E0000}"/>
    <cellStyle name="Normal 5 3 2 5" xfId="2023" xr:uid="{00000000-0005-0000-0000-0000110E0000}"/>
    <cellStyle name="Normal 5 3 2 5 2" xfId="2024" xr:uid="{00000000-0005-0000-0000-0000120E0000}"/>
    <cellStyle name="Normal 5 3 2 5 2 2" xfId="4156" xr:uid="{00000000-0005-0000-0000-0000130E0000}"/>
    <cellStyle name="Normal 5 3 2 5 2 3" xfId="3120" xr:uid="{00000000-0005-0000-0000-0000140E0000}"/>
    <cellStyle name="Normal 5 3 2 5 3" xfId="2025" xr:uid="{00000000-0005-0000-0000-0000150E0000}"/>
    <cellStyle name="Normal 5 3 2 5 3 2" xfId="4157" xr:uid="{00000000-0005-0000-0000-0000160E0000}"/>
    <cellStyle name="Normal 5 3 2 5 3 3" xfId="3121" xr:uid="{00000000-0005-0000-0000-0000170E0000}"/>
    <cellStyle name="Normal 5 3 2 5 4" xfId="4155" xr:uid="{00000000-0005-0000-0000-0000180E0000}"/>
    <cellStyle name="Normal 5 3 2 5 5" xfId="3119" xr:uid="{00000000-0005-0000-0000-0000190E0000}"/>
    <cellStyle name="Normal 5 3 2 6" xfId="2026" xr:uid="{00000000-0005-0000-0000-00001A0E0000}"/>
    <cellStyle name="Normal 5 3 2 6 2" xfId="4158" xr:uid="{00000000-0005-0000-0000-00001B0E0000}"/>
    <cellStyle name="Normal 5 3 2 6 3" xfId="3122" xr:uid="{00000000-0005-0000-0000-00001C0E0000}"/>
    <cellStyle name="Normal 5 3 2 7" xfId="2027" xr:uid="{00000000-0005-0000-0000-00001D0E0000}"/>
    <cellStyle name="Normal 5 3 2 7 2" xfId="4159" xr:uid="{00000000-0005-0000-0000-00001E0E0000}"/>
    <cellStyle name="Normal 5 3 2 7 3" xfId="3123" xr:uid="{00000000-0005-0000-0000-00001F0E0000}"/>
    <cellStyle name="Normal 5 3 2 8" xfId="4112" xr:uid="{00000000-0005-0000-0000-0000200E0000}"/>
    <cellStyle name="Normal 5 3 2 9" xfId="3076" xr:uid="{00000000-0005-0000-0000-0000210E0000}"/>
    <cellStyle name="Normal 5 3 3" xfId="2028" xr:uid="{00000000-0005-0000-0000-0000220E0000}"/>
    <cellStyle name="Normal 5 3 3 2" xfId="2029" xr:uid="{00000000-0005-0000-0000-0000230E0000}"/>
    <cellStyle name="Normal 5 3 3 2 2" xfId="2030" xr:uid="{00000000-0005-0000-0000-0000240E0000}"/>
    <cellStyle name="Normal 5 3 3 2 2 2" xfId="2031" xr:uid="{00000000-0005-0000-0000-0000250E0000}"/>
    <cellStyle name="Normal 5 3 3 2 2 2 2" xfId="2032" xr:uid="{00000000-0005-0000-0000-0000260E0000}"/>
    <cellStyle name="Normal 5 3 3 2 2 2 2 2" xfId="4164" xr:uid="{00000000-0005-0000-0000-0000270E0000}"/>
    <cellStyle name="Normal 5 3 3 2 2 2 2 3" xfId="3128" xr:uid="{00000000-0005-0000-0000-0000280E0000}"/>
    <cellStyle name="Normal 5 3 3 2 2 2 3" xfId="2033" xr:uid="{00000000-0005-0000-0000-0000290E0000}"/>
    <cellStyle name="Normal 5 3 3 2 2 2 3 2" xfId="4165" xr:uid="{00000000-0005-0000-0000-00002A0E0000}"/>
    <cellStyle name="Normal 5 3 3 2 2 2 3 3" xfId="3129" xr:uid="{00000000-0005-0000-0000-00002B0E0000}"/>
    <cellStyle name="Normal 5 3 3 2 2 2 4" xfId="4163" xr:uid="{00000000-0005-0000-0000-00002C0E0000}"/>
    <cellStyle name="Normal 5 3 3 2 2 2 5" xfId="3127" xr:uid="{00000000-0005-0000-0000-00002D0E0000}"/>
    <cellStyle name="Normal 5 3 3 2 2 3" xfId="2034" xr:uid="{00000000-0005-0000-0000-00002E0E0000}"/>
    <cellStyle name="Normal 5 3 3 2 2 3 2" xfId="4166" xr:uid="{00000000-0005-0000-0000-00002F0E0000}"/>
    <cellStyle name="Normal 5 3 3 2 2 3 3" xfId="3130" xr:uid="{00000000-0005-0000-0000-0000300E0000}"/>
    <cellStyle name="Normal 5 3 3 2 2 4" xfId="2035" xr:uid="{00000000-0005-0000-0000-0000310E0000}"/>
    <cellStyle name="Normal 5 3 3 2 2 4 2" xfId="4167" xr:uid="{00000000-0005-0000-0000-0000320E0000}"/>
    <cellStyle name="Normal 5 3 3 2 2 4 3" xfId="3131" xr:uid="{00000000-0005-0000-0000-0000330E0000}"/>
    <cellStyle name="Normal 5 3 3 2 2 5" xfId="4162" xr:uid="{00000000-0005-0000-0000-0000340E0000}"/>
    <cellStyle name="Normal 5 3 3 2 2 6" xfId="3126" xr:uid="{00000000-0005-0000-0000-0000350E0000}"/>
    <cellStyle name="Normal 5 3 3 2 3" xfId="2036" xr:uid="{00000000-0005-0000-0000-0000360E0000}"/>
    <cellStyle name="Normal 5 3 3 2 3 2" xfId="2037" xr:uid="{00000000-0005-0000-0000-0000370E0000}"/>
    <cellStyle name="Normal 5 3 3 2 3 2 2" xfId="4169" xr:uid="{00000000-0005-0000-0000-0000380E0000}"/>
    <cellStyle name="Normal 5 3 3 2 3 2 3" xfId="3133" xr:uid="{00000000-0005-0000-0000-0000390E0000}"/>
    <cellStyle name="Normal 5 3 3 2 3 3" xfId="2038" xr:uid="{00000000-0005-0000-0000-00003A0E0000}"/>
    <cellStyle name="Normal 5 3 3 2 3 3 2" xfId="4170" xr:uid="{00000000-0005-0000-0000-00003B0E0000}"/>
    <cellStyle name="Normal 5 3 3 2 3 3 3" xfId="3134" xr:uid="{00000000-0005-0000-0000-00003C0E0000}"/>
    <cellStyle name="Normal 5 3 3 2 3 4" xfId="4168" xr:uid="{00000000-0005-0000-0000-00003D0E0000}"/>
    <cellStyle name="Normal 5 3 3 2 3 5" xfId="3132" xr:uid="{00000000-0005-0000-0000-00003E0E0000}"/>
    <cellStyle name="Normal 5 3 3 2 4" xfId="2039" xr:uid="{00000000-0005-0000-0000-00003F0E0000}"/>
    <cellStyle name="Normal 5 3 3 2 4 2" xfId="4171" xr:uid="{00000000-0005-0000-0000-0000400E0000}"/>
    <cellStyle name="Normal 5 3 3 2 4 3" xfId="3135" xr:uid="{00000000-0005-0000-0000-0000410E0000}"/>
    <cellStyle name="Normal 5 3 3 2 5" xfId="2040" xr:uid="{00000000-0005-0000-0000-0000420E0000}"/>
    <cellStyle name="Normal 5 3 3 2 5 2" xfId="4172" xr:uid="{00000000-0005-0000-0000-0000430E0000}"/>
    <cellStyle name="Normal 5 3 3 2 5 3" xfId="3136" xr:uid="{00000000-0005-0000-0000-0000440E0000}"/>
    <cellStyle name="Normal 5 3 3 2 6" xfId="4161" xr:uid="{00000000-0005-0000-0000-0000450E0000}"/>
    <cellStyle name="Normal 5 3 3 2 7" xfId="3125" xr:uid="{00000000-0005-0000-0000-0000460E0000}"/>
    <cellStyle name="Normal 5 3 3 3" xfId="2041" xr:uid="{00000000-0005-0000-0000-0000470E0000}"/>
    <cellStyle name="Normal 5 3 3 3 2" xfId="2042" xr:uid="{00000000-0005-0000-0000-0000480E0000}"/>
    <cellStyle name="Normal 5 3 3 3 2 2" xfId="2043" xr:uid="{00000000-0005-0000-0000-0000490E0000}"/>
    <cellStyle name="Normal 5 3 3 3 2 2 2" xfId="4175" xr:uid="{00000000-0005-0000-0000-00004A0E0000}"/>
    <cellStyle name="Normal 5 3 3 3 2 2 3" xfId="3139" xr:uid="{00000000-0005-0000-0000-00004B0E0000}"/>
    <cellStyle name="Normal 5 3 3 3 2 3" xfId="2044" xr:uid="{00000000-0005-0000-0000-00004C0E0000}"/>
    <cellStyle name="Normal 5 3 3 3 2 3 2" xfId="4176" xr:uid="{00000000-0005-0000-0000-00004D0E0000}"/>
    <cellStyle name="Normal 5 3 3 3 2 3 3" xfId="3140" xr:uid="{00000000-0005-0000-0000-00004E0E0000}"/>
    <cellStyle name="Normal 5 3 3 3 2 4" xfId="4174" xr:uid="{00000000-0005-0000-0000-00004F0E0000}"/>
    <cellStyle name="Normal 5 3 3 3 2 5" xfId="3138" xr:uid="{00000000-0005-0000-0000-0000500E0000}"/>
    <cellStyle name="Normal 5 3 3 3 3" xfId="2045" xr:uid="{00000000-0005-0000-0000-0000510E0000}"/>
    <cellStyle name="Normal 5 3 3 3 3 2" xfId="4177" xr:uid="{00000000-0005-0000-0000-0000520E0000}"/>
    <cellStyle name="Normal 5 3 3 3 3 3" xfId="3141" xr:uid="{00000000-0005-0000-0000-0000530E0000}"/>
    <cellStyle name="Normal 5 3 3 3 4" xfId="2046" xr:uid="{00000000-0005-0000-0000-0000540E0000}"/>
    <cellStyle name="Normal 5 3 3 3 4 2" xfId="4178" xr:uid="{00000000-0005-0000-0000-0000550E0000}"/>
    <cellStyle name="Normal 5 3 3 3 4 3" xfId="3142" xr:uid="{00000000-0005-0000-0000-0000560E0000}"/>
    <cellStyle name="Normal 5 3 3 3 5" xfId="4173" xr:uid="{00000000-0005-0000-0000-0000570E0000}"/>
    <cellStyle name="Normal 5 3 3 3 6" xfId="3137" xr:uid="{00000000-0005-0000-0000-0000580E0000}"/>
    <cellStyle name="Normal 5 3 3 4" xfId="2047" xr:uid="{00000000-0005-0000-0000-0000590E0000}"/>
    <cellStyle name="Normal 5 3 3 4 2" xfId="2048" xr:uid="{00000000-0005-0000-0000-00005A0E0000}"/>
    <cellStyle name="Normal 5 3 3 4 2 2" xfId="4180" xr:uid="{00000000-0005-0000-0000-00005B0E0000}"/>
    <cellStyle name="Normal 5 3 3 4 2 3" xfId="3144" xr:uid="{00000000-0005-0000-0000-00005C0E0000}"/>
    <cellStyle name="Normal 5 3 3 4 3" xfId="2049" xr:uid="{00000000-0005-0000-0000-00005D0E0000}"/>
    <cellStyle name="Normal 5 3 3 4 3 2" xfId="4181" xr:uid="{00000000-0005-0000-0000-00005E0E0000}"/>
    <cellStyle name="Normal 5 3 3 4 3 3" xfId="3145" xr:uid="{00000000-0005-0000-0000-00005F0E0000}"/>
    <cellStyle name="Normal 5 3 3 4 4" xfId="4179" xr:uid="{00000000-0005-0000-0000-0000600E0000}"/>
    <cellStyle name="Normal 5 3 3 4 5" xfId="3143" xr:uid="{00000000-0005-0000-0000-0000610E0000}"/>
    <cellStyle name="Normal 5 3 3 5" xfId="2050" xr:uid="{00000000-0005-0000-0000-0000620E0000}"/>
    <cellStyle name="Normal 5 3 3 5 2" xfId="4182" xr:uid="{00000000-0005-0000-0000-0000630E0000}"/>
    <cellStyle name="Normal 5 3 3 5 3" xfId="3146" xr:uid="{00000000-0005-0000-0000-0000640E0000}"/>
    <cellStyle name="Normal 5 3 3 6" xfId="2051" xr:uid="{00000000-0005-0000-0000-0000650E0000}"/>
    <cellStyle name="Normal 5 3 3 6 2" xfId="4183" xr:uid="{00000000-0005-0000-0000-0000660E0000}"/>
    <cellStyle name="Normal 5 3 3 6 3" xfId="3147" xr:uid="{00000000-0005-0000-0000-0000670E0000}"/>
    <cellStyle name="Normal 5 3 3 7" xfId="4160" xr:uid="{00000000-0005-0000-0000-0000680E0000}"/>
    <cellStyle name="Normal 5 3 3 8" xfId="3124" xr:uid="{00000000-0005-0000-0000-0000690E0000}"/>
    <cellStyle name="Normal 5 3 4" xfId="2052" xr:uid="{00000000-0005-0000-0000-00006A0E0000}"/>
    <cellStyle name="Normal 5 3 4 2" xfId="2053" xr:uid="{00000000-0005-0000-0000-00006B0E0000}"/>
    <cellStyle name="Normal 5 3 4 2 2" xfId="2054" xr:uid="{00000000-0005-0000-0000-00006C0E0000}"/>
    <cellStyle name="Normal 5 3 4 2 2 2" xfId="2055" xr:uid="{00000000-0005-0000-0000-00006D0E0000}"/>
    <cellStyle name="Normal 5 3 4 2 2 2 2" xfId="4187" xr:uid="{00000000-0005-0000-0000-00006E0E0000}"/>
    <cellStyle name="Normal 5 3 4 2 2 2 3" xfId="3151" xr:uid="{00000000-0005-0000-0000-00006F0E0000}"/>
    <cellStyle name="Normal 5 3 4 2 2 3" xfId="2056" xr:uid="{00000000-0005-0000-0000-0000700E0000}"/>
    <cellStyle name="Normal 5 3 4 2 2 3 2" xfId="4188" xr:uid="{00000000-0005-0000-0000-0000710E0000}"/>
    <cellStyle name="Normal 5 3 4 2 2 3 3" xfId="3152" xr:uid="{00000000-0005-0000-0000-0000720E0000}"/>
    <cellStyle name="Normal 5 3 4 2 2 4" xfId="4186" xr:uid="{00000000-0005-0000-0000-0000730E0000}"/>
    <cellStyle name="Normal 5 3 4 2 2 5" xfId="3150" xr:uid="{00000000-0005-0000-0000-0000740E0000}"/>
    <cellStyle name="Normal 5 3 4 2 3" xfId="2057" xr:uid="{00000000-0005-0000-0000-0000750E0000}"/>
    <cellStyle name="Normal 5 3 4 2 3 2" xfId="4189" xr:uid="{00000000-0005-0000-0000-0000760E0000}"/>
    <cellStyle name="Normal 5 3 4 2 3 3" xfId="3153" xr:uid="{00000000-0005-0000-0000-0000770E0000}"/>
    <cellStyle name="Normal 5 3 4 2 4" xfId="2058" xr:uid="{00000000-0005-0000-0000-0000780E0000}"/>
    <cellStyle name="Normal 5 3 4 2 4 2" xfId="4190" xr:uid="{00000000-0005-0000-0000-0000790E0000}"/>
    <cellStyle name="Normal 5 3 4 2 4 3" xfId="3154" xr:uid="{00000000-0005-0000-0000-00007A0E0000}"/>
    <cellStyle name="Normal 5 3 4 2 5" xfId="4185" xr:uid="{00000000-0005-0000-0000-00007B0E0000}"/>
    <cellStyle name="Normal 5 3 4 2 6" xfId="3149" xr:uid="{00000000-0005-0000-0000-00007C0E0000}"/>
    <cellStyle name="Normal 5 3 4 3" xfId="2059" xr:uid="{00000000-0005-0000-0000-00007D0E0000}"/>
    <cellStyle name="Normal 5 3 4 3 2" xfId="2060" xr:uid="{00000000-0005-0000-0000-00007E0E0000}"/>
    <cellStyle name="Normal 5 3 4 3 2 2" xfId="4192" xr:uid="{00000000-0005-0000-0000-00007F0E0000}"/>
    <cellStyle name="Normal 5 3 4 3 2 3" xfId="3156" xr:uid="{00000000-0005-0000-0000-0000800E0000}"/>
    <cellStyle name="Normal 5 3 4 3 3" xfId="2061" xr:uid="{00000000-0005-0000-0000-0000810E0000}"/>
    <cellStyle name="Normal 5 3 4 3 3 2" xfId="4193" xr:uid="{00000000-0005-0000-0000-0000820E0000}"/>
    <cellStyle name="Normal 5 3 4 3 3 3" xfId="3157" xr:uid="{00000000-0005-0000-0000-0000830E0000}"/>
    <cellStyle name="Normal 5 3 4 3 4" xfId="4191" xr:uid="{00000000-0005-0000-0000-0000840E0000}"/>
    <cellStyle name="Normal 5 3 4 3 5" xfId="3155" xr:uid="{00000000-0005-0000-0000-0000850E0000}"/>
    <cellStyle name="Normal 5 3 4 4" xfId="2062" xr:uid="{00000000-0005-0000-0000-0000860E0000}"/>
    <cellStyle name="Normal 5 3 4 4 2" xfId="4194" xr:uid="{00000000-0005-0000-0000-0000870E0000}"/>
    <cellStyle name="Normal 5 3 4 4 3" xfId="3158" xr:uid="{00000000-0005-0000-0000-0000880E0000}"/>
    <cellStyle name="Normal 5 3 4 5" xfId="2063" xr:uid="{00000000-0005-0000-0000-0000890E0000}"/>
    <cellStyle name="Normal 5 3 4 5 2" xfId="4195" xr:uid="{00000000-0005-0000-0000-00008A0E0000}"/>
    <cellStyle name="Normal 5 3 4 5 3" xfId="3159" xr:uid="{00000000-0005-0000-0000-00008B0E0000}"/>
    <cellStyle name="Normal 5 3 4 6" xfId="4184" xr:uid="{00000000-0005-0000-0000-00008C0E0000}"/>
    <cellStyle name="Normal 5 3 4 7" xfId="3148" xr:uid="{00000000-0005-0000-0000-00008D0E0000}"/>
    <cellStyle name="Normal 5 3 5" xfId="2064" xr:uid="{00000000-0005-0000-0000-00008E0E0000}"/>
    <cellStyle name="Normal 5 3 5 2" xfId="2065" xr:uid="{00000000-0005-0000-0000-00008F0E0000}"/>
    <cellStyle name="Normal 5 3 5 2 2" xfId="2066" xr:uid="{00000000-0005-0000-0000-0000900E0000}"/>
    <cellStyle name="Normal 5 3 5 2 2 2" xfId="2067" xr:uid="{00000000-0005-0000-0000-0000910E0000}"/>
    <cellStyle name="Normal 5 3 5 2 2 2 2" xfId="4199" xr:uid="{00000000-0005-0000-0000-0000920E0000}"/>
    <cellStyle name="Normal 5 3 5 2 2 2 3" xfId="3163" xr:uid="{00000000-0005-0000-0000-0000930E0000}"/>
    <cellStyle name="Normal 5 3 5 2 2 3" xfId="2068" xr:uid="{00000000-0005-0000-0000-0000940E0000}"/>
    <cellStyle name="Normal 5 3 5 2 2 3 2" xfId="4200" xr:uid="{00000000-0005-0000-0000-0000950E0000}"/>
    <cellStyle name="Normal 5 3 5 2 2 3 3" xfId="3164" xr:uid="{00000000-0005-0000-0000-0000960E0000}"/>
    <cellStyle name="Normal 5 3 5 2 2 4" xfId="4198" xr:uid="{00000000-0005-0000-0000-0000970E0000}"/>
    <cellStyle name="Normal 5 3 5 2 2 5" xfId="3162" xr:uid="{00000000-0005-0000-0000-0000980E0000}"/>
    <cellStyle name="Normal 5 3 5 2 3" xfId="2069" xr:uid="{00000000-0005-0000-0000-0000990E0000}"/>
    <cellStyle name="Normal 5 3 5 2 3 2" xfId="4201" xr:uid="{00000000-0005-0000-0000-00009A0E0000}"/>
    <cellStyle name="Normal 5 3 5 2 3 3" xfId="3165" xr:uid="{00000000-0005-0000-0000-00009B0E0000}"/>
    <cellStyle name="Normal 5 3 5 2 4" xfId="2070" xr:uid="{00000000-0005-0000-0000-00009C0E0000}"/>
    <cellStyle name="Normal 5 3 5 2 4 2" xfId="4202" xr:uid="{00000000-0005-0000-0000-00009D0E0000}"/>
    <cellStyle name="Normal 5 3 5 2 4 3" xfId="3166" xr:uid="{00000000-0005-0000-0000-00009E0E0000}"/>
    <cellStyle name="Normal 5 3 5 2 5" xfId="4197" xr:uid="{00000000-0005-0000-0000-00009F0E0000}"/>
    <cellStyle name="Normal 5 3 5 2 6" xfId="3161" xr:uid="{00000000-0005-0000-0000-0000A00E0000}"/>
    <cellStyle name="Normal 5 3 5 3" xfId="2071" xr:uid="{00000000-0005-0000-0000-0000A10E0000}"/>
    <cellStyle name="Normal 5 3 5 3 2" xfId="2072" xr:uid="{00000000-0005-0000-0000-0000A20E0000}"/>
    <cellStyle name="Normal 5 3 5 3 2 2" xfId="4204" xr:uid="{00000000-0005-0000-0000-0000A30E0000}"/>
    <cellStyle name="Normal 5 3 5 3 2 3" xfId="3168" xr:uid="{00000000-0005-0000-0000-0000A40E0000}"/>
    <cellStyle name="Normal 5 3 5 3 3" xfId="2073" xr:uid="{00000000-0005-0000-0000-0000A50E0000}"/>
    <cellStyle name="Normal 5 3 5 3 3 2" xfId="4205" xr:uid="{00000000-0005-0000-0000-0000A60E0000}"/>
    <cellStyle name="Normal 5 3 5 3 3 3" xfId="3169" xr:uid="{00000000-0005-0000-0000-0000A70E0000}"/>
    <cellStyle name="Normal 5 3 5 3 4" xfId="4203" xr:uid="{00000000-0005-0000-0000-0000A80E0000}"/>
    <cellStyle name="Normal 5 3 5 3 5" xfId="3167" xr:uid="{00000000-0005-0000-0000-0000A90E0000}"/>
    <cellStyle name="Normal 5 3 5 4" xfId="2074" xr:uid="{00000000-0005-0000-0000-0000AA0E0000}"/>
    <cellStyle name="Normal 5 3 5 4 2" xfId="4206" xr:uid="{00000000-0005-0000-0000-0000AB0E0000}"/>
    <cellStyle name="Normal 5 3 5 4 3" xfId="3170" xr:uid="{00000000-0005-0000-0000-0000AC0E0000}"/>
    <cellStyle name="Normal 5 3 5 5" xfId="2075" xr:uid="{00000000-0005-0000-0000-0000AD0E0000}"/>
    <cellStyle name="Normal 5 3 5 5 2" xfId="4207" xr:uid="{00000000-0005-0000-0000-0000AE0E0000}"/>
    <cellStyle name="Normal 5 3 5 5 3" xfId="3171" xr:uid="{00000000-0005-0000-0000-0000AF0E0000}"/>
    <cellStyle name="Normal 5 3 5 6" xfId="4196" xr:uid="{00000000-0005-0000-0000-0000B00E0000}"/>
    <cellStyle name="Normal 5 3 5 7" xfId="3160" xr:uid="{00000000-0005-0000-0000-0000B10E0000}"/>
    <cellStyle name="Normal 5 3 6" xfId="2076" xr:uid="{00000000-0005-0000-0000-0000B20E0000}"/>
    <cellStyle name="Normal 5 3 6 2" xfId="2077" xr:uid="{00000000-0005-0000-0000-0000B30E0000}"/>
    <cellStyle name="Normal 5 3 6 2 2" xfId="2078" xr:uid="{00000000-0005-0000-0000-0000B40E0000}"/>
    <cellStyle name="Normal 5 3 6 2 2 2" xfId="4210" xr:uid="{00000000-0005-0000-0000-0000B50E0000}"/>
    <cellStyle name="Normal 5 3 6 2 2 3" xfId="3174" xr:uid="{00000000-0005-0000-0000-0000B60E0000}"/>
    <cellStyle name="Normal 5 3 6 2 3" xfId="2079" xr:uid="{00000000-0005-0000-0000-0000B70E0000}"/>
    <cellStyle name="Normal 5 3 6 2 3 2" xfId="4211" xr:uid="{00000000-0005-0000-0000-0000B80E0000}"/>
    <cellStyle name="Normal 5 3 6 2 3 3" xfId="3175" xr:uid="{00000000-0005-0000-0000-0000B90E0000}"/>
    <cellStyle name="Normal 5 3 6 2 4" xfId="4209" xr:uid="{00000000-0005-0000-0000-0000BA0E0000}"/>
    <cellStyle name="Normal 5 3 6 2 5" xfId="3173" xr:uid="{00000000-0005-0000-0000-0000BB0E0000}"/>
    <cellStyle name="Normal 5 3 6 3" xfId="2080" xr:uid="{00000000-0005-0000-0000-0000BC0E0000}"/>
    <cellStyle name="Normal 5 3 6 3 2" xfId="4212" xr:uid="{00000000-0005-0000-0000-0000BD0E0000}"/>
    <cellStyle name="Normal 5 3 6 3 3" xfId="3176" xr:uid="{00000000-0005-0000-0000-0000BE0E0000}"/>
    <cellStyle name="Normal 5 3 6 4" xfId="2081" xr:uid="{00000000-0005-0000-0000-0000BF0E0000}"/>
    <cellStyle name="Normal 5 3 6 4 2" xfId="4213" xr:uid="{00000000-0005-0000-0000-0000C00E0000}"/>
    <cellStyle name="Normal 5 3 6 4 3" xfId="3177" xr:uid="{00000000-0005-0000-0000-0000C10E0000}"/>
    <cellStyle name="Normal 5 3 6 5" xfId="4208" xr:uid="{00000000-0005-0000-0000-0000C20E0000}"/>
    <cellStyle name="Normal 5 3 6 6" xfId="3172" xr:uid="{00000000-0005-0000-0000-0000C30E0000}"/>
    <cellStyle name="Normal 5 3 7" xfId="2082" xr:uid="{00000000-0005-0000-0000-0000C40E0000}"/>
    <cellStyle name="Normal 5 3 7 2" xfId="2083" xr:uid="{00000000-0005-0000-0000-0000C50E0000}"/>
    <cellStyle name="Normal 5 3 7 2 2" xfId="4215" xr:uid="{00000000-0005-0000-0000-0000C60E0000}"/>
    <cellStyle name="Normal 5 3 7 2 3" xfId="3179" xr:uid="{00000000-0005-0000-0000-0000C70E0000}"/>
    <cellStyle name="Normal 5 3 7 3" xfId="2084" xr:uid="{00000000-0005-0000-0000-0000C80E0000}"/>
    <cellStyle name="Normal 5 3 7 3 2" xfId="4216" xr:uid="{00000000-0005-0000-0000-0000C90E0000}"/>
    <cellStyle name="Normal 5 3 7 3 3" xfId="3180" xr:uid="{00000000-0005-0000-0000-0000CA0E0000}"/>
    <cellStyle name="Normal 5 3 7 4" xfId="4214" xr:uid="{00000000-0005-0000-0000-0000CB0E0000}"/>
    <cellStyle name="Normal 5 3 7 5" xfId="3178" xr:uid="{00000000-0005-0000-0000-0000CC0E0000}"/>
    <cellStyle name="Normal 5 3 8" xfId="2085" xr:uid="{00000000-0005-0000-0000-0000CD0E0000}"/>
    <cellStyle name="Normal 5 3 8 2" xfId="4217" xr:uid="{00000000-0005-0000-0000-0000CE0E0000}"/>
    <cellStyle name="Normal 5 3 8 3" xfId="3181" xr:uid="{00000000-0005-0000-0000-0000CF0E0000}"/>
    <cellStyle name="Normal 5 3 9" xfId="2086" xr:uid="{00000000-0005-0000-0000-0000D00E0000}"/>
    <cellStyle name="Normal 5 3 9 2" xfId="4218" xr:uid="{00000000-0005-0000-0000-0000D10E0000}"/>
    <cellStyle name="Normal 5 3 9 3" xfId="3182" xr:uid="{00000000-0005-0000-0000-0000D20E0000}"/>
    <cellStyle name="Normal 5 4" xfId="2087" xr:uid="{00000000-0005-0000-0000-0000D30E0000}"/>
    <cellStyle name="Normal 5 4 2" xfId="2088" xr:uid="{00000000-0005-0000-0000-0000D40E0000}"/>
    <cellStyle name="Normal 5 4 2 2" xfId="4220" xr:uid="{00000000-0005-0000-0000-0000D50E0000}"/>
    <cellStyle name="Normal 5 4 2 3" xfId="3184" xr:uid="{00000000-0005-0000-0000-0000D60E0000}"/>
    <cellStyle name="Normal 5 4 3" xfId="2089" xr:uid="{00000000-0005-0000-0000-0000D70E0000}"/>
    <cellStyle name="Normal 5 4 4" xfId="4219" xr:uid="{00000000-0005-0000-0000-0000D80E0000}"/>
    <cellStyle name="Normal 5 4 5" xfId="3183" xr:uid="{00000000-0005-0000-0000-0000D90E0000}"/>
    <cellStyle name="Normal 5 5" xfId="2090" xr:uid="{00000000-0005-0000-0000-0000DA0E0000}"/>
    <cellStyle name="Normal 5 5 2" xfId="2091" xr:uid="{00000000-0005-0000-0000-0000DB0E0000}"/>
    <cellStyle name="Normal 5 5 2 2" xfId="2092" xr:uid="{00000000-0005-0000-0000-0000DC0E0000}"/>
    <cellStyle name="Normal 5 5 2 2 2" xfId="2093" xr:uid="{00000000-0005-0000-0000-0000DD0E0000}"/>
    <cellStyle name="Normal 5 5 2 2 2 2" xfId="2094" xr:uid="{00000000-0005-0000-0000-0000DE0E0000}"/>
    <cellStyle name="Normal 5 5 2 2 2 2 2" xfId="4225" xr:uid="{00000000-0005-0000-0000-0000DF0E0000}"/>
    <cellStyle name="Normal 5 5 2 2 2 2 3" xfId="3189" xr:uid="{00000000-0005-0000-0000-0000E00E0000}"/>
    <cellStyle name="Normal 5 5 2 2 2 3" xfId="2095" xr:uid="{00000000-0005-0000-0000-0000E10E0000}"/>
    <cellStyle name="Normal 5 5 2 2 2 3 2" xfId="4226" xr:uid="{00000000-0005-0000-0000-0000E20E0000}"/>
    <cellStyle name="Normal 5 5 2 2 2 3 3" xfId="3190" xr:uid="{00000000-0005-0000-0000-0000E30E0000}"/>
    <cellStyle name="Normal 5 5 2 2 2 4" xfId="4224" xr:uid="{00000000-0005-0000-0000-0000E40E0000}"/>
    <cellStyle name="Normal 5 5 2 2 2 5" xfId="3188" xr:uid="{00000000-0005-0000-0000-0000E50E0000}"/>
    <cellStyle name="Normal 5 5 2 2 3" xfId="2096" xr:uid="{00000000-0005-0000-0000-0000E60E0000}"/>
    <cellStyle name="Normal 5 5 2 2 3 2" xfId="4227" xr:uid="{00000000-0005-0000-0000-0000E70E0000}"/>
    <cellStyle name="Normal 5 5 2 2 3 3" xfId="3191" xr:uid="{00000000-0005-0000-0000-0000E80E0000}"/>
    <cellStyle name="Normal 5 5 2 2 4" xfId="2097" xr:uid="{00000000-0005-0000-0000-0000E90E0000}"/>
    <cellStyle name="Normal 5 5 2 2 4 2" xfId="4228" xr:uid="{00000000-0005-0000-0000-0000EA0E0000}"/>
    <cellStyle name="Normal 5 5 2 2 4 3" xfId="3192" xr:uid="{00000000-0005-0000-0000-0000EB0E0000}"/>
    <cellStyle name="Normal 5 5 2 2 5" xfId="4223" xr:uid="{00000000-0005-0000-0000-0000EC0E0000}"/>
    <cellStyle name="Normal 5 5 2 2 6" xfId="3187" xr:uid="{00000000-0005-0000-0000-0000ED0E0000}"/>
    <cellStyle name="Normal 5 5 2 3" xfId="2098" xr:uid="{00000000-0005-0000-0000-0000EE0E0000}"/>
    <cellStyle name="Normal 5 5 2 3 2" xfId="2099" xr:uid="{00000000-0005-0000-0000-0000EF0E0000}"/>
    <cellStyle name="Normal 5 5 2 3 2 2" xfId="4230" xr:uid="{00000000-0005-0000-0000-0000F00E0000}"/>
    <cellStyle name="Normal 5 5 2 3 2 3" xfId="3194" xr:uid="{00000000-0005-0000-0000-0000F10E0000}"/>
    <cellStyle name="Normal 5 5 2 3 3" xfId="2100" xr:uid="{00000000-0005-0000-0000-0000F20E0000}"/>
    <cellStyle name="Normal 5 5 2 3 3 2" xfId="4231" xr:uid="{00000000-0005-0000-0000-0000F30E0000}"/>
    <cellStyle name="Normal 5 5 2 3 3 3" xfId="3195" xr:uid="{00000000-0005-0000-0000-0000F40E0000}"/>
    <cellStyle name="Normal 5 5 2 3 4" xfId="4229" xr:uid="{00000000-0005-0000-0000-0000F50E0000}"/>
    <cellStyle name="Normal 5 5 2 3 5" xfId="3193" xr:uid="{00000000-0005-0000-0000-0000F60E0000}"/>
    <cellStyle name="Normal 5 5 2 4" xfId="2101" xr:uid="{00000000-0005-0000-0000-0000F70E0000}"/>
    <cellStyle name="Normal 5 5 2 4 2" xfId="4232" xr:uid="{00000000-0005-0000-0000-0000F80E0000}"/>
    <cellStyle name="Normal 5 5 2 4 3" xfId="3196" xr:uid="{00000000-0005-0000-0000-0000F90E0000}"/>
    <cellStyle name="Normal 5 5 2 5" xfId="2102" xr:uid="{00000000-0005-0000-0000-0000FA0E0000}"/>
    <cellStyle name="Normal 5 5 2 5 2" xfId="4233" xr:uid="{00000000-0005-0000-0000-0000FB0E0000}"/>
    <cellStyle name="Normal 5 5 2 5 3" xfId="3197" xr:uid="{00000000-0005-0000-0000-0000FC0E0000}"/>
    <cellStyle name="Normal 5 5 2 6" xfId="4222" xr:uid="{00000000-0005-0000-0000-0000FD0E0000}"/>
    <cellStyle name="Normal 5 5 2 7" xfId="3186" xr:uid="{00000000-0005-0000-0000-0000FE0E0000}"/>
    <cellStyle name="Normal 5 5 3" xfId="2103" xr:uid="{00000000-0005-0000-0000-0000FF0E0000}"/>
    <cellStyle name="Normal 5 5 3 2" xfId="2104" xr:uid="{00000000-0005-0000-0000-0000000F0000}"/>
    <cellStyle name="Normal 5 5 3 2 2" xfId="2105" xr:uid="{00000000-0005-0000-0000-0000010F0000}"/>
    <cellStyle name="Normal 5 5 3 2 2 2" xfId="4236" xr:uid="{00000000-0005-0000-0000-0000020F0000}"/>
    <cellStyle name="Normal 5 5 3 2 2 3" xfId="3200" xr:uid="{00000000-0005-0000-0000-0000030F0000}"/>
    <cellStyle name="Normal 5 5 3 2 3" xfId="2106" xr:uid="{00000000-0005-0000-0000-0000040F0000}"/>
    <cellStyle name="Normal 5 5 3 2 3 2" xfId="4237" xr:uid="{00000000-0005-0000-0000-0000050F0000}"/>
    <cellStyle name="Normal 5 5 3 2 3 3" xfId="3201" xr:uid="{00000000-0005-0000-0000-0000060F0000}"/>
    <cellStyle name="Normal 5 5 3 2 4" xfId="4235" xr:uid="{00000000-0005-0000-0000-0000070F0000}"/>
    <cellStyle name="Normal 5 5 3 2 5" xfId="3199" xr:uid="{00000000-0005-0000-0000-0000080F0000}"/>
    <cellStyle name="Normal 5 5 3 3" xfId="2107" xr:uid="{00000000-0005-0000-0000-0000090F0000}"/>
    <cellStyle name="Normal 5 5 3 3 2" xfId="4238" xr:uid="{00000000-0005-0000-0000-00000A0F0000}"/>
    <cellStyle name="Normal 5 5 3 3 3" xfId="3202" xr:uid="{00000000-0005-0000-0000-00000B0F0000}"/>
    <cellStyle name="Normal 5 5 3 4" xfId="2108" xr:uid="{00000000-0005-0000-0000-00000C0F0000}"/>
    <cellStyle name="Normal 5 5 3 4 2" xfId="4239" xr:uid="{00000000-0005-0000-0000-00000D0F0000}"/>
    <cellStyle name="Normal 5 5 3 4 3" xfId="3203" xr:uid="{00000000-0005-0000-0000-00000E0F0000}"/>
    <cellStyle name="Normal 5 5 3 5" xfId="4234" xr:uid="{00000000-0005-0000-0000-00000F0F0000}"/>
    <cellStyle name="Normal 5 5 3 6" xfId="3198" xr:uid="{00000000-0005-0000-0000-0000100F0000}"/>
    <cellStyle name="Normal 5 5 4" xfId="2109" xr:uid="{00000000-0005-0000-0000-0000110F0000}"/>
    <cellStyle name="Normal 5 5 4 2" xfId="2110" xr:uid="{00000000-0005-0000-0000-0000120F0000}"/>
    <cellStyle name="Normal 5 5 4 2 2" xfId="4241" xr:uid="{00000000-0005-0000-0000-0000130F0000}"/>
    <cellStyle name="Normal 5 5 4 2 3" xfId="3205" xr:uid="{00000000-0005-0000-0000-0000140F0000}"/>
    <cellStyle name="Normal 5 5 4 3" xfId="2111" xr:uid="{00000000-0005-0000-0000-0000150F0000}"/>
    <cellStyle name="Normal 5 5 4 3 2" xfId="4242" xr:uid="{00000000-0005-0000-0000-0000160F0000}"/>
    <cellStyle name="Normal 5 5 4 3 3" xfId="3206" xr:uid="{00000000-0005-0000-0000-0000170F0000}"/>
    <cellStyle name="Normal 5 5 4 4" xfId="4240" xr:uid="{00000000-0005-0000-0000-0000180F0000}"/>
    <cellStyle name="Normal 5 5 4 5" xfId="3204" xr:uid="{00000000-0005-0000-0000-0000190F0000}"/>
    <cellStyle name="Normal 5 5 5" xfId="2112" xr:uid="{00000000-0005-0000-0000-00001A0F0000}"/>
    <cellStyle name="Normal 5 5 5 2" xfId="4243" xr:uid="{00000000-0005-0000-0000-00001B0F0000}"/>
    <cellStyle name="Normal 5 5 5 3" xfId="3207" xr:uid="{00000000-0005-0000-0000-00001C0F0000}"/>
    <cellStyle name="Normal 5 5 6" xfId="2113" xr:uid="{00000000-0005-0000-0000-00001D0F0000}"/>
    <cellStyle name="Normal 5 5 6 2" xfId="4244" xr:uid="{00000000-0005-0000-0000-00001E0F0000}"/>
    <cellStyle name="Normal 5 5 6 3" xfId="3208" xr:uid="{00000000-0005-0000-0000-00001F0F0000}"/>
    <cellStyle name="Normal 5 5 7" xfId="4221" xr:uid="{00000000-0005-0000-0000-0000200F0000}"/>
    <cellStyle name="Normal 5 5 8" xfId="3185" xr:uid="{00000000-0005-0000-0000-0000210F0000}"/>
    <cellStyle name="Normal 5 6" xfId="2114" xr:uid="{00000000-0005-0000-0000-0000220F0000}"/>
    <cellStyle name="Normal 5 6 2" xfId="2115" xr:uid="{00000000-0005-0000-0000-0000230F0000}"/>
    <cellStyle name="Normal 5 6 2 2" xfId="2116" xr:uid="{00000000-0005-0000-0000-0000240F0000}"/>
    <cellStyle name="Normal 5 6 2 2 2" xfId="4247" xr:uid="{00000000-0005-0000-0000-0000250F0000}"/>
    <cellStyle name="Normal 5 6 2 2 3" xfId="3211" xr:uid="{00000000-0005-0000-0000-0000260F0000}"/>
    <cellStyle name="Normal 5 6 2 3" xfId="2117" xr:uid="{00000000-0005-0000-0000-0000270F0000}"/>
    <cellStyle name="Normal 5 6 2 3 2" xfId="4248" xr:uid="{00000000-0005-0000-0000-0000280F0000}"/>
    <cellStyle name="Normal 5 6 2 3 3" xfId="3212" xr:uid="{00000000-0005-0000-0000-0000290F0000}"/>
    <cellStyle name="Normal 5 6 2 4" xfId="4246" xr:uid="{00000000-0005-0000-0000-00002A0F0000}"/>
    <cellStyle name="Normal 5 6 2 5" xfId="3210" xr:uid="{00000000-0005-0000-0000-00002B0F0000}"/>
    <cellStyle name="Normal 5 6 3" xfId="2118" xr:uid="{00000000-0005-0000-0000-00002C0F0000}"/>
    <cellStyle name="Normal 5 6 3 2" xfId="4249" xr:uid="{00000000-0005-0000-0000-00002D0F0000}"/>
    <cellStyle name="Normal 5 6 3 3" xfId="3213" xr:uid="{00000000-0005-0000-0000-00002E0F0000}"/>
    <cellStyle name="Normal 5 6 4" xfId="2119" xr:uid="{00000000-0005-0000-0000-00002F0F0000}"/>
    <cellStyle name="Normal 5 6 4 2" xfId="4250" xr:uid="{00000000-0005-0000-0000-0000300F0000}"/>
    <cellStyle name="Normal 5 6 4 3" xfId="3214" xr:uid="{00000000-0005-0000-0000-0000310F0000}"/>
    <cellStyle name="Normal 5 6 5" xfId="4245" xr:uid="{00000000-0005-0000-0000-0000320F0000}"/>
    <cellStyle name="Normal 5 6 6" xfId="3209" xr:uid="{00000000-0005-0000-0000-0000330F0000}"/>
    <cellStyle name="Normal 5 7" xfId="2120" xr:uid="{00000000-0005-0000-0000-0000340F0000}"/>
    <cellStyle name="Normal 5 7 2" xfId="2121" xr:uid="{00000000-0005-0000-0000-0000350F0000}"/>
    <cellStyle name="Normal 5 7 2 2" xfId="2122" xr:uid="{00000000-0005-0000-0000-0000360F0000}"/>
    <cellStyle name="Normal 5 7 2 2 2" xfId="4253" xr:uid="{00000000-0005-0000-0000-0000370F0000}"/>
    <cellStyle name="Normal 5 7 2 2 3" xfId="3217" xr:uid="{00000000-0005-0000-0000-0000380F0000}"/>
    <cellStyle name="Normal 5 7 2 3" xfId="2123" xr:uid="{00000000-0005-0000-0000-0000390F0000}"/>
    <cellStyle name="Normal 5 7 2 3 2" xfId="4254" xr:uid="{00000000-0005-0000-0000-00003A0F0000}"/>
    <cellStyle name="Normal 5 7 2 3 3" xfId="3218" xr:uid="{00000000-0005-0000-0000-00003B0F0000}"/>
    <cellStyle name="Normal 5 7 2 4" xfId="4252" xr:uid="{00000000-0005-0000-0000-00003C0F0000}"/>
    <cellStyle name="Normal 5 7 2 5" xfId="3216" xr:uid="{00000000-0005-0000-0000-00003D0F0000}"/>
    <cellStyle name="Normal 5 7 3" xfId="2124" xr:uid="{00000000-0005-0000-0000-00003E0F0000}"/>
    <cellStyle name="Normal 5 7 3 2" xfId="4255" xr:uid="{00000000-0005-0000-0000-00003F0F0000}"/>
    <cellStyle name="Normal 5 7 3 3" xfId="3219" xr:uid="{00000000-0005-0000-0000-0000400F0000}"/>
    <cellStyle name="Normal 5 7 4" xfId="2125" xr:uid="{00000000-0005-0000-0000-0000410F0000}"/>
    <cellStyle name="Normal 5 7 4 2" xfId="4256" xr:uid="{00000000-0005-0000-0000-0000420F0000}"/>
    <cellStyle name="Normal 5 7 4 3" xfId="3220" xr:uid="{00000000-0005-0000-0000-0000430F0000}"/>
    <cellStyle name="Normal 5 7 5" xfId="4251" xr:uid="{00000000-0005-0000-0000-0000440F0000}"/>
    <cellStyle name="Normal 5 7 6" xfId="3215" xr:uid="{00000000-0005-0000-0000-0000450F0000}"/>
    <cellStyle name="Normal 5 8" xfId="2126" xr:uid="{00000000-0005-0000-0000-0000460F0000}"/>
    <cellStyle name="Normal 5 8 2" xfId="2127" xr:uid="{00000000-0005-0000-0000-0000470F0000}"/>
    <cellStyle name="Normal 5 8 2 2" xfId="2128" xr:uid="{00000000-0005-0000-0000-0000480F0000}"/>
    <cellStyle name="Normal 5 8 2 2 2" xfId="4259" xr:uid="{00000000-0005-0000-0000-0000490F0000}"/>
    <cellStyle name="Normal 5 8 2 2 3" xfId="3223" xr:uid="{00000000-0005-0000-0000-00004A0F0000}"/>
    <cellStyle name="Normal 5 8 2 3" xfId="2129" xr:uid="{00000000-0005-0000-0000-00004B0F0000}"/>
    <cellStyle name="Normal 5 8 2 3 2" xfId="4260" xr:uid="{00000000-0005-0000-0000-00004C0F0000}"/>
    <cellStyle name="Normal 5 8 2 3 3" xfId="3224" xr:uid="{00000000-0005-0000-0000-00004D0F0000}"/>
    <cellStyle name="Normal 5 8 2 4" xfId="4258" xr:uid="{00000000-0005-0000-0000-00004E0F0000}"/>
    <cellStyle name="Normal 5 8 2 5" xfId="3222" xr:uid="{00000000-0005-0000-0000-00004F0F0000}"/>
    <cellStyle name="Normal 5 8 3" xfId="2130" xr:uid="{00000000-0005-0000-0000-0000500F0000}"/>
    <cellStyle name="Normal 5 8 3 2" xfId="4261" xr:uid="{00000000-0005-0000-0000-0000510F0000}"/>
    <cellStyle name="Normal 5 8 3 3" xfId="3225" xr:uid="{00000000-0005-0000-0000-0000520F0000}"/>
    <cellStyle name="Normal 5 8 4" xfId="2131" xr:uid="{00000000-0005-0000-0000-0000530F0000}"/>
    <cellStyle name="Normal 5 8 4 2" xfId="4262" xr:uid="{00000000-0005-0000-0000-0000540F0000}"/>
    <cellStyle name="Normal 5 8 4 3" xfId="3226" xr:uid="{00000000-0005-0000-0000-0000550F0000}"/>
    <cellStyle name="Normal 5 8 5" xfId="4257" xr:uid="{00000000-0005-0000-0000-0000560F0000}"/>
    <cellStyle name="Normal 5 8 6" xfId="3221" xr:uid="{00000000-0005-0000-0000-0000570F0000}"/>
    <cellStyle name="Normal 5 9" xfId="2132" xr:uid="{00000000-0005-0000-0000-0000580F0000}"/>
    <cellStyle name="Normal 5 9 2" xfId="2133" xr:uid="{00000000-0005-0000-0000-0000590F0000}"/>
    <cellStyle name="Normal 5 9 2 2" xfId="4264" xr:uid="{00000000-0005-0000-0000-00005A0F0000}"/>
    <cellStyle name="Normal 5 9 2 3" xfId="3228" xr:uid="{00000000-0005-0000-0000-00005B0F0000}"/>
    <cellStyle name="Normal 5 9 3" xfId="2134" xr:uid="{00000000-0005-0000-0000-00005C0F0000}"/>
    <cellStyle name="Normal 5 9 3 2" xfId="4265" xr:uid="{00000000-0005-0000-0000-00005D0F0000}"/>
    <cellStyle name="Normal 5 9 3 3" xfId="3229" xr:uid="{00000000-0005-0000-0000-00005E0F0000}"/>
    <cellStyle name="Normal 5 9 4" xfId="4263" xr:uid="{00000000-0005-0000-0000-00005F0F0000}"/>
    <cellStyle name="Normal 5 9 5" xfId="3227" xr:uid="{00000000-0005-0000-0000-0000600F0000}"/>
    <cellStyle name="Normal 6" xfId="2135" xr:uid="{00000000-0005-0000-0000-0000610F0000}"/>
    <cellStyle name="Normal 6 10" xfId="2136" xr:uid="{00000000-0005-0000-0000-0000620F0000}"/>
    <cellStyle name="Normal 6 2" xfId="2137" xr:uid="{00000000-0005-0000-0000-0000630F0000}"/>
    <cellStyle name="Normal 6 3" xfId="2138" xr:uid="{00000000-0005-0000-0000-0000640F0000}"/>
    <cellStyle name="Normal 6 4" xfId="2139" xr:uid="{00000000-0005-0000-0000-0000650F0000}"/>
    <cellStyle name="Normal 6 4 2" xfId="2140" xr:uid="{00000000-0005-0000-0000-0000660F0000}"/>
    <cellStyle name="Normal 6 4 2 2" xfId="2141" xr:uid="{00000000-0005-0000-0000-0000670F0000}"/>
    <cellStyle name="Normal 6 4 2 2 2" xfId="2142" xr:uid="{00000000-0005-0000-0000-0000680F0000}"/>
    <cellStyle name="Normal 6 4 2 2 2 2" xfId="2143" xr:uid="{00000000-0005-0000-0000-0000690F0000}"/>
    <cellStyle name="Normal 6 4 2 2 2 2 2" xfId="2144" xr:uid="{00000000-0005-0000-0000-00006A0F0000}"/>
    <cellStyle name="Normal 6 4 2 2 2 2 2 2" xfId="4271" xr:uid="{00000000-0005-0000-0000-00006B0F0000}"/>
    <cellStyle name="Normal 6 4 2 2 2 2 2 3" xfId="3235" xr:uid="{00000000-0005-0000-0000-00006C0F0000}"/>
    <cellStyle name="Normal 6 4 2 2 2 2 3" xfId="2145" xr:uid="{00000000-0005-0000-0000-00006D0F0000}"/>
    <cellStyle name="Normal 6 4 2 2 2 2 3 2" xfId="4272" xr:uid="{00000000-0005-0000-0000-00006E0F0000}"/>
    <cellStyle name="Normal 6 4 2 2 2 2 3 3" xfId="3236" xr:uid="{00000000-0005-0000-0000-00006F0F0000}"/>
    <cellStyle name="Normal 6 4 2 2 2 2 4" xfId="4270" xr:uid="{00000000-0005-0000-0000-0000700F0000}"/>
    <cellStyle name="Normal 6 4 2 2 2 2 5" xfId="3234" xr:uid="{00000000-0005-0000-0000-0000710F0000}"/>
    <cellStyle name="Normal 6 4 2 2 2 3" xfId="2146" xr:uid="{00000000-0005-0000-0000-0000720F0000}"/>
    <cellStyle name="Normal 6 4 2 2 2 3 2" xfId="4273" xr:uid="{00000000-0005-0000-0000-0000730F0000}"/>
    <cellStyle name="Normal 6 4 2 2 2 3 3" xfId="3237" xr:uid="{00000000-0005-0000-0000-0000740F0000}"/>
    <cellStyle name="Normal 6 4 2 2 2 4" xfId="2147" xr:uid="{00000000-0005-0000-0000-0000750F0000}"/>
    <cellStyle name="Normal 6 4 2 2 2 4 2" xfId="4274" xr:uid="{00000000-0005-0000-0000-0000760F0000}"/>
    <cellStyle name="Normal 6 4 2 2 2 4 3" xfId="3238" xr:uid="{00000000-0005-0000-0000-0000770F0000}"/>
    <cellStyle name="Normal 6 4 2 2 2 5" xfId="4269" xr:uid="{00000000-0005-0000-0000-0000780F0000}"/>
    <cellStyle name="Normal 6 4 2 2 2 6" xfId="3233" xr:uid="{00000000-0005-0000-0000-0000790F0000}"/>
    <cellStyle name="Normal 6 4 2 2 3" xfId="2148" xr:uid="{00000000-0005-0000-0000-00007A0F0000}"/>
    <cellStyle name="Normal 6 4 2 2 3 2" xfId="2149" xr:uid="{00000000-0005-0000-0000-00007B0F0000}"/>
    <cellStyle name="Normal 6 4 2 2 3 2 2" xfId="4276" xr:uid="{00000000-0005-0000-0000-00007C0F0000}"/>
    <cellStyle name="Normal 6 4 2 2 3 2 3" xfId="3240" xr:uid="{00000000-0005-0000-0000-00007D0F0000}"/>
    <cellStyle name="Normal 6 4 2 2 3 3" xfId="2150" xr:uid="{00000000-0005-0000-0000-00007E0F0000}"/>
    <cellStyle name="Normal 6 4 2 2 3 3 2" xfId="4277" xr:uid="{00000000-0005-0000-0000-00007F0F0000}"/>
    <cellStyle name="Normal 6 4 2 2 3 3 3" xfId="3241" xr:uid="{00000000-0005-0000-0000-0000800F0000}"/>
    <cellStyle name="Normal 6 4 2 2 3 4" xfId="4275" xr:uid="{00000000-0005-0000-0000-0000810F0000}"/>
    <cellStyle name="Normal 6 4 2 2 3 5" xfId="3239" xr:uid="{00000000-0005-0000-0000-0000820F0000}"/>
    <cellStyle name="Normal 6 4 2 2 4" xfId="2151" xr:uid="{00000000-0005-0000-0000-0000830F0000}"/>
    <cellStyle name="Normal 6 4 2 2 4 2" xfId="4278" xr:uid="{00000000-0005-0000-0000-0000840F0000}"/>
    <cellStyle name="Normal 6 4 2 2 4 3" xfId="3242" xr:uid="{00000000-0005-0000-0000-0000850F0000}"/>
    <cellStyle name="Normal 6 4 2 2 5" xfId="2152" xr:uid="{00000000-0005-0000-0000-0000860F0000}"/>
    <cellStyle name="Normal 6 4 2 2 5 2" xfId="4279" xr:uid="{00000000-0005-0000-0000-0000870F0000}"/>
    <cellStyle name="Normal 6 4 2 2 5 3" xfId="3243" xr:uid="{00000000-0005-0000-0000-0000880F0000}"/>
    <cellStyle name="Normal 6 4 2 2 6" xfId="4268" xr:uid="{00000000-0005-0000-0000-0000890F0000}"/>
    <cellStyle name="Normal 6 4 2 2 7" xfId="3232" xr:uid="{00000000-0005-0000-0000-00008A0F0000}"/>
    <cellStyle name="Normal 6 4 2 3" xfId="2153" xr:uid="{00000000-0005-0000-0000-00008B0F0000}"/>
    <cellStyle name="Normal 6 4 2 3 2" xfId="2154" xr:uid="{00000000-0005-0000-0000-00008C0F0000}"/>
    <cellStyle name="Normal 6 4 2 3 2 2" xfId="2155" xr:uid="{00000000-0005-0000-0000-00008D0F0000}"/>
    <cellStyle name="Normal 6 4 2 3 2 2 2" xfId="4282" xr:uid="{00000000-0005-0000-0000-00008E0F0000}"/>
    <cellStyle name="Normal 6 4 2 3 2 2 3" xfId="3246" xr:uid="{00000000-0005-0000-0000-00008F0F0000}"/>
    <cellStyle name="Normal 6 4 2 3 2 3" xfId="2156" xr:uid="{00000000-0005-0000-0000-0000900F0000}"/>
    <cellStyle name="Normal 6 4 2 3 2 3 2" xfId="4283" xr:uid="{00000000-0005-0000-0000-0000910F0000}"/>
    <cellStyle name="Normal 6 4 2 3 2 3 3" xfId="3247" xr:uid="{00000000-0005-0000-0000-0000920F0000}"/>
    <cellStyle name="Normal 6 4 2 3 2 4" xfId="4281" xr:uid="{00000000-0005-0000-0000-0000930F0000}"/>
    <cellStyle name="Normal 6 4 2 3 2 5" xfId="3245" xr:uid="{00000000-0005-0000-0000-0000940F0000}"/>
    <cellStyle name="Normal 6 4 2 3 3" xfId="2157" xr:uid="{00000000-0005-0000-0000-0000950F0000}"/>
    <cellStyle name="Normal 6 4 2 3 3 2" xfId="4284" xr:uid="{00000000-0005-0000-0000-0000960F0000}"/>
    <cellStyle name="Normal 6 4 2 3 3 3" xfId="3248" xr:uid="{00000000-0005-0000-0000-0000970F0000}"/>
    <cellStyle name="Normal 6 4 2 3 4" xfId="2158" xr:uid="{00000000-0005-0000-0000-0000980F0000}"/>
    <cellStyle name="Normal 6 4 2 3 4 2" xfId="4285" xr:uid="{00000000-0005-0000-0000-0000990F0000}"/>
    <cellStyle name="Normal 6 4 2 3 4 3" xfId="3249" xr:uid="{00000000-0005-0000-0000-00009A0F0000}"/>
    <cellStyle name="Normal 6 4 2 3 5" xfId="4280" xr:uid="{00000000-0005-0000-0000-00009B0F0000}"/>
    <cellStyle name="Normal 6 4 2 3 6" xfId="3244" xr:uid="{00000000-0005-0000-0000-00009C0F0000}"/>
    <cellStyle name="Normal 6 4 2 4" xfId="2159" xr:uid="{00000000-0005-0000-0000-00009D0F0000}"/>
    <cellStyle name="Normal 6 4 2 4 2" xfId="2160" xr:uid="{00000000-0005-0000-0000-00009E0F0000}"/>
    <cellStyle name="Normal 6 4 2 4 2 2" xfId="4287" xr:uid="{00000000-0005-0000-0000-00009F0F0000}"/>
    <cellStyle name="Normal 6 4 2 4 2 3" xfId="3251" xr:uid="{00000000-0005-0000-0000-0000A00F0000}"/>
    <cellStyle name="Normal 6 4 2 4 3" xfId="2161" xr:uid="{00000000-0005-0000-0000-0000A10F0000}"/>
    <cellStyle name="Normal 6 4 2 4 3 2" xfId="4288" xr:uid="{00000000-0005-0000-0000-0000A20F0000}"/>
    <cellStyle name="Normal 6 4 2 4 3 3" xfId="3252" xr:uid="{00000000-0005-0000-0000-0000A30F0000}"/>
    <cellStyle name="Normal 6 4 2 4 4" xfId="4286" xr:uid="{00000000-0005-0000-0000-0000A40F0000}"/>
    <cellStyle name="Normal 6 4 2 4 5" xfId="3250" xr:uid="{00000000-0005-0000-0000-0000A50F0000}"/>
    <cellStyle name="Normal 6 4 2 5" xfId="2162" xr:uid="{00000000-0005-0000-0000-0000A60F0000}"/>
    <cellStyle name="Normal 6 4 2 5 2" xfId="4289" xr:uid="{00000000-0005-0000-0000-0000A70F0000}"/>
    <cellStyle name="Normal 6 4 2 5 3" xfId="3253" xr:uid="{00000000-0005-0000-0000-0000A80F0000}"/>
    <cellStyle name="Normal 6 4 2 6" xfId="2163" xr:uid="{00000000-0005-0000-0000-0000A90F0000}"/>
    <cellStyle name="Normal 6 4 2 6 2" xfId="4290" xr:uid="{00000000-0005-0000-0000-0000AA0F0000}"/>
    <cellStyle name="Normal 6 4 2 6 3" xfId="3254" xr:uid="{00000000-0005-0000-0000-0000AB0F0000}"/>
    <cellStyle name="Normal 6 4 2 7" xfId="4267" xr:uid="{00000000-0005-0000-0000-0000AC0F0000}"/>
    <cellStyle name="Normal 6 4 2 8" xfId="3231" xr:uid="{00000000-0005-0000-0000-0000AD0F0000}"/>
    <cellStyle name="Normal 6 4 3" xfId="2164" xr:uid="{00000000-0005-0000-0000-0000AE0F0000}"/>
    <cellStyle name="Normal 6 4 3 2" xfId="2165" xr:uid="{00000000-0005-0000-0000-0000AF0F0000}"/>
    <cellStyle name="Normal 6 4 3 2 2" xfId="2166" xr:uid="{00000000-0005-0000-0000-0000B00F0000}"/>
    <cellStyle name="Normal 6 4 3 2 2 2" xfId="2167" xr:uid="{00000000-0005-0000-0000-0000B10F0000}"/>
    <cellStyle name="Normal 6 4 3 2 2 2 2" xfId="4294" xr:uid="{00000000-0005-0000-0000-0000B20F0000}"/>
    <cellStyle name="Normal 6 4 3 2 2 2 3" xfId="3258" xr:uid="{00000000-0005-0000-0000-0000B30F0000}"/>
    <cellStyle name="Normal 6 4 3 2 2 3" xfId="2168" xr:uid="{00000000-0005-0000-0000-0000B40F0000}"/>
    <cellStyle name="Normal 6 4 3 2 2 3 2" xfId="4295" xr:uid="{00000000-0005-0000-0000-0000B50F0000}"/>
    <cellStyle name="Normal 6 4 3 2 2 3 3" xfId="3259" xr:uid="{00000000-0005-0000-0000-0000B60F0000}"/>
    <cellStyle name="Normal 6 4 3 2 2 4" xfId="4293" xr:uid="{00000000-0005-0000-0000-0000B70F0000}"/>
    <cellStyle name="Normal 6 4 3 2 2 5" xfId="3257" xr:uid="{00000000-0005-0000-0000-0000B80F0000}"/>
    <cellStyle name="Normal 6 4 3 2 3" xfId="2169" xr:uid="{00000000-0005-0000-0000-0000B90F0000}"/>
    <cellStyle name="Normal 6 4 3 2 3 2" xfId="4296" xr:uid="{00000000-0005-0000-0000-0000BA0F0000}"/>
    <cellStyle name="Normal 6 4 3 2 3 3" xfId="3260" xr:uid="{00000000-0005-0000-0000-0000BB0F0000}"/>
    <cellStyle name="Normal 6 4 3 2 4" xfId="2170" xr:uid="{00000000-0005-0000-0000-0000BC0F0000}"/>
    <cellStyle name="Normal 6 4 3 2 4 2" xfId="4297" xr:uid="{00000000-0005-0000-0000-0000BD0F0000}"/>
    <cellStyle name="Normal 6 4 3 2 4 3" xfId="3261" xr:uid="{00000000-0005-0000-0000-0000BE0F0000}"/>
    <cellStyle name="Normal 6 4 3 2 5" xfId="4292" xr:uid="{00000000-0005-0000-0000-0000BF0F0000}"/>
    <cellStyle name="Normal 6 4 3 2 6" xfId="3256" xr:uid="{00000000-0005-0000-0000-0000C00F0000}"/>
    <cellStyle name="Normal 6 4 3 3" xfId="2171" xr:uid="{00000000-0005-0000-0000-0000C10F0000}"/>
    <cellStyle name="Normal 6 4 3 3 2" xfId="2172" xr:uid="{00000000-0005-0000-0000-0000C20F0000}"/>
    <cellStyle name="Normal 6 4 3 3 2 2" xfId="4299" xr:uid="{00000000-0005-0000-0000-0000C30F0000}"/>
    <cellStyle name="Normal 6 4 3 3 2 3" xfId="3263" xr:uid="{00000000-0005-0000-0000-0000C40F0000}"/>
    <cellStyle name="Normal 6 4 3 3 3" xfId="2173" xr:uid="{00000000-0005-0000-0000-0000C50F0000}"/>
    <cellStyle name="Normal 6 4 3 3 3 2" xfId="4300" xr:uid="{00000000-0005-0000-0000-0000C60F0000}"/>
    <cellStyle name="Normal 6 4 3 3 3 3" xfId="3264" xr:uid="{00000000-0005-0000-0000-0000C70F0000}"/>
    <cellStyle name="Normal 6 4 3 3 4" xfId="4298" xr:uid="{00000000-0005-0000-0000-0000C80F0000}"/>
    <cellStyle name="Normal 6 4 3 3 5" xfId="3262" xr:uid="{00000000-0005-0000-0000-0000C90F0000}"/>
    <cellStyle name="Normal 6 4 3 4" xfId="2174" xr:uid="{00000000-0005-0000-0000-0000CA0F0000}"/>
    <cellStyle name="Normal 6 4 3 4 2" xfId="4301" xr:uid="{00000000-0005-0000-0000-0000CB0F0000}"/>
    <cellStyle name="Normal 6 4 3 4 3" xfId="3265" xr:uid="{00000000-0005-0000-0000-0000CC0F0000}"/>
    <cellStyle name="Normal 6 4 3 5" xfId="2175" xr:uid="{00000000-0005-0000-0000-0000CD0F0000}"/>
    <cellStyle name="Normal 6 4 3 5 2" xfId="4302" xr:uid="{00000000-0005-0000-0000-0000CE0F0000}"/>
    <cellStyle name="Normal 6 4 3 5 3" xfId="3266" xr:uid="{00000000-0005-0000-0000-0000CF0F0000}"/>
    <cellStyle name="Normal 6 4 3 6" xfId="4291" xr:uid="{00000000-0005-0000-0000-0000D00F0000}"/>
    <cellStyle name="Normal 6 4 3 7" xfId="3255" xr:uid="{00000000-0005-0000-0000-0000D10F0000}"/>
    <cellStyle name="Normal 6 4 4" xfId="2176" xr:uid="{00000000-0005-0000-0000-0000D20F0000}"/>
    <cellStyle name="Normal 6 4 4 2" xfId="2177" xr:uid="{00000000-0005-0000-0000-0000D30F0000}"/>
    <cellStyle name="Normal 6 4 4 2 2" xfId="2178" xr:uid="{00000000-0005-0000-0000-0000D40F0000}"/>
    <cellStyle name="Normal 6 4 4 2 2 2" xfId="4305" xr:uid="{00000000-0005-0000-0000-0000D50F0000}"/>
    <cellStyle name="Normal 6 4 4 2 2 3" xfId="3269" xr:uid="{00000000-0005-0000-0000-0000D60F0000}"/>
    <cellStyle name="Normal 6 4 4 2 3" xfId="2179" xr:uid="{00000000-0005-0000-0000-0000D70F0000}"/>
    <cellStyle name="Normal 6 4 4 2 3 2" xfId="4306" xr:uid="{00000000-0005-0000-0000-0000D80F0000}"/>
    <cellStyle name="Normal 6 4 4 2 3 3" xfId="3270" xr:uid="{00000000-0005-0000-0000-0000D90F0000}"/>
    <cellStyle name="Normal 6 4 4 2 4" xfId="4304" xr:uid="{00000000-0005-0000-0000-0000DA0F0000}"/>
    <cellStyle name="Normal 6 4 4 2 5" xfId="3268" xr:uid="{00000000-0005-0000-0000-0000DB0F0000}"/>
    <cellStyle name="Normal 6 4 4 3" xfId="2180" xr:uid="{00000000-0005-0000-0000-0000DC0F0000}"/>
    <cellStyle name="Normal 6 4 4 3 2" xfId="4307" xr:uid="{00000000-0005-0000-0000-0000DD0F0000}"/>
    <cellStyle name="Normal 6 4 4 3 3" xfId="3271" xr:uid="{00000000-0005-0000-0000-0000DE0F0000}"/>
    <cellStyle name="Normal 6 4 4 4" xfId="2181" xr:uid="{00000000-0005-0000-0000-0000DF0F0000}"/>
    <cellStyle name="Normal 6 4 4 4 2" xfId="4308" xr:uid="{00000000-0005-0000-0000-0000E00F0000}"/>
    <cellStyle name="Normal 6 4 4 4 3" xfId="3272" xr:uid="{00000000-0005-0000-0000-0000E10F0000}"/>
    <cellStyle name="Normal 6 4 4 5" xfId="4303" xr:uid="{00000000-0005-0000-0000-0000E20F0000}"/>
    <cellStyle name="Normal 6 4 4 6" xfId="3267" xr:uid="{00000000-0005-0000-0000-0000E30F0000}"/>
    <cellStyle name="Normal 6 4 5" xfId="2182" xr:uid="{00000000-0005-0000-0000-0000E40F0000}"/>
    <cellStyle name="Normal 6 4 5 2" xfId="2183" xr:uid="{00000000-0005-0000-0000-0000E50F0000}"/>
    <cellStyle name="Normal 6 4 5 2 2" xfId="4310" xr:uid="{00000000-0005-0000-0000-0000E60F0000}"/>
    <cellStyle name="Normal 6 4 5 2 3" xfId="3274" xr:uid="{00000000-0005-0000-0000-0000E70F0000}"/>
    <cellStyle name="Normal 6 4 5 3" xfId="2184" xr:uid="{00000000-0005-0000-0000-0000E80F0000}"/>
    <cellStyle name="Normal 6 4 5 3 2" xfId="4311" xr:uid="{00000000-0005-0000-0000-0000E90F0000}"/>
    <cellStyle name="Normal 6 4 5 3 3" xfId="3275" xr:uid="{00000000-0005-0000-0000-0000EA0F0000}"/>
    <cellStyle name="Normal 6 4 5 4" xfId="4309" xr:uid="{00000000-0005-0000-0000-0000EB0F0000}"/>
    <cellStyle name="Normal 6 4 5 5" xfId="3273" xr:uid="{00000000-0005-0000-0000-0000EC0F0000}"/>
    <cellStyle name="Normal 6 4 6" xfId="2185" xr:uid="{00000000-0005-0000-0000-0000ED0F0000}"/>
    <cellStyle name="Normal 6 4 6 2" xfId="4312" xr:uid="{00000000-0005-0000-0000-0000EE0F0000}"/>
    <cellStyle name="Normal 6 4 6 3" xfId="3276" xr:uid="{00000000-0005-0000-0000-0000EF0F0000}"/>
    <cellStyle name="Normal 6 4 7" xfId="2186" xr:uid="{00000000-0005-0000-0000-0000F00F0000}"/>
    <cellStyle name="Normal 6 4 7 2" xfId="4313" xr:uid="{00000000-0005-0000-0000-0000F10F0000}"/>
    <cellStyle name="Normal 6 4 7 3" xfId="3277" xr:uid="{00000000-0005-0000-0000-0000F20F0000}"/>
    <cellStyle name="Normal 6 4 8" xfId="4266" xr:uid="{00000000-0005-0000-0000-0000F30F0000}"/>
    <cellStyle name="Normal 6 4 9" xfId="3230" xr:uid="{00000000-0005-0000-0000-0000F40F0000}"/>
    <cellStyle name="Normal 6 5" xfId="2187" xr:uid="{00000000-0005-0000-0000-0000F50F0000}"/>
    <cellStyle name="Normal 6 5 2" xfId="2188" xr:uid="{00000000-0005-0000-0000-0000F60F0000}"/>
    <cellStyle name="Normal 6 5 2 2" xfId="2189" xr:uid="{00000000-0005-0000-0000-0000F70F0000}"/>
    <cellStyle name="Normal 6 5 2 2 2" xfId="2190" xr:uid="{00000000-0005-0000-0000-0000F80F0000}"/>
    <cellStyle name="Normal 6 5 2 2 2 2" xfId="2191" xr:uid="{00000000-0005-0000-0000-0000F90F0000}"/>
    <cellStyle name="Normal 6 5 2 2 2 2 2" xfId="2192" xr:uid="{00000000-0005-0000-0000-0000FA0F0000}"/>
    <cellStyle name="Normal 6 5 2 2 2 2 2 2" xfId="4319" xr:uid="{00000000-0005-0000-0000-0000FB0F0000}"/>
    <cellStyle name="Normal 6 5 2 2 2 2 2 3" xfId="3283" xr:uid="{00000000-0005-0000-0000-0000FC0F0000}"/>
    <cellStyle name="Normal 6 5 2 2 2 2 3" xfId="2193" xr:uid="{00000000-0005-0000-0000-0000FD0F0000}"/>
    <cellStyle name="Normal 6 5 2 2 2 2 3 2" xfId="4320" xr:uid="{00000000-0005-0000-0000-0000FE0F0000}"/>
    <cellStyle name="Normal 6 5 2 2 2 2 3 3" xfId="3284" xr:uid="{00000000-0005-0000-0000-0000FF0F0000}"/>
    <cellStyle name="Normal 6 5 2 2 2 2 4" xfId="4318" xr:uid="{00000000-0005-0000-0000-000000100000}"/>
    <cellStyle name="Normal 6 5 2 2 2 2 5" xfId="3282" xr:uid="{00000000-0005-0000-0000-000001100000}"/>
    <cellStyle name="Normal 6 5 2 2 2 3" xfId="2194" xr:uid="{00000000-0005-0000-0000-000002100000}"/>
    <cellStyle name="Normal 6 5 2 2 2 3 2" xfId="4321" xr:uid="{00000000-0005-0000-0000-000003100000}"/>
    <cellStyle name="Normal 6 5 2 2 2 3 3" xfId="3285" xr:uid="{00000000-0005-0000-0000-000004100000}"/>
    <cellStyle name="Normal 6 5 2 2 2 4" xfId="2195" xr:uid="{00000000-0005-0000-0000-000005100000}"/>
    <cellStyle name="Normal 6 5 2 2 2 4 2" xfId="4322" xr:uid="{00000000-0005-0000-0000-000006100000}"/>
    <cellStyle name="Normal 6 5 2 2 2 4 3" xfId="3286" xr:uid="{00000000-0005-0000-0000-000007100000}"/>
    <cellStyle name="Normal 6 5 2 2 2 5" xfId="4317" xr:uid="{00000000-0005-0000-0000-000008100000}"/>
    <cellStyle name="Normal 6 5 2 2 2 6" xfId="3281" xr:uid="{00000000-0005-0000-0000-000009100000}"/>
    <cellStyle name="Normal 6 5 2 2 3" xfId="2196" xr:uid="{00000000-0005-0000-0000-00000A100000}"/>
    <cellStyle name="Normal 6 5 2 2 3 2" xfId="2197" xr:uid="{00000000-0005-0000-0000-00000B100000}"/>
    <cellStyle name="Normal 6 5 2 2 3 2 2" xfId="4324" xr:uid="{00000000-0005-0000-0000-00000C100000}"/>
    <cellStyle name="Normal 6 5 2 2 3 2 3" xfId="3288" xr:uid="{00000000-0005-0000-0000-00000D100000}"/>
    <cellStyle name="Normal 6 5 2 2 3 3" xfId="2198" xr:uid="{00000000-0005-0000-0000-00000E100000}"/>
    <cellStyle name="Normal 6 5 2 2 3 3 2" xfId="4325" xr:uid="{00000000-0005-0000-0000-00000F100000}"/>
    <cellStyle name="Normal 6 5 2 2 3 3 3" xfId="3289" xr:uid="{00000000-0005-0000-0000-000010100000}"/>
    <cellStyle name="Normal 6 5 2 2 3 4" xfId="4323" xr:uid="{00000000-0005-0000-0000-000011100000}"/>
    <cellStyle name="Normal 6 5 2 2 3 5" xfId="3287" xr:uid="{00000000-0005-0000-0000-000012100000}"/>
    <cellStyle name="Normal 6 5 2 2 4" xfId="2199" xr:uid="{00000000-0005-0000-0000-000013100000}"/>
    <cellStyle name="Normal 6 5 2 2 4 2" xfId="4326" xr:uid="{00000000-0005-0000-0000-000014100000}"/>
    <cellStyle name="Normal 6 5 2 2 4 3" xfId="3290" xr:uid="{00000000-0005-0000-0000-000015100000}"/>
    <cellStyle name="Normal 6 5 2 2 5" xfId="2200" xr:uid="{00000000-0005-0000-0000-000016100000}"/>
    <cellStyle name="Normal 6 5 2 2 5 2" xfId="4327" xr:uid="{00000000-0005-0000-0000-000017100000}"/>
    <cellStyle name="Normal 6 5 2 2 5 3" xfId="3291" xr:uid="{00000000-0005-0000-0000-000018100000}"/>
    <cellStyle name="Normal 6 5 2 2 6" xfId="4316" xr:uid="{00000000-0005-0000-0000-000019100000}"/>
    <cellStyle name="Normal 6 5 2 2 7" xfId="3280" xr:uid="{00000000-0005-0000-0000-00001A100000}"/>
    <cellStyle name="Normal 6 5 2 3" xfId="2201" xr:uid="{00000000-0005-0000-0000-00001B100000}"/>
    <cellStyle name="Normal 6 5 2 3 2" xfId="2202" xr:uid="{00000000-0005-0000-0000-00001C100000}"/>
    <cellStyle name="Normal 6 5 2 3 2 2" xfId="2203" xr:uid="{00000000-0005-0000-0000-00001D100000}"/>
    <cellStyle name="Normal 6 5 2 3 2 2 2" xfId="4330" xr:uid="{00000000-0005-0000-0000-00001E100000}"/>
    <cellStyle name="Normal 6 5 2 3 2 2 3" xfId="3294" xr:uid="{00000000-0005-0000-0000-00001F100000}"/>
    <cellStyle name="Normal 6 5 2 3 2 3" xfId="2204" xr:uid="{00000000-0005-0000-0000-000020100000}"/>
    <cellStyle name="Normal 6 5 2 3 2 3 2" xfId="4331" xr:uid="{00000000-0005-0000-0000-000021100000}"/>
    <cellStyle name="Normal 6 5 2 3 2 3 3" xfId="3295" xr:uid="{00000000-0005-0000-0000-000022100000}"/>
    <cellStyle name="Normal 6 5 2 3 2 4" xfId="4329" xr:uid="{00000000-0005-0000-0000-000023100000}"/>
    <cellStyle name="Normal 6 5 2 3 2 5" xfId="3293" xr:uid="{00000000-0005-0000-0000-000024100000}"/>
    <cellStyle name="Normal 6 5 2 3 3" xfId="2205" xr:uid="{00000000-0005-0000-0000-000025100000}"/>
    <cellStyle name="Normal 6 5 2 3 3 2" xfId="4332" xr:uid="{00000000-0005-0000-0000-000026100000}"/>
    <cellStyle name="Normal 6 5 2 3 3 3" xfId="3296" xr:uid="{00000000-0005-0000-0000-000027100000}"/>
    <cellStyle name="Normal 6 5 2 3 4" xfId="2206" xr:uid="{00000000-0005-0000-0000-000028100000}"/>
    <cellStyle name="Normal 6 5 2 3 4 2" xfId="4333" xr:uid="{00000000-0005-0000-0000-000029100000}"/>
    <cellStyle name="Normal 6 5 2 3 4 3" xfId="3297" xr:uid="{00000000-0005-0000-0000-00002A100000}"/>
    <cellStyle name="Normal 6 5 2 3 5" xfId="4328" xr:uid="{00000000-0005-0000-0000-00002B100000}"/>
    <cellStyle name="Normal 6 5 2 3 6" xfId="3292" xr:uid="{00000000-0005-0000-0000-00002C100000}"/>
    <cellStyle name="Normal 6 5 2 4" xfId="2207" xr:uid="{00000000-0005-0000-0000-00002D100000}"/>
    <cellStyle name="Normal 6 5 2 4 2" xfId="2208" xr:uid="{00000000-0005-0000-0000-00002E100000}"/>
    <cellStyle name="Normal 6 5 2 4 2 2" xfId="4335" xr:uid="{00000000-0005-0000-0000-00002F100000}"/>
    <cellStyle name="Normal 6 5 2 4 2 3" xfId="3299" xr:uid="{00000000-0005-0000-0000-000030100000}"/>
    <cellStyle name="Normal 6 5 2 4 3" xfId="2209" xr:uid="{00000000-0005-0000-0000-000031100000}"/>
    <cellStyle name="Normal 6 5 2 4 3 2" xfId="4336" xr:uid="{00000000-0005-0000-0000-000032100000}"/>
    <cellStyle name="Normal 6 5 2 4 3 3" xfId="3300" xr:uid="{00000000-0005-0000-0000-000033100000}"/>
    <cellStyle name="Normal 6 5 2 4 4" xfId="4334" xr:uid="{00000000-0005-0000-0000-000034100000}"/>
    <cellStyle name="Normal 6 5 2 4 5" xfId="3298" xr:uid="{00000000-0005-0000-0000-000035100000}"/>
    <cellStyle name="Normal 6 5 2 5" xfId="2210" xr:uid="{00000000-0005-0000-0000-000036100000}"/>
    <cellStyle name="Normal 6 5 2 5 2" xfId="4337" xr:uid="{00000000-0005-0000-0000-000037100000}"/>
    <cellStyle name="Normal 6 5 2 5 3" xfId="3301" xr:uid="{00000000-0005-0000-0000-000038100000}"/>
    <cellStyle name="Normal 6 5 2 6" xfId="2211" xr:uid="{00000000-0005-0000-0000-000039100000}"/>
    <cellStyle name="Normal 6 5 2 6 2" xfId="4338" xr:uid="{00000000-0005-0000-0000-00003A100000}"/>
    <cellStyle name="Normal 6 5 2 6 3" xfId="3302" xr:uid="{00000000-0005-0000-0000-00003B100000}"/>
    <cellStyle name="Normal 6 5 2 7" xfId="4315" xr:uid="{00000000-0005-0000-0000-00003C100000}"/>
    <cellStyle name="Normal 6 5 2 8" xfId="3279" xr:uid="{00000000-0005-0000-0000-00003D100000}"/>
    <cellStyle name="Normal 6 5 3" xfId="2212" xr:uid="{00000000-0005-0000-0000-00003E100000}"/>
    <cellStyle name="Normal 6 5 4" xfId="2213" xr:uid="{00000000-0005-0000-0000-00003F100000}"/>
    <cellStyle name="Normal 6 5 4 2" xfId="2214" xr:uid="{00000000-0005-0000-0000-000040100000}"/>
    <cellStyle name="Normal 6 5 4 2 2" xfId="2215" xr:uid="{00000000-0005-0000-0000-000041100000}"/>
    <cellStyle name="Normal 6 5 4 2 2 2" xfId="4341" xr:uid="{00000000-0005-0000-0000-000042100000}"/>
    <cellStyle name="Normal 6 5 4 2 2 3" xfId="3305" xr:uid="{00000000-0005-0000-0000-000043100000}"/>
    <cellStyle name="Normal 6 5 4 2 3" xfId="2216" xr:uid="{00000000-0005-0000-0000-000044100000}"/>
    <cellStyle name="Normal 6 5 4 2 3 2" xfId="4342" xr:uid="{00000000-0005-0000-0000-000045100000}"/>
    <cellStyle name="Normal 6 5 4 2 3 3" xfId="3306" xr:uid="{00000000-0005-0000-0000-000046100000}"/>
    <cellStyle name="Normal 6 5 4 2 4" xfId="4340" xr:uid="{00000000-0005-0000-0000-000047100000}"/>
    <cellStyle name="Normal 6 5 4 2 5" xfId="3304" xr:uid="{00000000-0005-0000-0000-000048100000}"/>
    <cellStyle name="Normal 6 5 4 3" xfId="2217" xr:uid="{00000000-0005-0000-0000-000049100000}"/>
    <cellStyle name="Normal 6 5 4 3 2" xfId="4343" xr:uid="{00000000-0005-0000-0000-00004A100000}"/>
    <cellStyle name="Normal 6 5 4 3 3" xfId="3307" xr:uid="{00000000-0005-0000-0000-00004B100000}"/>
    <cellStyle name="Normal 6 5 4 4" xfId="2218" xr:uid="{00000000-0005-0000-0000-00004C100000}"/>
    <cellStyle name="Normal 6 5 4 4 2" xfId="4344" xr:uid="{00000000-0005-0000-0000-00004D100000}"/>
    <cellStyle name="Normal 6 5 4 4 3" xfId="3308" xr:uid="{00000000-0005-0000-0000-00004E100000}"/>
    <cellStyle name="Normal 6 5 4 5" xfId="4339" xr:uid="{00000000-0005-0000-0000-00004F100000}"/>
    <cellStyle name="Normal 6 5 4 6" xfId="3303" xr:uid="{00000000-0005-0000-0000-000050100000}"/>
    <cellStyle name="Normal 6 5 5" xfId="2219" xr:uid="{00000000-0005-0000-0000-000051100000}"/>
    <cellStyle name="Normal 6 5 5 2" xfId="2220" xr:uid="{00000000-0005-0000-0000-000052100000}"/>
    <cellStyle name="Normal 6 5 5 2 2" xfId="4346" xr:uid="{00000000-0005-0000-0000-000053100000}"/>
    <cellStyle name="Normal 6 5 5 2 3" xfId="3310" xr:uid="{00000000-0005-0000-0000-000054100000}"/>
    <cellStyle name="Normal 6 5 5 3" xfId="2221" xr:uid="{00000000-0005-0000-0000-000055100000}"/>
    <cellStyle name="Normal 6 5 5 3 2" xfId="4347" xr:uid="{00000000-0005-0000-0000-000056100000}"/>
    <cellStyle name="Normal 6 5 5 3 3" xfId="3311" xr:uid="{00000000-0005-0000-0000-000057100000}"/>
    <cellStyle name="Normal 6 5 5 4" xfId="4345" xr:uid="{00000000-0005-0000-0000-000058100000}"/>
    <cellStyle name="Normal 6 5 5 5" xfId="3309" xr:uid="{00000000-0005-0000-0000-000059100000}"/>
    <cellStyle name="Normal 6 5 6" xfId="2222" xr:uid="{00000000-0005-0000-0000-00005A100000}"/>
    <cellStyle name="Normal 6 5 6 2" xfId="4348" xr:uid="{00000000-0005-0000-0000-00005B100000}"/>
    <cellStyle name="Normal 6 5 6 3" xfId="3312" xr:uid="{00000000-0005-0000-0000-00005C100000}"/>
    <cellStyle name="Normal 6 5 7" xfId="2223" xr:uid="{00000000-0005-0000-0000-00005D100000}"/>
    <cellStyle name="Normal 6 5 7 2" xfId="4349" xr:uid="{00000000-0005-0000-0000-00005E100000}"/>
    <cellStyle name="Normal 6 5 7 3" xfId="3313" xr:uid="{00000000-0005-0000-0000-00005F100000}"/>
    <cellStyle name="Normal 6 5 8" xfId="4314" xr:uid="{00000000-0005-0000-0000-000060100000}"/>
    <cellStyle name="Normal 6 5 9" xfId="3278" xr:uid="{00000000-0005-0000-0000-000061100000}"/>
    <cellStyle name="Normal 6 6" xfId="2224" xr:uid="{00000000-0005-0000-0000-000062100000}"/>
    <cellStyle name="Normal 6 6 2" xfId="2225" xr:uid="{00000000-0005-0000-0000-000063100000}"/>
    <cellStyle name="Normal 6 6 2 2" xfId="2226" xr:uid="{00000000-0005-0000-0000-000064100000}"/>
    <cellStyle name="Normal 6 6 2 2 2" xfId="2227" xr:uid="{00000000-0005-0000-0000-000065100000}"/>
    <cellStyle name="Normal 6 6 2 2 2 2" xfId="2228" xr:uid="{00000000-0005-0000-0000-000066100000}"/>
    <cellStyle name="Normal 6 6 2 2 2 2 2" xfId="4354" xr:uid="{00000000-0005-0000-0000-000067100000}"/>
    <cellStyle name="Normal 6 6 2 2 2 2 3" xfId="3318" xr:uid="{00000000-0005-0000-0000-000068100000}"/>
    <cellStyle name="Normal 6 6 2 2 2 3" xfId="2229" xr:uid="{00000000-0005-0000-0000-000069100000}"/>
    <cellStyle name="Normal 6 6 2 2 2 3 2" xfId="4355" xr:uid="{00000000-0005-0000-0000-00006A100000}"/>
    <cellStyle name="Normal 6 6 2 2 2 3 3" xfId="3319" xr:uid="{00000000-0005-0000-0000-00006B100000}"/>
    <cellStyle name="Normal 6 6 2 2 2 4" xfId="4353" xr:uid="{00000000-0005-0000-0000-00006C100000}"/>
    <cellStyle name="Normal 6 6 2 2 2 5" xfId="3317" xr:uid="{00000000-0005-0000-0000-00006D100000}"/>
    <cellStyle name="Normal 6 6 2 2 3" xfId="2230" xr:uid="{00000000-0005-0000-0000-00006E100000}"/>
    <cellStyle name="Normal 6 6 2 2 3 2" xfId="4356" xr:uid="{00000000-0005-0000-0000-00006F100000}"/>
    <cellStyle name="Normal 6 6 2 2 3 3" xfId="3320" xr:uid="{00000000-0005-0000-0000-000070100000}"/>
    <cellStyle name="Normal 6 6 2 2 4" xfId="2231" xr:uid="{00000000-0005-0000-0000-000071100000}"/>
    <cellStyle name="Normal 6 6 2 2 4 2" xfId="4357" xr:uid="{00000000-0005-0000-0000-000072100000}"/>
    <cellStyle name="Normal 6 6 2 2 4 3" xfId="3321" xr:uid="{00000000-0005-0000-0000-000073100000}"/>
    <cellStyle name="Normal 6 6 2 2 5" xfId="4352" xr:uid="{00000000-0005-0000-0000-000074100000}"/>
    <cellStyle name="Normal 6 6 2 2 6" xfId="3316" xr:uid="{00000000-0005-0000-0000-000075100000}"/>
    <cellStyle name="Normal 6 6 2 3" xfId="2232" xr:uid="{00000000-0005-0000-0000-000076100000}"/>
    <cellStyle name="Normal 6 6 2 3 2" xfId="2233" xr:uid="{00000000-0005-0000-0000-000077100000}"/>
    <cellStyle name="Normal 6 6 2 3 2 2" xfId="4359" xr:uid="{00000000-0005-0000-0000-000078100000}"/>
    <cellStyle name="Normal 6 6 2 3 2 3" xfId="3323" xr:uid="{00000000-0005-0000-0000-000079100000}"/>
    <cellStyle name="Normal 6 6 2 3 3" xfId="2234" xr:uid="{00000000-0005-0000-0000-00007A100000}"/>
    <cellStyle name="Normal 6 6 2 3 3 2" xfId="4360" xr:uid="{00000000-0005-0000-0000-00007B100000}"/>
    <cellStyle name="Normal 6 6 2 3 3 3" xfId="3324" xr:uid="{00000000-0005-0000-0000-00007C100000}"/>
    <cellStyle name="Normal 6 6 2 3 4" xfId="4358" xr:uid="{00000000-0005-0000-0000-00007D100000}"/>
    <cellStyle name="Normal 6 6 2 3 5" xfId="3322" xr:uid="{00000000-0005-0000-0000-00007E100000}"/>
    <cellStyle name="Normal 6 6 2 4" xfId="2235" xr:uid="{00000000-0005-0000-0000-00007F100000}"/>
    <cellStyle name="Normal 6 6 2 4 2" xfId="4361" xr:uid="{00000000-0005-0000-0000-000080100000}"/>
    <cellStyle name="Normal 6 6 2 4 3" xfId="3325" xr:uid="{00000000-0005-0000-0000-000081100000}"/>
    <cellStyle name="Normal 6 6 2 5" xfId="2236" xr:uid="{00000000-0005-0000-0000-000082100000}"/>
    <cellStyle name="Normal 6 6 2 5 2" xfId="4362" xr:uid="{00000000-0005-0000-0000-000083100000}"/>
    <cellStyle name="Normal 6 6 2 5 3" xfId="3326" xr:uid="{00000000-0005-0000-0000-000084100000}"/>
    <cellStyle name="Normal 6 6 2 6" xfId="4351" xr:uid="{00000000-0005-0000-0000-000085100000}"/>
    <cellStyle name="Normal 6 6 2 7" xfId="3315" xr:uid="{00000000-0005-0000-0000-000086100000}"/>
    <cellStyle name="Normal 6 6 3" xfId="2237" xr:uid="{00000000-0005-0000-0000-000087100000}"/>
    <cellStyle name="Normal 6 6 3 2" xfId="2238" xr:uid="{00000000-0005-0000-0000-000088100000}"/>
    <cellStyle name="Normal 6 6 3 2 2" xfId="2239" xr:uid="{00000000-0005-0000-0000-000089100000}"/>
    <cellStyle name="Normal 6 6 3 2 2 2" xfId="4365" xr:uid="{00000000-0005-0000-0000-00008A100000}"/>
    <cellStyle name="Normal 6 6 3 2 2 3" xfId="3329" xr:uid="{00000000-0005-0000-0000-00008B100000}"/>
    <cellStyle name="Normal 6 6 3 2 3" xfId="2240" xr:uid="{00000000-0005-0000-0000-00008C100000}"/>
    <cellStyle name="Normal 6 6 3 2 3 2" xfId="4366" xr:uid="{00000000-0005-0000-0000-00008D100000}"/>
    <cellStyle name="Normal 6 6 3 2 3 3" xfId="3330" xr:uid="{00000000-0005-0000-0000-00008E100000}"/>
    <cellStyle name="Normal 6 6 3 2 4" xfId="4364" xr:uid="{00000000-0005-0000-0000-00008F100000}"/>
    <cellStyle name="Normal 6 6 3 2 5" xfId="3328" xr:uid="{00000000-0005-0000-0000-000090100000}"/>
    <cellStyle name="Normal 6 6 3 3" xfId="2241" xr:uid="{00000000-0005-0000-0000-000091100000}"/>
    <cellStyle name="Normal 6 6 3 3 2" xfId="4367" xr:uid="{00000000-0005-0000-0000-000092100000}"/>
    <cellStyle name="Normal 6 6 3 3 3" xfId="3331" xr:uid="{00000000-0005-0000-0000-000093100000}"/>
    <cellStyle name="Normal 6 6 3 4" xfId="2242" xr:uid="{00000000-0005-0000-0000-000094100000}"/>
    <cellStyle name="Normal 6 6 3 4 2" xfId="4368" xr:uid="{00000000-0005-0000-0000-000095100000}"/>
    <cellStyle name="Normal 6 6 3 4 3" xfId="3332" xr:uid="{00000000-0005-0000-0000-000096100000}"/>
    <cellStyle name="Normal 6 6 3 5" xfId="4363" xr:uid="{00000000-0005-0000-0000-000097100000}"/>
    <cellStyle name="Normal 6 6 3 6" xfId="3327" xr:uid="{00000000-0005-0000-0000-000098100000}"/>
    <cellStyle name="Normal 6 6 4" xfId="2243" xr:uid="{00000000-0005-0000-0000-000099100000}"/>
    <cellStyle name="Normal 6 6 4 2" xfId="2244" xr:uid="{00000000-0005-0000-0000-00009A100000}"/>
    <cellStyle name="Normal 6 6 4 2 2" xfId="4370" xr:uid="{00000000-0005-0000-0000-00009B100000}"/>
    <cellStyle name="Normal 6 6 4 2 3" xfId="3334" xr:uid="{00000000-0005-0000-0000-00009C100000}"/>
    <cellStyle name="Normal 6 6 4 3" xfId="2245" xr:uid="{00000000-0005-0000-0000-00009D100000}"/>
    <cellStyle name="Normal 6 6 4 3 2" xfId="4371" xr:uid="{00000000-0005-0000-0000-00009E100000}"/>
    <cellStyle name="Normal 6 6 4 3 3" xfId="3335" xr:uid="{00000000-0005-0000-0000-00009F100000}"/>
    <cellStyle name="Normal 6 6 4 4" xfId="4369" xr:uid="{00000000-0005-0000-0000-0000A0100000}"/>
    <cellStyle name="Normal 6 6 4 5" xfId="3333" xr:uid="{00000000-0005-0000-0000-0000A1100000}"/>
    <cellStyle name="Normal 6 6 5" xfId="2246" xr:uid="{00000000-0005-0000-0000-0000A2100000}"/>
    <cellStyle name="Normal 6 6 5 2" xfId="4372" xr:uid="{00000000-0005-0000-0000-0000A3100000}"/>
    <cellStyle name="Normal 6 6 5 3" xfId="3336" xr:uid="{00000000-0005-0000-0000-0000A4100000}"/>
    <cellStyle name="Normal 6 6 6" xfId="2247" xr:uid="{00000000-0005-0000-0000-0000A5100000}"/>
    <cellStyle name="Normal 6 6 6 2" xfId="4373" xr:uid="{00000000-0005-0000-0000-0000A6100000}"/>
    <cellStyle name="Normal 6 6 6 3" xfId="3337" xr:uid="{00000000-0005-0000-0000-0000A7100000}"/>
    <cellStyle name="Normal 6 6 7" xfId="4350" xr:uid="{00000000-0005-0000-0000-0000A8100000}"/>
    <cellStyle name="Normal 6 6 8" xfId="3314" xr:uid="{00000000-0005-0000-0000-0000A9100000}"/>
    <cellStyle name="Normal 6 7" xfId="2248" xr:uid="{00000000-0005-0000-0000-0000AA100000}"/>
    <cellStyle name="Normal 6 7 2" xfId="2249" xr:uid="{00000000-0005-0000-0000-0000AB100000}"/>
    <cellStyle name="Normal 6 7 2 2" xfId="2250" xr:uid="{00000000-0005-0000-0000-0000AC100000}"/>
    <cellStyle name="Normal 6 7 2 2 2" xfId="2251" xr:uid="{00000000-0005-0000-0000-0000AD100000}"/>
    <cellStyle name="Normal 6 7 2 2 2 2" xfId="4377" xr:uid="{00000000-0005-0000-0000-0000AE100000}"/>
    <cellStyle name="Normal 6 7 2 2 2 3" xfId="3341" xr:uid="{00000000-0005-0000-0000-0000AF100000}"/>
    <cellStyle name="Normal 6 7 2 2 3" xfId="2252" xr:uid="{00000000-0005-0000-0000-0000B0100000}"/>
    <cellStyle name="Normal 6 7 2 2 3 2" xfId="4378" xr:uid="{00000000-0005-0000-0000-0000B1100000}"/>
    <cellStyle name="Normal 6 7 2 2 3 3" xfId="3342" xr:uid="{00000000-0005-0000-0000-0000B2100000}"/>
    <cellStyle name="Normal 6 7 2 2 4" xfId="4376" xr:uid="{00000000-0005-0000-0000-0000B3100000}"/>
    <cellStyle name="Normal 6 7 2 2 5" xfId="3340" xr:uid="{00000000-0005-0000-0000-0000B4100000}"/>
    <cellStyle name="Normal 6 7 2 3" xfId="2253" xr:uid="{00000000-0005-0000-0000-0000B5100000}"/>
    <cellStyle name="Normal 6 7 2 3 2" xfId="4379" xr:uid="{00000000-0005-0000-0000-0000B6100000}"/>
    <cellStyle name="Normal 6 7 2 3 3" xfId="3343" xr:uid="{00000000-0005-0000-0000-0000B7100000}"/>
    <cellStyle name="Normal 6 7 2 4" xfId="2254" xr:uid="{00000000-0005-0000-0000-0000B8100000}"/>
    <cellStyle name="Normal 6 7 2 4 2" xfId="4380" xr:uid="{00000000-0005-0000-0000-0000B9100000}"/>
    <cellStyle name="Normal 6 7 2 4 3" xfId="3344" xr:uid="{00000000-0005-0000-0000-0000BA100000}"/>
    <cellStyle name="Normal 6 7 2 5" xfId="4375" xr:uid="{00000000-0005-0000-0000-0000BB100000}"/>
    <cellStyle name="Normal 6 7 2 6" xfId="3339" xr:uid="{00000000-0005-0000-0000-0000BC100000}"/>
    <cellStyle name="Normal 6 7 3" xfId="2255" xr:uid="{00000000-0005-0000-0000-0000BD100000}"/>
    <cellStyle name="Normal 6 7 3 2" xfId="2256" xr:uid="{00000000-0005-0000-0000-0000BE100000}"/>
    <cellStyle name="Normal 6 7 3 2 2" xfId="4382" xr:uid="{00000000-0005-0000-0000-0000BF100000}"/>
    <cellStyle name="Normal 6 7 3 2 3" xfId="3346" xr:uid="{00000000-0005-0000-0000-0000C0100000}"/>
    <cellStyle name="Normal 6 7 3 3" xfId="2257" xr:uid="{00000000-0005-0000-0000-0000C1100000}"/>
    <cellStyle name="Normal 6 7 3 3 2" xfId="4383" xr:uid="{00000000-0005-0000-0000-0000C2100000}"/>
    <cellStyle name="Normal 6 7 3 3 3" xfId="3347" xr:uid="{00000000-0005-0000-0000-0000C3100000}"/>
    <cellStyle name="Normal 6 7 3 4" xfId="4381" xr:uid="{00000000-0005-0000-0000-0000C4100000}"/>
    <cellStyle name="Normal 6 7 3 5" xfId="3345" xr:uid="{00000000-0005-0000-0000-0000C5100000}"/>
    <cellStyle name="Normal 6 7 4" xfId="2258" xr:uid="{00000000-0005-0000-0000-0000C6100000}"/>
    <cellStyle name="Normal 6 7 4 2" xfId="4384" xr:uid="{00000000-0005-0000-0000-0000C7100000}"/>
    <cellStyle name="Normal 6 7 4 3" xfId="3348" xr:uid="{00000000-0005-0000-0000-0000C8100000}"/>
    <cellStyle name="Normal 6 7 5" xfId="2259" xr:uid="{00000000-0005-0000-0000-0000C9100000}"/>
    <cellStyle name="Normal 6 7 5 2" xfId="4385" xr:uid="{00000000-0005-0000-0000-0000CA100000}"/>
    <cellStyle name="Normal 6 7 5 3" xfId="3349" xr:uid="{00000000-0005-0000-0000-0000CB100000}"/>
    <cellStyle name="Normal 6 7 6" xfId="4374" xr:uid="{00000000-0005-0000-0000-0000CC100000}"/>
    <cellStyle name="Normal 6 7 7" xfId="3338" xr:uid="{00000000-0005-0000-0000-0000CD100000}"/>
    <cellStyle name="Normal 6 8" xfId="2260" xr:uid="{00000000-0005-0000-0000-0000CE100000}"/>
    <cellStyle name="Normal 6 8 2" xfId="2261" xr:uid="{00000000-0005-0000-0000-0000CF100000}"/>
    <cellStyle name="Normal 6 8 2 2" xfId="2262" xr:uid="{00000000-0005-0000-0000-0000D0100000}"/>
    <cellStyle name="Normal 6 8 2 2 2" xfId="2263" xr:uid="{00000000-0005-0000-0000-0000D1100000}"/>
    <cellStyle name="Normal 6 8 2 2 2 2" xfId="4389" xr:uid="{00000000-0005-0000-0000-0000D2100000}"/>
    <cellStyle name="Normal 6 8 2 2 2 3" xfId="3353" xr:uid="{00000000-0005-0000-0000-0000D3100000}"/>
    <cellStyle name="Normal 6 8 2 2 3" xfId="2264" xr:uid="{00000000-0005-0000-0000-0000D4100000}"/>
    <cellStyle name="Normal 6 8 2 2 3 2" xfId="4390" xr:uid="{00000000-0005-0000-0000-0000D5100000}"/>
    <cellStyle name="Normal 6 8 2 2 3 3" xfId="3354" xr:uid="{00000000-0005-0000-0000-0000D6100000}"/>
    <cellStyle name="Normal 6 8 2 2 4" xfId="4388" xr:uid="{00000000-0005-0000-0000-0000D7100000}"/>
    <cellStyle name="Normal 6 8 2 2 5" xfId="3352" xr:uid="{00000000-0005-0000-0000-0000D8100000}"/>
    <cellStyle name="Normal 6 8 2 3" xfId="2265" xr:uid="{00000000-0005-0000-0000-0000D9100000}"/>
    <cellStyle name="Normal 6 8 2 3 2" xfId="4391" xr:uid="{00000000-0005-0000-0000-0000DA100000}"/>
    <cellStyle name="Normal 6 8 2 3 3" xfId="3355" xr:uid="{00000000-0005-0000-0000-0000DB100000}"/>
    <cellStyle name="Normal 6 8 2 4" xfId="2266" xr:uid="{00000000-0005-0000-0000-0000DC100000}"/>
    <cellStyle name="Normal 6 8 2 4 2" xfId="4392" xr:uid="{00000000-0005-0000-0000-0000DD100000}"/>
    <cellStyle name="Normal 6 8 2 4 3" xfId="3356" xr:uid="{00000000-0005-0000-0000-0000DE100000}"/>
    <cellStyle name="Normal 6 8 2 5" xfId="4387" xr:uid="{00000000-0005-0000-0000-0000DF100000}"/>
    <cellStyle name="Normal 6 8 2 6" xfId="3351" xr:uid="{00000000-0005-0000-0000-0000E0100000}"/>
    <cellStyle name="Normal 6 8 3" xfId="2267" xr:uid="{00000000-0005-0000-0000-0000E1100000}"/>
    <cellStyle name="Normal 6 8 3 2" xfId="2268" xr:uid="{00000000-0005-0000-0000-0000E2100000}"/>
    <cellStyle name="Normal 6 8 3 2 2" xfId="4394" xr:uid="{00000000-0005-0000-0000-0000E3100000}"/>
    <cellStyle name="Normal 6 8 3 2 3" xfId="3358" xr:uid="{00000000-0005-0000-0000-0000E4100000}"/>
    <cellStyle name="Normal 6 8 3 3" xfId="2269" xr:uid="{00000000-0005-0000-0000-0000E5100000}"/>
    <cellStyle name="Normal 6 8 3 3 2" xfId="4395" xr:uid="{00000000-0005-0000-0000-0000E6100000}"/>
    <cellStyle name="Normal 6 8 3 3 3" xfId="3359" xr:uid="{00000000-0005-0000-0000-0000E7100000}"/>
    <cellStyle name="Normal 6 8 3 4" xfId="4393" xr:uid="{00000000-0005-0000-0000-0000E8100000}"/>
    <cellStyle name="Normal 6 8 3 5" xfId="3357" xr:uid="{00000000-0005-0000-0000-0000E9100000}"/>
    <cellStyle name="Normal 6 8 4" xfId="2270" xr:uid="{00000000-0005-0000-0000-0000EA100000}"/>
    <cellStyle name="Normal 6 8 4 2" xfId="4396" xr:uid="{00000000-0005-0000-0000-0000EB100000}"/>
    <cellStyle name="Normal 6 8 4 3" xfId="3360" xr:uid="{00000000-0005-0000-0000-0000EC100000}"/>
    <cellStyle name="Normal 6 8 5" xfId="2271" xr:uid="{00000000-0005-0000-0000-0000ED100000}"/>
    <cellStyle name="Normal 6 8 5 2" xfId="4397" xr:uid="{00000000-0005-0000-0000-0000EE100000}"/>
    <cellStyle name="Normal 6 8 5 3" xfId="3361" xr:uid="{00000000-0005-0000-0000-0000EF100000}"/>
    <cellStyle name="Normal 6 8 6" xfId="4386" xr:uid="{00000000-0005-0000-0000-0000F0100000}"/>
    <cellStyle name="Normal 6 8 7" xfId="3350" xr:uid="{00000000-0005-0000-0000-0000F1100000}"/>
    <cellStyle name="Normal 6 9" xfId="2272" xr:uid="{00000000-0005-0000-0000-0000F2100000}"/>
    <cellStyle name="Normal 7" xfId="2273" xr:uid="{00000000-0005-0000-0000-0000F3100000}"/>
    <cellStyle name="Normal 7 2" xfId="2274" xr:uid="{00000000-0005-0000-0000-0000F4100000}"/>
    <cellStyle name="Normal 7 3" xfId="2275" xr:uid="{00000000-0005-0000-0000-0000F5100000}"/>
    <cellStyle name="Normal 7 3 2" xfId="2276" xr:uid="{00000000-0005-0000-0000-0000F6100000}"/>
    <cellStyle name="Normal 7 4" xfId="2277" xr:uid="{00000000-0005-0000-0000-0000F7100000}"/>
    <cellStyle name="Normal 7 5" xfId="2278" xr:uid="{00000000-0005-0000-0000-0000F8100000}"/>
    <cellStyle name="Normal 8" xfId="2279" xr:uid="{00000000-0005-0000-0000-0000F9100000}"/>
    <cellStyle name="Normal 9" xfId="2280" xr:uid="{00000000-0005-0000-0000-0000FA100000}"/>
    <cellStyle name="Normal 9 2" xfId="2281" xr:uid="{00000000-0005-0000-0000-0000FB100000}"/>
    <cellStyle name="Normal_Master_MTO_TR1244_SH" xfId="2282" xr:uid="{00000000-0005-0000-0000-0000FC100000}"/>
    <cellStyle name="Normal_Tag List" xfId="2328" xr:uid="{00000000-0005-0000-0000-0000FD100000}"/>
    <cellStyle name="Normal_Test  Master_MTO_TR1244_SH" xfId="2283" xr:uid="{00000000-0005-0000-0000-0000FE100000}"/>
    <cellStyle name="Notas" xfId="2284" xr:uid="{00000000-0005-0000-0000-0000FF100000}"/>
    <cellStyle name="Notas 2" xfId="2285" xr:uid="{00000000-0005-0000-0000-000000110000}"/>
    <cellStyle name="Note 2" xfId="2286" xr:uid="{00000000-0005-0000-0000-000001110000}"/>
    <cellStyle name="Note 2 2" xfId="2287" xr:uid="{00000000-0005-0000-0000-000002110000}"/>
    <cellStyle name="Note 2 2 2" xfId="2288" xr:uid="{00000000-0005-0000-0000-000003110000}"/>
    <cellStyle name="Note 2 2 3" xfId="4399" xr:uid="{00000000-0005-0000-0000-000004110000}"/>
    <cellStyle name="Note 2 2 4" xfId="3363" xr:uid="{00000000-0005-0000-0000-000005110000}"/>
    <cellStyle name="Note 2 3" xfId="2289" xr:uid="{00000000-0005-0000-0000-000006110000}"/>
    <cellStyle name="Note 2 3 2" xfId="4400" xr:uid="{00000000-0005-0000-0000-000007110000}"/>
    <cellStyle name="Note 2 3 3" xfId="3364" xr:uid="{00000000-0005-0000-0000-000008110000}"/>
    <cellStyle name="Note 2 4" xfId="2290" xr:uid="{00000000-0005-0000-0000-000009110000}"/>
    <cellStyle name="Note 2 5" xfId="4398" xr:uid="{00000000-0005-0000-0000-00000A110000}"/>
    <cellStyle name="Note 2 6" xfId="3362" xr:uid="{00000000-0005-0000-0000-00000B110000}"/>
    <cellStyle name="Note 3" xfId="2291" xr:uid="{00000000-0005-0000-0000-00000C110000}"/>
    <cellStyle name="Note 4" xfId="2292" xr:uid="{00000000-0005-0000-0000-00000D110000}"/>
    <cellStyle name="Note 4 2" xfId="2293" xr:uid="{00000000-0005-0000-0000-00000E110000}"/>
    <cellStyle name="Note 5" xfId="2294" xr:uid="{00000000-0005-0000-0000-00000F110000}"/>
    <cellStyle name="Output 2" xfId="2295" xr:uid="{00000000-0005-0000-0000-000010110000}"/>
    <cellStyle name="Output 3" xfId="2296" xr:uid="{00000000-0005-0000-0000-000011110000}"/>
    <cellStyle name="Output 4" xfId="2297" xr:uid="{00000000-0005-0000-0000-000012110000}"/>
    <cellStyle name="Percent" xfId="2298" builtinId="5"/>
    <cellStyle name="Percent 2" xfId="2299" xr:uid="{00000000-0005-0000-0000-000014110000}"/>
    <cellStyle name="Percent 2 2" xfId="2300" xr:uid="{00000000-0005-0000-0000-000015110000}"/>
    <cellStyle name="Percent 2 2 2" xfId="2301" xr:uid="{00000000-0005-0000-0000-000016110000}"/>
    <cellStyle name="Percent 2 3" xfId="2302" xr:uid="{00000000-0005-0000-0000-000017110000}"/>
    <cellStyle name="Percent 2 4" xfId="2303" xr:uid="{00000000-0005-0000-0000-000018110000}"/>
    <cellStyle name="Percent 2 5" xfId="2304" xr:uid="{00000000-0005-0000-0000-000019110000}"/>
    <cellStyle name="Percent 2 6" xfId="2305" xr:uid="{00000000-0005-0000-0000-00001A110000}"/>
    <cellStyle name="Percent 3" xfId="2306" xr:uid="{00000000-0005-0000-0000-00001B110000}"/>
    <cellStyle name="Percent 4" xfId="2307" xr:uid="{00000000-0005-0000-0000-00001C110000}"/>
    <cellStyle name="Percent 4 2" xfId="2308" xr:uid="{00000000-0005-0000-0000-00001D110000}"/>
    <cellStyle name="Percent 4 3" xfId="2309" xr:uid="{00000000-0005-0000-0000-00001E110000}"/>
    <cellStyle name="Percent 5" xfId="2310" xr:uid="{00000000-0005-0000-0000-00001F110000}"/>
    <cellStyle name="Salida" xfId="2311" xr:uid="{00000000-0005-0000-0000-000020110000}"/>
    <cellStyle name="Texto de advertencia" xfId="2312" xr:uid="{00000000-0005-0000-0000-000021110000}"/>
    <cellStyle name="Texto explicativo" xfId="2313" xr:uid="{00000000-0005-0000-0000-000022110000}"/>
    <cellStyle name="Title" xfId="2314" builtinId="15" customBuiltin="1"/>
    <cellStyle name="Title 2" xfId="2315" xr:uid="{00000000-0005-0000-0000-000024110000}"/>
    <cellStyle name="Title 3" xfId="2316" xr:uid="{00000000-0005-0000-0000-000025110000}"/>
    <cellStyle name="Título" xfId="2317" xr:uid="{00000000-0005-0000-0000-000026110000}"/>
    <cellStyle name="Título 1" xfId="2318" xr:uid="{00000000-0005-0000-0000-000027110000}"/>
    <cellStyle name="Título 2" xfId="2319" xr:uid="{00000000-0005-0000-0000-000028110000}"/>
    <cellStyle name="Título 3" xfId="2320" xr:uid="{00000000-0005-0000-0000-000029110000}"/>
    <cellStyle name="Título_List" xfId="2321" xr:uid="{00000000-0005-0000-0000-00002A110000}"/>
    <cellStyle name="Total 2" xfId="2322" xr:uid="{00000000-0005-0000-0000-00002B110000}"/>
    <cellStyle name="Total 3" xfId="2323" xr:uid="{00000000-0005-0000-0000-00002C110000}"/>
    <cellStyle name="Total 4" xfId="2324" xr:uid="{00000000-0005-0000-0000-00002D110000}"/>
    <cellStyle name="Warning Text 2" xfId="2325" xr:uid="{00000000-0005-0000-0000-00002E110000}"/>
    <cellStyle name="Warning Text 3" xfId="2326" xr:uid="{00000000-0005-0000-0000-00002F110000}"/>
    <cellStyle name="Warning Text 4" xfId="2327" xr:uid="{00000000-0005-0000-0000-0000301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285750</xdr:colOff>
      <xdr:row>12</xdr:row>
      <xdr:rowOff>85914</xdr:rowOff>
    </xdr:from>
    <xdr:to>
      <xdr:col>2</xdr:col>
      <xdr:colOff>409575</xdr:colOff>
      <xdr:row>12</xdr:row>
      <xdr:rowOff>781050</xdr:rowOff>
    </xdr:to>
    <xdr:pic>
      <xdr:nvPicPr>
        <xdr:cNvPr id="2" name="Picture 6" descr="Aibel_logo_blue">
          <a:extLst>
            <a:ext uri="{FF2B5EF4-FFF2-40B4-BE49-F238E27FC236}">
              <a16:creationId xmlns:a16="http://schemas.microsoft.com/office/drawing/2014/main" id="{E6062FD0-783D-411C-B8BE-7706AAB08D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2029014"/>
          <a:ext cx="1343025" cy="760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180975</xdr:colOff>
      <xdr:row>13</xdr:row>
      <xdr:rowOff>101475</xdr:rowOff>
    </xdr:from>
    <xdr:ext cx="885825" cy="736726"/>
    <xdr:pic>
      <xdr:nvPicPr>
        <xdr:cNvPr id="3" name="Picture 2">
          <a:extLst>
            <a:ext uri="{FF2B5EF4-FFF2-40B4-BE49-F238E27FC236}">
              <a16:creationId xmlns:a16="http://schemas.microsoft.com/office/drawing/2014/main" id="{4BF790E4-E931-44EC-91D1-073AB7D48FC3}"/>
            </a:ext>
          </a:extLst>
        </xdr:cNvPr>
        <xdr:cNvPicPr>
          <a:picLocks noChangeAspect="1"/>
        </xdr:cNvPicPr>
      </xdr:nvPicPr>
      <xdr:blipFill>
        <a:blip xmlns:r="http://schemas.openxmlformats.org/officeDocument/2006/relationships" r:embed="rId2"/>
        <a:stretch>
          <a:fillRect/>
        </a:stretch>
      </xdr:blipFill>
      <xdr:spPr>
        <a:xfrm>
          <a:off x="790575" y="2206500"/>
          <a:ext cx="885825" cy="736726"/>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47625</xdr:colOff>
      <xdr:row>14</xdr:row>
      <xdr:rowOff>19050</xdr:rowOff>
    </xdr:from>
    <xdr:to>
      <xdr:col>6</xdr:col>
      <xdr:colOff>590550</xdr:colOff>
      <xdr:row>21</xdr:row>
      <xdr:rowOff>19050</xdr:rowOff>
    </xdr:to>
    <xdr:pic>
      <xdr:nvPicPr>
        <xdr:cNvPr id="10246" name="Picture 2" descr="C:\Users\thst\Desktop\New Equinor templates\Equinor_PRIMARY_logo_RGB_RED.png">
          <a:extLst>
            <a:ext uri="{FF2B5EF4-FFF2-40B4-BE49-F238E27FC236}">
              <a16:creationId xmlns:a16="http://schemas.microsoft.com/office/drawing/2014/main" id="{25C9E6F1-E1BB-4CE4-A584-A02EA62203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71925" y="2105025"/>
          <a:ext cx="17049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161755</xdr:colOff>
      <xdr:row>24</xdr:row>
      <xdr:rowOff>51697</xdr:rowOff>
    </xdr:from>
    <xdr:to>
      <xdr:col>13</xdr:col>
      <xdr:colOff>56030</xdr:colOff>
      <xdr:row>42</xdr:row>
      <xdr:rowOff>11256</xdr:rowOff>
    </xdr:to>
    <xdr:pic>
      <xdr:nvPicPr>
        <xdr:cNvPr id="2" name="Picture 1">
          <a:extLst>
            <a:ext uri="{FF2B5EF4-FFF2-40B4-BE49-F238E27FC236}">
              <a16:creationId xmlns:a16="http://schemas.microsoft.com/office/drawing/2014/main" id="{CFAB85D5-F72F-43C3-ADCF-F8D5D9BB8B17}"/>
            </a:ext>
          </a:extLst>
        </xdr:cNvPr>
        <xdr:cNvPicPr>
          <a:picLocks noChangeAspect="1"/>
        </xdr:cNvPicPr>
      </xdr:nvPicPr>
      <xdr:blipFill>
        <a:blip xmlns:r="http://schemas.openxmlformats.org/officeDocument/2006/relationships" r:embed="rId1"/>
        <a:stretch>
          <a:fillRect/>
        </a:stretch>
      </xdr:blipFill>
      <xdr:spPr>
        <a:xfrm>
          <a:off x="5057605" y="4128397"/>
          <a:ext cx="3780475" cy="296426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514350</xdr:colOff>
      <xdr:row>8</xdr:row>
      <xdr:rowOff>123825</xdr:rowOff>
    </xdr:from>
    <xdr:to>
      <xdr:col>9</xdr:col>
      <xdr:colOff>161925</xdr:colOff>
      <xdr:row>11</xdr:row>
      <xdr:rowOff>148150</xdr:rowOff>
    </xdr:to>
    <xdr:pic>
      <xdr:nvPicPr>
        <xdr:cNvPr id="4" name="Picture 3">
          <a:extLst>
            <a:ext uri="{FF2B5EF4-FFF2-40B4-BE49-F238E27FC236}">
              <a16:creationId xmlns:a16="http://schemas.microsoft.com/office/drawing/2014/main" id="{29A4B568-29C7-47CA-9947-703A1EC6DF34}"/>
            </a:ext>
          </a:extLst>
        </xdr:cNvPr>
        <xdr:cNvPicPr>
          <a:picLocks noChangeAspect="1"/>
        </xdr:cNvPicPr>
      </xdr:nvPicPr>
      <xdr:blipFill>
        <a:blip xmlns:r="http://schemas.openxmlformats.org/officeDocument/2006/relationships" r:embed="rId1"/>
        <a:stretch>
          <a:fillRect/>
        </a:stretch>
      </xdr:blipFill>
      <xdr:spPr>
        <a:xfrm>
          <a:off x="5581650" y="1571625"/>
          <a:ext cx="3190875" cy="14149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data.posccaesar.org/rdl/RDS278594" TargetMode="External"/><Relationship Id="rId13" Type="http://schemas.openxmlformats.org/officeDocument/2006/relationships/hyperlink" Target="http://data.posccaesar.org/rdl/RDS14196773" TargetMode="External"/><Relationship Id="rId18" Type="http://schemas.openxmlformats.org/officeDocument/2006/relationships/hyperlink" Target="http://data.posccaesar.org/rdl/RDS14196773" TargetMode="External"/><Relationship Id="rId26" Type="http://schemas.openxmlformats.org/officeDocument/2006/relationships/hyperlink" Target="http://data.posccaesar.org/rdl/RDS14070475" TargetMode="External"/><Relationship Id="rId39" Type="http://schemas.openxmlformats.org/officeDocument/2006/relationships/printerSettings" Target="../printerSettings/printerSettings4.bin"/><Relationship Id="rId3" Type="http://schemas.openxmlformats.org/officeDocument/2006/relationships/hyperlink" Target="http://data.posccaesar.org/rdl/RDS291959" TargetMode="External"/><Relationship Id="rId21" Type="http://schemas.openxmlformats.org/officeDocument/2006/relationships/hyperlink" Target="http://data.posccaesar.org/rdl/RDS43167562195" TargetMode="External"/><Relationship Id="rId34" Type="http://schemas.openxmlformats.org/officeDocument/2006/relationships/hyperlink" Target="http://data.posccaesar.org/rdl/RDS5785737" TargetMode="External"/><Relationship Id="rId7" Type="http://schemas.openxmlformats.org/officeDocument/2006/relationships/hyperlink" Target="http://data.posccaesar.org/rdl/RDS14196773" TargetMode="External"/><Relationship Id="rId12" Type="http://schemas.openxmlformats.org/officeDocument/2006/relationships/hyperlink" Target="http://data.posccaesar.org/rdl/RDS419084" TargetMode="External"/><Relationship Id="rId17" Type="http://schemas.openxmlformats.org/officeDocument/2006/relationships/hyperlink" Target="http://data.posccaesar.org/rdl/RDS14196773" TargetMode="External"/><Relationship Id="rId25" Type="http://schemas.openxmlformats.org/officeDocument/2006/relationships/hyperlink" Target="http://data.posccaesar.org/rdl/RDS417194" TargetMode="External"/><Relationship Id="rId33" Type="http://schemas.openxmlformats.org/officeDocument/2006/relationships/hyperlink" Target="http://data.posccaesar.org/rdl/RDS416924" TargetMode="External"/><Relationship Id="rId38" Type="http://schemas.openxmlformats.org/officeDocument/2006/relationships/hyperlink" Target="http://data.posccaesar.org/rdl/RDS866114" TargetMode="External"/><Relationship Id="rId2" Type="http://schemas.openxmlformats.org/officeDocument/2006/relationships/hyperlink" Target="https://eur01.safelinks.protection.outlook.com/?url=http%3A%2F%2Fdata.posccaesar.org%2Frdl%2FRDS2194378711&amp;data=04%7C01%7C%7C4648d49991e647ed145e08d926a6629a%7C306bb27fa230403ba4362e5cd45b8ec0%7C0%7C0%7C637583318324950782%7CUnknown%7CTWFpbGZsb3d8eyJWIjoiMC4wLjAwMDAiLCJQIjoiV2luMzIiLCJBTiI6Ik1haWwiLCJXVCI6Mn0%3D%7C1000&amp;sdata=bkAvB4TCJpj8FZIERqIjLqbinZyWXk%2FhmuWakyJCrJU%3D&amp;reserved=0" TargetMode="External"/><Relationship Id="rId16" Type="http://schemas.openxmlformats.org/officeDocument/2006/relationships/hyperlink" Target="http://data.posccaesar.org/rdl/RDS419084" TargetMode="External"/><Relationship Id="rId20" Type="http://schemas.openxmlformats.org/officeDocument/2006/relationships/hyperlink" Target="http://data.posccaesar.org/rdl/RDS43167562195" TargetMode="External"/><Relationship Id="rId29" Type="http://schemas.openxmlformats.org/officeDocument/2006/relationships/hyperlink" Target="http://data.posccaesar.org/rdl/RDS14196773" TargetMode="External"/><Relationship Id="rId41" Type="http://schemas.openxmlformats.org/officeDocument/2006/relationships/comments" Target="../comments2.xml"/><Relationship Id="rId1" Type="http://schemas.openxmlformats.org/officeDocument/2006/relationships/hyperlink" Target="https://eur01.safelinks.protection.outlook.com/?url=http%3A%2F%2Fdata.posccaesar.org%2Frdl%2FRDS9647297&amp;data=04%7C01%7C%7C4648d49991e647ed145e08d926a6629a%7C306bb27fa230403ba4362e5cd45b8ec0%7C0%7C0%7C637583318324950782%7CUnknown%7CTWFpbGZsb3d8eyJWIjoiMC4wLjAwMDAiLCJQIjoiV2luMzIiLCJBTiI6Ik1haWwiLCJXVCI6Mn0%3D%7C1000&amp;sdata=UadleqBFup5DmtIIX%2B1YA80UNEu8mgub1AI6jDChq%2BA%3D&amp;reserved=0" TargetMode="External"/><Relationship Id="rId6" Type="http://schemas.openxmlformats.org/officeDocument/2006/relationships/hyperlink" Target="http://data.posccaesar.org/rdl/RDS14196773" TargetMode="External"/><Relationship Id="rId11" Type="http://schemas.openxmlformats.org/officeDocument/2006/relationships/hyperlink" Target="http://data.posccaesar.org/rdl/RDS269279" TargetMode="External"/><Relationship Id="rId24" Type="http://schemas.openxmlformats.org/officeDocument/2006/relationships/hyperlink" Target="http://data.posccaesar.org/rdl/RDS417194" TargetMode="External"/><Relationship Id="rId32" Type="http://schemas.openxmlformats.org/officeDocument/2006/relationships/hyperlink" Target="http://data.posccaesar.org/rdl/RDS4316489015" TargetMode="External"/><Relationship Id="rId37" Type="http://schemas.openxmlformats.org/officeDocument/2006/relationships/hyperlink" Target="http://data.posccaesar.org/rdl/RDS291959" TargetMode="External"/><Relationship Id="rId40" Type="http://schemas.openxmlformats.org/officeDocument/2006/relationships/vmlDrawing" Target="../drawings/vmlDrawing2.vml"/><Relationship Id="rId5" Type="http://schemas.openxmlformats.org/officeDocument/2006/relationships/hyperlink" Target="http://data.posccaesar.org/rdl/RDS9657917" TargetMode="External"/><Relationship Id="rId15" Type="http://schemas.openxmlformats.org/officeDocument/2006/relationships/hyperlink" Target="http://data.posccaesar.org/rdl/RDS419084" TargetMode="External"/><Relationship Id="rId23" Type="http://schemas.openxmlformats.org/officeDocument/2006/relationships/hyperlink" Target="http://data.posccaesar.org/rdl/RDS441674" TargetMode="External"/><Relationship Id="rId28" Type="http://schemas.openxmlformats.org/officeDocument/2006/relationships/hyperlink" Target="http://data.posccaesar.org/rdl/RDS14196773" TargetMode="External"/><Relationship Id="rId36" Type="http://schemas.openxmlformats.org/officeDocument/2006/relationships/hyperlink" Target="http://data.posccaesar.org/rdl/RDS291959" TargetMode="External"/><Relationship Id="rId10" Type="http://schemas.openxmlformats.org/officeDocument/2006/relationships/hyperlink" Target="http://data.posccaesar.org/rdl/RDS291959" TargetMode="External"/><Relationship Id="rId19" Type="http://schemas.openxmlformats.org/officeDocument/2006/relationships/hyperlink" Target="http://data.posccaesar.org/rdl/RDS291959" TargetMode="External"/><Relationship Id="rId31" Type="http://schemas.openxmlformats.org/officeDocument/2006/relationships/hyperlink" Target="http://data.posccaesar.org/rdl/RDS866114" TargetMode="External"/><Relationship Id="rId4" Type="http://schemas.openxmlformats.org/officeDocument/2006/relationships/hyperlink" Target="http://data.posccaesar.org/rdl/RDS9657917" TargetMode="External"/><Relationship Id="rId9" Type="http://schemas.openxmlformats.org/officeDocument/2006/relationships/hyperlink" Target="http://data.posccaesar.org/rdl/RDS278594" TargetMode="External"/><Relationship Id="rId14" Type="http://schemas.openxmlformats.org/officeDocument/2006/relationships/hyperlink" Target="http://data.posccaesar.org/rdl/RDS14196773" TargetMode="External"/><Relationship Id="rId22" Type="http://schemas.openxmlformats.org/officeDocument/2006/relationships/hyperlink" Target="http://data.posccaesar.org/rdl/RDS441674" TargetMode="External"/><Relationship Id="rId27" Type="http://schemas.openxmlformats.org/officeDocument/2006/relationships/hyperlink" Target="http://data.posccaesar.org/rdl/RDS276569" TargetMode="External"/><Relationship Id="rId30" Type="http://schemas.openxmlformats.org/officeDocument/2006/relationships/hyperlink" Target="http://data.posccaesar.org/rdl/RDS14196773" TargetMode="External"/><Relationship Id="rId35" Type="http://schemas.openxmlformats.org/officeDocument/2006/relationships/hyperlink" Target="http://data.posccaesar.org/rdl/RDS446129"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323"/>
  <sheetViews>
    <sheetView zoomScaleNormal="100" zoomScaleSheetLayoutView="106" workbookViewId="0">
      <selection activeCell="M1" sqref="M1"/>
    </sheetView>
  </sheetViews>
  <sheetFormatPr defaultColWidth="9.140625" defaultRowHeight="12.75" x14ac:dyDescent="0.2"/>
  <cols>
    <col min="1" max="1" width="6.28515625" style="156" customWidth="1"/>
    <col min="2" max="2" width="12.5703125" style="156" customWidth="1"/>
    <col min="3" max="3" width="9.140625" style="156"/>
    <col min="4" max="4" width="30.85546875" style="156" customWidth="1"/>
    <col min="5" max="9" width="6.7109375" style="156" customWidth="1"/>
    <col min="10" max="16384" width="9.140625" style="155"/>
  </cols>
  <sheetData>
    <row r="1" spans="1:256" ht="282.75" customHeight="1" x14ac:dyDescent="0.2">
      <c r="A1" s="479"/>
      <c r="B1" s="480"/>
      <c r="C1" s="480"/>
      <c r="D1" s="480"/>
      <c r="E1" s="480"/>
      <c r="F1" s="480"/>
      <c r="G1" s="480"/>
      <c r="H1" s="480"/>
      <c r="I1" s="481"/>
    </row>
    <row r="2" spans="1:256" ht="14.25" x14ac:dyDescent="0.2">
      <c r="A2" s="168"/>
      <c r="B2" s="473"/>
      <c r="C2" s="477"/>
      <c r="D2" s="478"/>
      <c r="E2" s="166"/>
      <c r="F2" s="169"/>
      <c r="G2" s="473"/>
      <c r="H2" s="473"/>
      <c r="I2" s="473"/>
    </row>
    <row r="3" spans="1:256" ht="14.25" x14ac:dyDescent="0.2">
      <c r="A3" s="168"/>
      <c r="B3" s="473"/>
      <c r="C3" s="477"/>
      <c r="D3" s="478"/>
      <c r="E3" s="170"/>
      <c r="F3" s="169"/>
      <c r="G3" s="473"/>
      <c r="H3" s="473"/>
      <c r="I3" s="473"/>
    </row>
    <row r="4" spans="1:256" ht="14.25" x14ac:dyDescent="0.2">
      <c r="A4" s="168"/>
      <c r="B4" s="473"/>
      <c r="C4" s="477"/>
      <c r="D4" s="478"/>
      <c r="E4" s="170"/>
      <c r="F4" s="169"/>
      <c r="G4" s="473"/>
      <c r="H4" s="473"/>
      <c r="I4" s="473"/>
    </row>
    <row r="5" spans="1:256" ht="14.25" x14ac:dyDescent="0.2">
      <c r="A5" s="168"/>
      <c r="B5" s="473"/>
      <c r="C5" s="477"/>
      <c r="D5" s="478"/>
      <c r="E5" s="170"/>
      <c r="F5" s="169"/>
      <c r="G5" s="473"/>
      <c r="H5" s="473"/>
      <c r="I5" s="473"/>
    </row>
    <row r="6" spans="1:256" ht="14.25" x14ac:dyDescent="0.2">
      <c r="A6" s="168"/>
      <c r="B6" s="167"/>
      <c r="C6" s="477"/>
      <c r="D6" s="478"/>
      <c r="E6" s="170"/>
      <c r="F6" s="169"/>
      <c r="G6" s="473"/>
      <c r="H6" s="473"/>
      <c r="I6" s="473"/>
    </row>
    <row r="7" spans="1:256" ht="14.25" x14ac:dyDescent="0.2">
      <c r="A7" s="168"/>
      <c r="B7" s="167"/>
      <c r="C7" s="477"/>
      <c r="D7" s="478"/>
      <c r="E7" s="170"/>
      <c r="F7" s="169"/>
      <c r="G7" s="473"/>
      <c r="H7" s="473"/>
      <c r="I7" s="473"/>
    </row>
    <row r="8" spans="1:256" ht="14.25" x14ac:dyDescent="0.2">
      <c r="A8" s="168"/>
      <c r="B8" s="167"/>
      <c r="C8" s="477"/>
      <c r="D8" s="478"/>
      <c r="E8" s="170"/>
      <c r="F8" s="169"/>
      <c r="G8" s="473"/>
      <c r="H8" s="473"/>
      <c r="I8" s="473"/>
    </row>
    <row r="9" spans="1:256" ht="28.5" x14ac:dyDescent="0.2">
      <c r="A9" s="168" t="s">
        <v>0</v>
      </c>
      <c r="B9" s="167">
        <v>44316</v>
      </c>
      <c r="C9" s="477" t="s">
        <v>1</v>
      </c>
      <c r="D9" s="478"/>
      <c r="E9" s="166" t="s">
        <v>2</v>
      </c>
      <c r="F9" s="473" t="s">
        <v>3</v>
      </c>
      <c r="G9" s="473" t="s">
        <v>4</v>
      </c>
      <c r="H9" s="473"/>
      <c r="I9" s="473"/>
    </row>
    <row r="10" spans="1:256" ht="28.5" x14ac:dyDescent="0.2">
      <c r="A10" s="168" t="s">
        <v>5</v>
      </c>
      <c r="B10" s="167">
        <v>44279</v>
      </c>
      <c r="C10" s="477" t="s">
        <v>1</v>
      </c>
      <c r="D10" s="478"/>
      <c r="E10" s="166" t="s">
        <v>2</v>
      </c>
      <c r="F10" s="473" t="s">
        <v>3</v>
      </c>
      <c r="G10" s="473" t="s">
        <v>4</v>
      </c>
      <c r="H10" s="473"/>
      <c r="I10" s="473"/>
    </row>
    <row r="11" spans="1:256" ht="28.5" x14ac:dyDescent="0.2">
      <c r="A11" s="168" t="s">
        <v>6</v>
      </c>
      <c r="B11" s="167">
        <v>44235</v>
      </c>
      <c r="C11" s="477" t="s">
        <v>1</v>
      </c>
      <c r="D11" s="478"/>
      <c r="E11" s="166" t="s">
        <v>2</v>
      </c>
      <c r="F11" s="473" t="s">
        <v>3</v>
      </c>
      <c r="G11" s="473" t="s">
        <v>4</v>
      </c>
      <c r="H11" s="473"/>
      <c r="I11" s="473"/>
    </row>
    <row r="12" spans="1:256" ht="18" x14ac:dyDescent="0.2">
      <c r="A12" s="165" t="s">
        <v>7</v>
      </c>
      <c r="B12" s="163" t="s">
        <v>8</v>
      </c>
      <c r="C12" s="485" t="s">
        <v>9</v>
      </c>
      <c r="D12" s="486"/>
      <c r="E12" s="165" t="s">
        <v>10</v>
      </c>
      <c r="F12" s="164" t="s">
        <v>11</v>
      </c>
      <c r="G12" s="163" t="s">
        <v>12</v>
      </c>
      <c r="H12" s="163" t="s">
        <v>13</v>
      </c>
      <c r="I12" s="163" t="s">
        <v>14</v>
      </c>
      <c r="J12" s="162"/>
      <c r="K12" s="162"/>
      <c r="L12" s="162"/>
      <c r="M12" s="162"/>
      <c r="N12" s="162"/>
      <c r="O12" s="162"/>
      <c r="P12" s="162"/>
      <c r="Q12" s="162"/>
      <c r="R12" s="162"/>
      <c r="S12" s="162"/>
      <c r="T12" s="162"/>
      <c r="U12" s="162"/>
      <c r="V12" s="162"/>
      <c r="W12" s="162"/>
      <c r="X12" s="162"/>
      <c r="Y12" s="162"/>
      <c r="Z12" s="162"/>
      <c r="AA12" s="162"/>
      <c r="AB12" s="162"/>
      <c r="AC12" s="162"/>
      <c r="AD12" s="162"/>
      <c r="AE12" s="162"/>
      <c r="AF12" s="162"/>
      <c r="AG12" s="162"/>
      <c r="AH12" s="162"/>
      <c r="AI12" s="162"/>
      <c r="AJ12" s="162"/>
      <c r="AK12" s="162"/>
      <c r="AL12" s="162"/>
      <c r="AM12" s="162"/>
      <c r="AN12" s="162"/>
      <c r="AO12" s="162"/>
      <c r="AP12" s="162"/>
      <c r="AQ12" s="162"/>
      <c r="AR12" s="162"/>
      <c r="AS12" s="162"/>
      <c r="AT12" s="162"/>
      <c r="AU12" s="162"/>
      <c r="AV12" s="162"/>
      <c r="AW12" s="162"/>
      <c r="AX12" s="162"/>
      <c r="AY12" s="162"/>
      <c r="AZ12" s="162"/>
      <c r="BA12" s="162"/>
      <c r="BB12" s="162"/>
      <c r="BC12" s="162"/>
      <c r="BD12" s="162"/>
      <c r="BE12" s="162"/>
      <c r="BF12" s="162"/>
      <c r="BG12" s="162"/>
      <c r="BH12" s="162"/>
      <c r="BI12" s="162"/>
      <c r="BJ12" s="162"/>
      <c r="BK12" s="162"/>
      <c r="BL12" s="162"/>
      <c r="BM12" s="162"/>
      <c r="BN12" s="162"/>
      <c r="BO12" s="162"/>
      <c r="BP12" s="162"/>
      <c r="BQ12" s="162"/>
      <c r="BR12" s="162"/>
      <c r="BS12" s="162"/>
      <c r="BT12" s="162"/>
      <c r="BU12" s="162"/>
      <c r="BV12" s="162"/>
      <c r="BW12" s="162"/>
      <c r="BX12" s="162"/>
      <c r="BY12" s="162"/>
      <c r="BZ12" s="162"/>
      <c r="CA12" s="162"/>
      <c r="CB12" s="162"/>
      <c r="CC12" s="162"/>
      <c r="CD12" s="162"/>
      <c r="CE12" s="162"/>
      <c r="CF12" s="162"/>
      <c r="CG12" s="162"/>
      <c r="CH12" s="162"/>
      <c r="CI12" s="162"/>
      <c r="CJ12" s="162"/>
      <c r="CK12" s="162"/>
      <c r="CL12" s="162"/>
      <c r="CM12" s="162"/>
      <c r="CN12" s="162"/>
      <c r="CO12" s="162"/>
      <c r="CP12" s="162"/>
      <c r="CQ12" s="162"/>
      <c r="CR12" s="162"/>
      <c r="CS12" s="162"/>
      <c r="CT12" s="162"/>
      <c r="CU12" s="162"/>
      <c r="CV12" s="162"/>
      <c r="CW12" s="162"/>
      <c r="CX12" s="162"/>
      <c r="CY12" s="162"/>
      <c r="CZ12" s="162"/>
      <c r="DA12" s="162"/>
      <c r="DB12" s="162"/>
      <c r="DC12" s="162"/>
      <c r="DD12" s="162"/>
      <c r="DE12" s="162"/>
      <c r="DF12" s="162"/>
      <c r="DG12" s="162"/>
      <c r="DH12" s="162"/>
      <c r="DI12" s="162"/>
      <c r="DJ12" s="162"/>
      <c r="DK12" s="162"/>
      <c r="DL12" s="162"/>
      <c r="DM12" s="162"/>
      <c r="DN12" s="162"/>
      <c r="DO12" s="162"/>
      <c r="DP12" s="162"/>
      <c r="DQ12" s="162"/>
      <c r="DR12" s="162"/>
      <c r="DS12" s="162"/>
      <c r="DT12" s="162"/>
      <c r="DU12" s="162"/>
      <c r="DV12" s="162"/>
      <c r="DW12" s="162"/>
      <c r="DX12" s="162"/>
      <c r="DY12" s="162"/>
      <c r="DZ12" s="162"/>
      <c r="EA12" s="162"/>
      <c r="EB12" s="162"/>
      <c r="EC12" s="162"/>
      <c r="ED12" s="162"/>
      <c r="EE12" s="162"/>
      <c r="EF12" s="162"/>
      <c r="EG12" s="162"/>
      <c r="EH12" s="162"/>
      <c r="EI12" s="162"/>
      <c r="EJ12" s="162"/>
      <c r="EK12" s="162"/>
      <c r="EL12" s="162"/>
      <c r="EM12" s="162"/>
      <c r="EN12" s="162"/>
      <c r="EO12" s="162"/>
      <c r="EP12" s="162"/>
      <c r="EQ12" s="162"/>
      <c r="ER12" s="162"/>
      <c r="ES12" s="162"/>
      <c r="ET12" s="162"/>
      <c r="EU12" s="162"/>
      <c r="EV12" s="162"/>
      <c r="EW12" s="162"/>
      <c r="EX12" s="162"/>
      <c r="EY12" s="162"/>
      <c r="EZ12" s="162"/>
      <c r="FA12" s="162"/>
      <c r="FB12" s="162"/>
      <c r="FC12" s="162"/>
      <c r="FD12" s="162"/>
      <c r="FE12" s="162"/>
      <c r="FF12" s="162"/>
      <c r="FG12" s="162"/>
      <c r="FH12" s="162"/>
      <c r="FI12" s="162"/>
      <c r="FJ12" s="162"/>
      <c r="FK12" s="162"/>
      <c r="FL12" s="162"/>
      <c r="FM12" s="162"/>
      <c r="FN12" s="162"/>
      <c r="FO12" s="162"/>
      <c r="FP12" s="162"/>
      <c r="FQ12" s="162"/>
      <c r="FR12" s="162"/>
      <c r="FS12" s="162"/>
      <c r="FT12" s="162"/>
      <c r="FU12" s="162"/>
      <c r="FV12" s="162"/>
      <c r="FW12" s="162"/>
      <c r="FX12" s="162"/>
      <c r="FY12" s="162"/>
      <c r="FZ12" s="162"/>
      <c r="GA12" s="162"/>
      <c r="GB12" s="162"/>
      <c r="GC12" s="162"/>
      <c r="GD12" s="162"/>
      <c r="GE12" s="162"/>
      <c r="GF12" s="162"/>
      <c r="GG12" s="162"/>
      <c r="GH12" s="162"/>
      <c r="GI12" s="162"/>
      <c r="GJ12" s="162"/>
      <c r="GK12" s="162"/>
      <c r="GL12" s="162"/>
      <c r="GM12" s="162"/>
      <c r="GN12" s="162"/>
      <c r="GO12" s="162"/>
      <c r="GP12" s="162"/>
      <c r="GQ12" s="162"/>
      <c r="GR12" s="162"/>
      <c r="GS12" s="162"/>
      <c r="GT12" s="162"/>
      <c r="GU12" s="162"/>
      <c r="GV12" s="162"/>
      <c r="GW12" s="162"/>
      <c r="GX12" s="162"/>
      <c r="GY12" s="162"/>
      <c r="GZ12" s="162"/>
      <c r="HA12" s="162"/>
      <c r="HB12" s="162"/>
      <c r="HC12" s="162"/>
      <c r="HD12" s="162"/>
      <c r="HE12" s="162"/>
      <c r="HF12" s="162"/>
      <c r="HG12" s="162"/>
      <c r="HH12" s="162"/>
      <c r="HI12" s="162"/>
      <c r="HJ12" s="162"/>
      <c r="HK12" s="162"/>
      <c r="HL12" s="162"/>
      <c r="HM12" s="162"/>
      <c r="HN12" s="162"/>
      <c r="HO12" s="162"/>
      <c r="HP12" s="162"/>
      <c r="HQ12" s="162"/>
      <c r="HR12" s="162"/>
      <c r="HS12" s="162"/>
      <c r="HT12" s="162"/>
      <c r="HU12" s="162"/>
      <c r="HV12" s="162"/>
      <c r="HW12" s="162"/>
      <c r="HX12" s="162"/>
      <c r="HY12" s="162"/>
      <c r="HZ12" s="162"/>
      <c r="IA12" s="162"/>
      <c r="IB12" s="162"/>
      <c r="IC12" s="162"/>
      <c r="ID12" s="162"/>
      <c r="IE12" s="162"/>
      <c r="IF12" s="162"/>
      <c r="IG12" s="162"/>
      <c r="IH12" s="162"/>
      <c r="II12" s="162"/>
      <c r="IJ12" s="162"/>
      <c r="IK12" s="162"/>
      <c r="IL12" s="162"/>
      <c r="IM12" s="162"/>
      <c r="IN12" s="162"/>
      <c r="IO12" s="162"/>
      <c r="IP12" s="162"/>
      <c r="IQ12" s="162"/>
      <c r="IR12" s="162"/>
      <c r="IS12" s="162"/>
      <c r="IT12" s="162"/>
      <c r="IU12" s="162"/>
      <c r="IV12" s="162"/>
    </row>
    <row r="13" spans="1:256" ht="64.5" customHeight="1" x14ac:dyDescent="0.2">
      <c r="A13" s="161"/>
      <c r="B13" s="160"/>
      <c r="C13" s="160"/>
      <c r="D13" s="159"/>
      <c r="E13" s="487" t="s">
        <v>15</v>
      </c>
      <c r="F13" s="487"/>
      <c r="G13" s="487"/>
      <c r="H13" s="487"/>
      <c r="I13" s="488"/>
    </row>
    <row r="14" spans="1:256" ht="11.25" customHeight="1" x14ac:dyDescent="0.2">
      <c r="A14" s="489"/>
      <c r="B14" s="490"/>
      <c r="C14" s="490"/>
      <c r="D14" s="493"/>
      <c r="E14" s="493"/>
      <c r="F14" s="494"/>
      <c r="G14" s="497" t="s">
        <v>16</v>
      </c>
      <c r="H14" s="498"/>
      <c r="I14" s="499"/>
    </row>
    <row r="15" spans="1:256" ht="60" customHeight="1" x14ac:dyDescent="0.2">
      <c r="A15" s="491"/>
      <c r="B15" s="492"/>
      <c r="C15" s="492"/>
      <c r="D15" s="495"/>
      <c r="E15" s="495"/>
      <c r="F15" s="496"/>
      <c r="G15" s="500">
        <v>4503943297</v>
      </c>
      <c r="H15" s="501"/>
      <c r="I15" s="502"/>
    </row>
    <row r="16" spans="1:256" x14ac:dyDescent="0.2">
      <c r="A16" s="482" t="s">
        <v>17</v>
      </c>
      <c r="B16" s="483"/>
      <c r="C16" s="483"/>
      <c r="D16" s="483" t="s">
        <v>18</v>
      </c>
      <c r="E16" s="483"/>
      <c r="F16" s="483"/>
      <c r="G16" s="483"/>
      <c r="H16" s="483"/>
      <c r="I16" s="484"/>
    </row>
    <row r="17" spans="1:9" ht="17.25" customHeight="1" x14ac:dyDescent="0.2">
      <c r="A17" s="503" t="s">
        <v>19</v>
      </c>
      <c r="B17" s="504"/>
      <c r="C17" s="504"/>
      <c r="D17" s="505" t="s">
        <v>20</v>
      </c>
      <c r="E17" s="505"/>
      <c r="F17" s="505"/>
      <c r="G17" s="505"/>
      <c r="H17" s="505"/>
      <c r="I17" s="506"/>
    </row>
    <row r="18" spans="1:9" x14ac:dyDescent="0.2">
      <c r="A18" s="482" t="s">
        <v>21</v>
      </c>
      <c r="B18" s="483"/>
      <c r="C18" s="484"/>
      <c r="D18" s="158" t="s">
        <v>22</v>
      </c>
      <c r="E18" s="507" t="s">
        <v>23</v>
      </c>
      <c r="F18" s="508"/>
      <c r="G18" s="508"/>
      <c r="H18" s="508"/>
      <c r="I18" s="509"/>
    </row>
    <row r="19" spans="1:9" x14ac:dyDescent="0.2">
      <c r="A19" s="510" t="s">
        <v>24</v>
      </c>
      <c r="B19" s="511"/>
      <c r="C19" s="512"/>
      <c r="D19" s="157" t="s">
        <v>25</v>
      </c>
      <c r="E19" s="513" t="s">
        <v>25</v>
      </c>
      <c r="F19" s="514"/>
      <c r="G19" s="514"/>
      <c r="H19" s="514"/>
      <c r="I19" s="515"/>
    </row>
    <row r="20" spans="1:9" ht="14.25" x14ac:dyDescent="0.2">
      <c r="A20" s="523"/>
      <c r="B20" s="524"/>
      <c r="C20" s="524"/>
      <c r="D20" s="524"/>
      <c r="E20" s="524"/>
      <c r="F20" s="524"/>
      <c r="G20" s="524"/>
      <c r="H20" s="524"/>
      <c r="I20" s="525"/>
    </row>
    <row r="21" spans="1:9" x14ac:dyDescent="0.2">
      <c r="A21" s="482" t="s">
        <v>26</v>
      </c>
      <c r="B21" s="483"/>
      <c r="C21" s="483"/>
      <c r="D21" s="483"/>
      <c r="E21" s="483"/>
      <c r="F21" s="483"/>
      <c r="G21" s="483"/>
      <c r="H21" s="483"/>
      <c r="I21" s="484"/>
    </row>
    <row r="22" spans="1:9" ht="24" customHeight="1" x14ac:dyDescent="0.2">
      <c r="A22" s="526" t="s">
        <v>27</v>
      </c>
      <c r="B22" s="527"/>
      <c r="C22" s="527"/>
      <c r="D22" s="527"/>
      <c r="E22" s="527"/>
      <c r="F22" s="527"/>
      <c r="G22" s="527"/>
      <c r="H22" s="527"/>
      <c r="I22" s="528"/>
    </row>
    <row r="23" spans="1:9" x14ac:dyDescent="0.2">
      <c r="A23" s="482" t="s">
        <v>28</v>
      </c>
      <c r="B23" s="483"/>
      <c r="C23" s="483"/>
      <c r="D23" s="483"/>
      <c r="E23" s="483"/>
      <c r="F23" s="482" t="s">
        <v>29</v>
      </c>
      <c r="G23" s="484"/>
      <c r="H23" s="529" t="s">
        <v>30</v>
      </c>
      <c r="I23" s="530"/>
    </row>
    <row r="24" spans="1:9" ht="25.5" customHeight="1" x14ac:dyDescent="0.2">
      <c r="A24" s="516" t="s">
        <v>31</v>
      </c>
      <c r="B24" s="517"/>
      <c r="C24" s="517"/>
      <c r="D24" s="517"/>
      <c r="E24" s="518"/>
      <c r="F24" s="519" t="s">
        <v>5</v>
      </c>
      <c r="G24" s="520"/>
      <c r="H24" s="521" t="s">
        <v>32</v>
      </c>
      <c r="I24" s="522"/>
    </row>
    <row r="25" spans="1:9" x14ac:dyDescent="0.2">
      <c r="A25" s="155"/>
      <c r="B25" s="155"/>
      <c r="C25" s="155"/>
      <c r="D25" s="155"/>
      <c r="E25" s="155"/>
      <c r="F25" s="155"/>
      <c r="G25" s="155"/>
      <c r="H25" s="155"/>
      <c r="I25" s="155"/>
    </row>
    <row r="26" spans="1:9" x14ac:dyDescent="0.2">
      <c r="A26" s="155"/>
      <c r="B26" s="155"/>
      <c r="C26" s="155"/>
      <c r="D26" s="155"/>
      <c r="E26" s="155"/>
      <c r="F26" s="155"/>
      <c r="G26" s="155"/>
      <c r="H26" s="155"/>
      <c r="I26" s="155"/>
    </row>
    <row r="27" spans="1:9" x14ac:dyDescent="0.2">
      <c r="A27" s="155"/>
      <c r="B27" s="155"/>
      <c r="C27" s="155"/>
      <c r="D27" s="155"/>
      <c r="E27" s="155"/>
      <c r="F27" s="155"/>
      <c r="G27" s="155"/>
      <c r="H27" s="155"/>
      <c r="I27" s="155"/>
    </row>
    <row r="28" spans="1:9" x14ac:dyDescent="0.2">
      <c r="A28" s="155"/>
      <c r="B28" s="155"/>
      <c r="C28" s="155"/>
      <c r="D28" s="155"/>
      <c r="E28" s="155"/>
      <c r="F28" s="155"/>
      <c r="G28" s="155"/>
      <c r="H28" s="155"/>
      <c r="I28" s="155"/>
    </row>
    <row r="29" spans="1:9" x14ac:dyDescent="0.2">
      <c r="A29" s="155"/>
      <c r="B29" s="155"/>
      <c r="C29" s="155"/>
      <c r="D29" s="155"/>
      <c r="E29" s="155"/>
      <c r="F29" s="155"/>
      <c r="G29" s="155"/>
      <c r="H29" s="155"/>
      <c r="I29" s="155"/>
    </row>
    <row r="30" spans="1:9" x14ac:dyDescent="0.2">
      <c r="A30" s="155"/>
      <c r="B30" s="155"/>
      <c r="C30" s="155"/>
      <c r="D30" s="155"/>
      <c r="E30" s="155"/>
      <c r="F30" s="155"/>
      <c r="G30" s="155"/>
      <c r="H30" s="155"/>
      <c r="I30" s="155"/>
    </row>
    <row r="31" spans="1:9" x14ac:dyDescent="0.2">
      <c r="A31" s="155"/>
      <c r="B31" s="155"/>
      <c r="C31" s="155"/>
      <c r="D31" s="155"/>
      <c r="E31" s="155"/>
      <c r="F31" s="155"/>
      <c r="G31" s="155"/>
      <c r="H31" s="155"/>
      <c r="I31" s="155"/>
    </row>
    <row r="32" spans="1:9" x14ac:dyDescent="0.2">
      <c r="A32" s="155"/>
      <c r="B32" s="155"/>
      <c r="C32" s="155"/>
      <c r="D32" s="155"/>
      <c r="E32" s="155"/>
      <c r="F32" s="155"/>
      <c r="G32" s="155"/>
      <c r="H32" s="155"/>
      <c r="I32" s="155"/>
    </row>
    <row r="33" s="155" customFormat="1" x14ac:dyDescent="0.2"/>
    <row r="34" s="155" customFormat="1" x14ac:dyDescent="0.2"/>
    <row r="35" s="155" customFormat="1" x14ac:dyDescent="0.2"/>
    <row r="36" s="155" customFormat="1" x14ac:dyDescent="0.2"/>
    <row r="37" s="155" customFormat="1" x14ac:dyDescent="0.2"/>
    <row r="38" s="155" customFormat="1" x14ac:dyDescent="0.2"/>
    <row r="39" s="155" customFormat="1" x14ac:dyDescent="0.2"/>
    <row r="40" s="155" customFormat="1" x14ac:dyDescent="0.2"/>
    <row r="41" s="155" customFormat="1" x14ac:dyDescent="0.2"/>
    <row r="42" s="155" customFormat="1" x14ac:dyDescent="0.2"/>
    <row r="43" s="155" customFormat="1" x14ac:dyDescent="0.2"/>
    <row r="44" s="155" customFormat="1" x14ac:dyDescent="0.2"/>
    <row r="45" s="155" customFormat="1" x14ac:dyDescent="0.2"/>
    <row r="46" s="155" customFormat="1" x14ac:dyDescent="0.2"/>
    <row r="47" s="155" customFormat="1" x14ac:dyDescent="0.2"/>
    <row r="48" s="155" customFormat="1" x14ac:dyDescent="0.2"/>
    <row r="49" s="155" customFormat="1" x14ac:dyDescent="0.2"/>
    <row r="50" s="155" customFormat="1" x14ac:dyDescent="0.2"/>
    <row r="51" s="155" customFormat="1" x14ac:dyDescent="0.2"/>
    <row r="52" s="155" customFormat="1" x14ac:dyDescent="0.2"/>
    <row r="53" s="155" customFormat="1" x14ac:dyDescent="0.2"/>
    <row r="54" s="155" customFormat="1" x14ac:dyDescent="0.2"/>
    <row r="55" s="155" customFormat="1" x14ac:dyDescent="0.2"/>
    <row r="56" s="155" customFormat="1" x14ac:dyDescent="0.2"/>
    <row r="57" s="155" customFormat="1" x14ac:dyDescent="0.2"/>
    <row r="58" s="155" customFormat="1" x14ac:dyDescent="0.2"/>
    <row r="59" s="155" customFormat="1" x14ac:dyDescent="0.2"/>
    <row r="60" s="155" customFormat="1" x14ac:dyDescent="0.2"/>
    <row r="61" s="155" customFormat="1" x14ac:dyDescent="0.2"/>
    <row r="62" s="155" customFormat="1" x14ac:dyDescent="0.2"/>
    <row r="63" s="155" customFormat="1" x14ac:dyDescent="0.2"/>
    <row r="64" s="155" customFormat="1" x14ac:dyDescent="0.2"/>
    <row r="65" s="155" customFormat="1" x14ac:dyDescent="0.2"/>
    <row r="66" s="155" customFormat="1" x14ac:dyDescent="0.2"/>
    <row r="67" s="155" customFormat="1" x14ac:dyDescent="0.2"/>
    <row r="68" s="155" customFormat="1" x14ac:dyDescent="0.2"/>
    <row r="69" s="155" customFormat="1" x14ac:dyDescent="0.2"/>
    <row r="70" s="155" customFormat="1" x14ac:dyDescent="0.2"/>
    <row r="71" s="155" customFormat="1" x14ac:dyDescent="0.2"/>
    <row r="72" s="155" customFormat="1" x14ac:dyDescent="0.2"/>
    <row r="73" s="155" customFormat="1" x14ac:dyDescent="0.2"/>
    <row r="74" s="155" customFormat="1" x14ac:dyDescent="0.2"/>
    <row r="75" s="155" customFormat="1" x14ac:dyDescent="0.2"/>
    <row r="76" s="155" customFormat="1" x14ac:dyDescent="0.2"/>
    <row r="77" s="155" customFormat="1" x14ac:dyDescent="0.2"/>
    <row r="78" s="155" customFormat="1" x14ac:dyDescent="0.2"/>
    <row r="79" s="155" customFormat="1" x14ac:dyDescent="0.2"/>
    <row r="80" s="155" customFormat="1" x14ac:dyDescent="0.2"/>
    <row r="81" s="155" customFormat="1" x14ac:dyDescent="0.2"/>
    <row r="82" s="155" customFormat="1" x14ac:dyDescent="0.2"/>
    <row r="83" s="155" customFormat="1" x14ac:dyDescent="0.2"/>
    <row r="84" s="155" customFormat="1" x14ac:dyDescent="0.2"/>
    <row r="85" s="155" customFormat="1" x14ac:dyDescent="0.2"/>
    <row r="86" s="155" customFormat="1" x14ac:dyDescent="0.2"/>
    <row r="87" s="155" customFormat="1" x14ac:dyDescent="0.2"/>
    <row r="88" s="155" customFormat="1" x14ac:dyDescent="0.2"/>
    <row r="89" s="155" customFormat="1" x14ac:dyDescent="0.2"/>
    <row r="90" s="155" customFormat="1" x14ac:dyDescent="0.2"/>
    <row r="91" s="155" customFormat="1" x14ac:dyDescent="0.2"/>
    <row r="92" s="155" customFormat="1" x14ac:dyDescent="0.2"/>
    <row r="93" s="155" customFormat="1" x14ac:dyDescent="0.2"/>
    <row r="94" s="155" customFormat="1" x14ac:dyDescent="0.2"/>
    <row r="95" s="155" customFormat="1" x14ac:dyDescent="0.2"/>
    <row r="96" s="155" customFormat="1" x14ac:dyDescent="0.2"/>
    <row r="97" s="155" customFormat="1" x14ac:dyDescent="0.2"/>
    <row r="98" s="155" customFormat="1" x14ac:dyDescent="0.2"/>
    <row r="99" s="155" customFormat="1" x14ac:dyDescent="0.2"/>
    <row r="100" s="155" customFormat="1" x14ac:dyDescent="0.2"/>
    <row r="101" s="155" customFormat="1" x14ac:dyDescent="0.2"/>
    <row r="102" s="155" customFormat="1" x14ac:dyDescent="0.2"/>
    <row r="103" s="155" customFormat="1" x14ac:dyDescent="0.2"/>
    <row r="104" s="155" customFormat="1" x14ac:dyDescent="0.2"/>
    <row r="105" s="155" customFormat="1" x14ac:dyDescent="0.2"/>
    <row r="106" s="155" customFormat="1" x14ac:dyDescent="0.2"/>
    <row r="107" s="155" customFormat="1" x14ac:dyDescent="0.2"/>
    <row r="108" s="155" customFormat="1" x14ac:dyDescent="0.2"/>
    <row r="109" s="155" customFormat="1" x14ac:dyDescent="0.2"/>
    <row r="110" s="155" customFormat="1" x14ac:dyDescent="0.2"/>
    <row r="111" s="155" customFormat="1" x14ac:dyDescent="0.2"/>
    <row r="112" s="155" customFormat="1" x14ac:dyDescent="0.2"/>
    <row r="113" s="155" customFormat="1" x14ac:dyDescent="0.2"/>
    <row r="114" s="155" customFormat="1" x14ac:dyDescent="0.2"/>
    <row r="115" s="155" customFormat="1" x14ac:dyDescent="0.2"/>
    <row r="116" s="155" customFormat="1" x14ac:dyDescent="0.2"/>
    <row r="117" s="155" customFormat="1" x14ac:dyDescent="0.2"/>
    <row r="118" s="155" customFormat="1" x14ac:dyDescent="0.2"/>
    <row r="119" s="155" customFormat="1" x14ac:dyDescent="0.2"/>
    <row r="120" s="155" customFormat="1" x14ac:dyDescent="0.2"/>
    <row r="121" s="155" customFormat="1" x14ac:dyDescent="0.2"/>
    <row r="122" s="155" customFormat="1" x14ac:dyDescent="0.2"/>
    <row r="123" s="155" customFormat="1" x14ac:dyDescent="0.2"/>
    <row r="124" s="155" customFormat="1" x14ac:dyDescent="0.2"/>
    <row r="125" s="155" customFormat="1" x14ac:dyDescent="0.2"/>
    <row r="126" s="155" customFormat="1" x14ac:dyDescent="0.2"/>
    <row r="127" s="155" customFormat="1" x14ac:dyDescent="0.2"/>
    <row r="128" s="155" customFormat="1" x14ac:dyDescent="0.2"/>
    <row r="129" s="155" customFormat="1" x14ac:dyDescent="0.2"/>
    <row r="130" s="155" customFormat="1" x14ac:dyDescent="0.2"/>
    <row r="131" s="155" customFormat="1" x14ac:dyDescent="0.2"/>
    <row r="132" s="155" customFormat="1" x14ac:dyDescent="0.2"/>
    <row r="133" s="155" customFormat="1" x14ac:dyDescent="0.2"/>
    <row r="134" s="155" customFormat="1" x14ac:dyDescent="0.2"/>
    <row r="135" s="155" customFormat="1" x14ac:dyDescent="0.2"/>
    <row r="136" s="155" customFormat="1" x14ac:dyDescent="0.2"/>
    <row r="137" s="155" customFormat="1" x14ac:dyDescent="0.2"/>
    <row r="138" s="155" customFormat="1" x14ac:dyDescent="0.2"/>
    <row r="139" s="155" customFormat="1" x14ac:dyDescent="0.2"/>
    <row r="140" s="155" customFormat="1" x14ac:dyDescent="0.2"/>
    <row r="141" s="155" customFormat="1" x14ac:dyDescent="0.2"/>
    <row r="142" s="155" customFormat="1" x14ac:dyDescent="0.2"/>
    <row r="143" s="155" customFormat="1" x14ac:dyDescent="0.2"/>
    <row r="144" s="155" customFormat="1" x14ac:dyDescent="0.2"/>
    <row r="145" s="155" customFormat="1" x14ac:dyDescent="0.2"/>
    <row r="146" s="155" customFormat="1" x14ac:dyDescent="0.2"/>
    <row r="147" s="155" customFormat="1" x14ac:dyDescent="0.2"/>
    <row r="148" s="155" customFormat="1" x14ac:dyDescent="0.2"/>
    <row r="149" s="155" customFormat="1" x14ac:dyDescent="0.2"/>
    <row r="150" s="155" customFormat="1" x14ac:dyDescent="0.2"/>
    <row r="151" s="155" customFormat="1" x14ac:dyDescent="0.2"/>
    <row r="152" s="155" customFormat="1" x14ac:dyDescent="0.2"/>
    <row r="153" s="155" customFormat="1" x14ac:dyDescent="0.2"/>
    <row r="154" s="155" customFormat="1" x14ac:dyDescent="0.2"/>
    <row r="155" s="155" customFormat="1" x14ac:dyDescent="0.2"/>
    <row r="156" s="155" customFormat="1" x14ac:dyDescent="0.2"/>
    <row r="157" s="155" customFormat="1" x14ac:dyDescent="0.2"/>
    <row r="158" s="155" customFormat="1" x14ac:dyDescent="0.2"/>
    <row r="159" s="155" customFormat="1" x14ac:dyDescent="0.2"/>
    <row r="160" s="155" customFormat="1" x14ac:dyDescent="0.2"/>
    <row r="161" s="155" customFormat="1" x14ac:dyDescent="0.2"/>
    <row r="162" s="155" customFormat="1" x14ac:dyDescent="0.2"/>
    <row r="163" s="155" customFormat="1" x14ac:dyDescent="0.2"/>
    <row r="164" s="155" customFormat="1" x14ac:dyDescent="0.2"/>
    <row r="165" s="155" customFormat="1" x14ac:dyDescent="0.2"/>
    <row r="166" s="155" customFormat="1" x14ac:dyDescent="0.2"/>
    <row r="167" s="155" customFormat="1" x14ac:dyDescent="0.2"/>
    <row r="168" s="155" customFormat="1" x14ac:dyDescent="0.2"/>
    <row r="169" s="155" customFormat="1" x14ac:dyDescent="0.2"/>
    <row r="170" s="155" customFormat="1" x14ac:dyDescent="0.2"/>
    <row r="171" s="155" customFormat="1" x14ac:dyDescent="0.2"/>
    <row r="172" s="155" customFormat="1" x14ac:dyDescent="0.2"/>
    <row r="173" s="155" customFormat="1" x14ac:dyDescent="0.2"/>
    <row r="174" s="155" customFormat="1" x14ac:dyDescent="0.2"/>
    <row r="175" s="155" customFormat="1" x14ac:dyDescent="0.2"/>
    <row r="176" s="155" customFormat="1" x14ac:dyDescent="0.2"/>
    <row r="177" s="155" customFormat="1" x14ac:dyDescent="0.2"/>
    <row r="178" s="155" customFormat="1" x14ac:dyDescent="0.2"/>
    <row r="179" s="155" customFormat="1" x14ac:dyDescent="0.2"/>
    <row r="180" s="155" customFormat="1" x14ac:dyDescent="0.2"/>
    <row r="181" s="155" customFormat="1" x14ac:dyDescent="0.2"/>
    <row r="182" s="155" customFormat="1" x14ac:dyDescent="0.2"/>
    <row r="183" s="155" customFormat="1" x14ac:dyDescent="0.2"/>
    <row r="184" s="155" customFormat="1" x14ac:dyDescent="0.2"/>
    <row r="185" s="155" customFormat="1" x14ac:dyDescent="0.2"/>
    <row r="186" s="155" customFormat="1" x14ac:dyDescent="0.2"/>
    <row r="187" s="155" customFormat="1" x14ac:dyDescent="0.2"/>
    <row r="188" s="155" customFormat="1" x14ac:dyDescent="0.2"/>
    <row r="189" s="155" customFormat="1" x14ac:dyDescent="0.2"/>
    <row r="190" s="155" customFormat="1" x14ac:dyDescent="0.2"/>
    <row r="191" s="155" customFormat="1" x14ac:dyDescent="0.2"/>
    <row r="192" s="155" customFormat="1" x14ac:dyDescent="0.2"/>
    <row r="193" s="155" customFormat="1" x14ac:dyDescent="0.2"/>
    <row r="194" s="155" customFormat="1" x14ac:dyDescent="0.2"/>
    <row r="195" s="155" customFormat="1" x14ac:dyDescent="0.2"/>
    <row r="196" s="155" customFormat="1" x14ac:dyDescent="0.2"/>
    <row r="197" s="155" customFormat="1" x14ac:dyDescent="0.2"/>
    <row r="198" s="155" customFormat="1" x14ac:dyDescent="0.2"/>
    <row r="199" s="155" customFormat="1" x14ac:dyDescent="0.2"/>
    <row r="200" s="155" customFormat="1" x14ac:dyDescent="0.2"/>
    <row r="201" s="155" customFormat="1" x14ac:dyDescent="0.2"/>
    <row r="202" s="155" customFormat="1" x14ac:dyDescent="0.2"/>
    <row r="203" s="155" customFormat="1" x14ac:dyDescent="0.2"/>
    <row r="204" s="155" customFormat="1" x14ac:dyDescent="0.2"/>
    <row r="205" s="155" customFormat="1" x14ac:dyDescent="0.2"/>
    <row r="206" s="155" customFormat="1" x14ac:dyDescent="0.2"/>
    <row r="207" s="155" customFormat="1" x14ac:dyDescent="0.2"/>
    <row r="208" s="155" customFormat="1" x14ac:dyDescent="0.2"/>
    <row r="209" s="155" customFormat="1" x14ac:dyDescent="0.2"/>
    <row r="210" s="155" customFormat="1" x14ac:dyDescent="0.2"/>
    <row r="211" s="155" customFormat="1" x14ac:dyDescent="0.2"/>
    <row r="212" s="155" customFormat="1" x14ac:dyDescent="0.2"/>
    <row r="213" s="155" customFormat="1" x14ac:dyDescent="0.2"/>
    <row r="214" s="155" customFormat="1" x14ac:dyDescent="0.2"/>
    <row r="215" s="155" customFormat="1" x14ac:dyDescent="0.2"/>
    <row r="216" s="155" customFormat="1" x14ac:dyDescent="0.2"/>
    <row r="217" s="155" customFormat="1" x14ac:dyDescent="0.2"/>
    <row r="218" s="155" customFormat="1" x14ac:dyDescent="0.2"/>
    <row r="219" s="155" customFormat="1" x14ac:dyDescent="0.2"/>
    <row r="220" s="155" customFormat="1" x14ac:dyDescent="0.2"/>
    <row r="221" s="155" customFormat="1" x14ac:dyDescent="0.2"/>
    <row r="222" s="155" customFormat="1" x14ac:dyDescent="0.2"/>
    <row r="223" s="155" customFormat="1" x14ac:dyDescent="0.2"/>
    <row r="224" s="155" customFormat="1" x14ac:dyDescent="0.2"/>
    <row r="225" s="155" customFormat="1" x14ac:dyDescent="0.2"/>
    <row r="226" s="155" customFormat="1" x14ac:dyDescent="0.2"/>
    <row r="227" s="155" customFormat="1" x14ac:dyDescent="0.2"/>
    <row r="228" s="155" customFormat="1" x14ac:dyDescent="0.2"/>
    <row r="229" s="155" customFormat="1" x14ac:dyDescent="0.2"/>
    <row r="230" s="155" customFormat="1" x14ac:dyDescent="0.2"/>
    <row r="231" s="155" customFormat="1" x14ac:dyDescent="0.2"/>
    <row r="232" s="155" customFormat="1" x14ac:dyDescent="0.2"/>
    <row r="233" s="155" customFormat="1" x14ac:dyDescent="0.2"/>
    <row r="234" s="155" customFormat="1" x14ac:dyDescent="0.2"/>
    <row r="235" s="155" customFormat="1" x14ac:dyDescent="0.2"/>
    <row r="236" s="155" customFormat="1" x14ac:dyDescent="0.2"/>
    <row r="237" s="155" customFormat="1" x14ac:dyDescent="0.2"/>
    <row r="238" s="155" customFormat="1" x14ac:dyDescent="0.2"/>
    <row r="239" s="155" customFormat="1" x14ac:dyDescent="0.2"/>
    <row r="240" s="155" customFormat="1" x14ac:dyDescent="0.2"/>
    <row r="241" s="155" customFormat="1" x14ac:dyDescent="0.2"/>
    <row r="242" s="155" customFormat="1" x14ac:dyDescent="0.2"/>
    <row r="243" s="155" customFormat="1" x14ac:dyDescent="0.2"/>
    <row r="244" s="155" customFormat="1" x14ac:dyDescent="0.2"/>
    <row r="245" s="155" customFormat="1" x14ac:dyDescent="0.2"/>
    <row r="246" s="155" customFormat="1" x14ac:dyDescent="0.2"/>
    <row r="247" s="155" customFormat="1" x14ac:dyDescent="0.2"/>
    <row r="248" s="155" customFormat="1" x14ac:dyDescent="0.2"/>
    <row r="249" s="155" customFormat="1" x14ac:dyDescent="0.2"/>
    <row r="250" s="155" customFormat="1" x14ac:dyDescent="0.2"/>
    <row r="251" s="155" customFormat="1" x14ac:dyDescent="0.2"/>
    <row r="252" s="155" customFormat="1" x14ac:dyDescent="0.2"/>
    <row r="253" s="155" customFormat="1" x14ac:dyDescent="0.2"/>
    <row r="254" s="155" customFormat="1" x14ac:dyDescent="0.2"/>
    <row r="255" s="155" customFormat="1" x14ac:dyDescent="0.2"/>
    <row r="256" s="155" customFormat="1" x14ac:dyDescent="0.2"/>
    <row r="257" s="155" customFormat="1" x14ac:dyDescent="0.2"/>
    <row r="258" s="155" customFormat="1" x14ac:dyDescent="0.2"/>
    <row r="259" s="155" customFormat="1" x14ac:dyDescent="0.2"/>
    <row r="260" s="155" customFormat="1" x14ac:dyDescent="0.2"/>
    <row r="261" s="155" customFormat="1" x14ac:dyDescent="0.2"/>
    <row r="262" s="155" customFormat="1" x14ac:dyDescent="0.2"/>
    <row r="263" s="155" customFormat="1" x14ac:dyDescent="0.2"/>
    <row r="264" s="155" customFormat="1" x14ac:dyDescent="0.2"/>
    <row r="265" s="155" customFormat="1" x14ac:dyDescent="0.2"/>
    <row r="266" s="155" customFormat="1" x14ac:dyDescent="0.2"/>
    <row r="267" s="155" customFormat="1" x14ac:dyDescent="0.2"/>
    <row r="268" s="155" customFormat="1" x14ac:dyDescent="0.2"/>
    <row r="269" s="155" customFormat="1" x14ac:dyDescent="0.2"/>
    <row r="270" s="155" customFormat="1" x14ac:dyDescent="0.2"/>
    <row r="271" s="155" customFormat="1" x14ac:dyDescent="0.2"/>
    <row r="272" s="155" customFormat="1" x14ac:dyDescent="0.2"/>
    <row r="273" s="155" customFormat="1" x14ac:dyDescent="0.2"/>
    <row r="274" s="155" customFormat="1" x14ac:dyDescent="0.2"/>
    <row r="275" s="155" customFormat="1" x14ac:dyDescent="0.2"/>
    <row r="276" s="155" customFormat="1" x14ac:dyDescent="0.2"/>
    <row r="277" s="155" customFormat="1" x14ac:dyDescent="0.2"/>
    <row r="278" s="155" customFormat="1" x14ac:dyDescent="0.2"/>
    <row r="279" s="155" customFormat="1" x14ac:dyDescent="0.2"/>
    <row r="280" s="155" customFormat="1" x14ac:dyDescent="0.2"/>
    <row r="281" s="155" customFormat="1" x14ac:dyDescent="0.2"/>
    <row r="282" s="155" customFormat="1" x14ac:dyDescent="0.2"/>
    <row r="283" s="155" customFormat="1" x14ac:dyDescent="0.2"/>
    <row r="284" s="155" customFormat="1" x14ac:dyDescent="0.2"/>
    <row r="285" s="155" customFormat="1" x14ac:dyDescent="0.2"/>
    <row r="286" s="155" customFormat="1" x14ac:dyDescent="0.2"/>
    <row r="287" s="155" customFormat="1" x14ac:dyDescent="0.2"/>
    <row r="288" s="155" customFormat="1" x14ac:dyDescent="0.2"/>
    <row r="289" s="155" customFormat="1" x14ac:dyDescent="0.2"/>
    <row r="290" s="155" customFormat="1" x14ac:dyDescent="0.2"/>
    <row r="291" s="155" customFormat="1" x14ac:dyDescent="0.2"/>
    <row r="292" s="155" customFormat="1" x14ac:dyDescent="0.2"/>
    <row r="293" s="155" customFormat="1" x14ac:dyDescent="0.2"/>
    <row r="294" s="155" customFormat="1" x14ac:dyDescent="0.2"/>
    <row r="295" s="155" customFormat="1" x14ac:dyDescent="0.2"/>
    <row r="296" s="155" customFormat="1" x14ac:dyDescent="0.2"/>
    <row r="297" s="155" customFormat="1" x14ac:dyDescent="0.2"/>
    <row r="298" s="155" customFormat="1" x14ac:dyDescent="0.2"/>
    <row r="299" s="155" customFormat="1" x14ac:dyDescent="0.2"/>
    <row r="300" s="155" customFormat="1" x14ac:dyDescent="0.2"/>
    <row r="301" s="155" customFormat="1" x14ac:dyDescent="0.2"/>
    <row r="302" s="155" customFormat="1" x14ac:dyDescent="0.2"/>
    <row r="303" s="155" customFormat="1" x14ac:dyDescent="0.2"/>
    <row r="304" s="155" customFormat="1" x14ac:dyDescent="0.2"/>
    <row r="305" s="155" customFormat="1" x14ac:dyDescent="0.2"/>
    <row r="306" s="155" customFormat="1" x14ac:dyDescent="0.2"/>
    <row r="307" s="155" customFormat="1" x14ac:dyDescent="0.2"/>
    <row r="308" s="155" customFormat="1" x14ac:dyDescent="0.2"/>
    <row r="309" s="155" customFormat="1" x14ac:dyDescent="0.2"/>
    <row r="310" s="155" customFormat="1" x14ac:dyDescent="0.2"/>
    <row r="311" s="155" customFormat="1" x14ac:dyDescent="0.2"/>
    <row r="312" s="155" customFormat="1" x14ac:dyDescent="0.2"/>
    <row r="313" s="155" customFormat="1" x14ac:dyDescent="0.2"/>
    <row r="314" s="155" customFormat="1" x14ac:dyDescent="0.2"/>
    <row r="315" s="155" customFormat="1" x14ac:dyDescent="0.2"/>
    <row r="316" s="155" customFormat="1" x14ac:dyDescent="0.2"/>
    <row r="317" s="155" customFormat="1" x14ac:dyDescent="0.2"/>
    <row r="318" s="155" customFormat="1" x14ac:dyDescent="0.2"/>
    <row r="319" s="155" customFormat="1" x14ac:dyDescent="0.2"/>
    <row r="320" s="155" customFormat="1" x14ac:dyDescent="0.2"/>
    <row r="321" s="155" customFormat="1" x14ac:dyDescent="0.2"/>
    <row r="322" s="155" customFormat="1" x14ac:dyDescent="0.2"/>
    <row r="323" s="155" customFormat="1" x14ac:dyDescent="0.2"/>
  </sheetData>
  <mergeCells count="34">
    <mergeCell ref="A24:E24"/>
    <mergeCell ref="F24:G24"/>
    <mergeCell ref="H24:I24"/>
    <mergeCell ref="A20:I20"/>
    <mergeCell ref="A21:I21"/>
    <mergeCell ref="A22:I22"/>
    <mergeCell ref="A23:E23"/>
    <mergeCell ref="F23:G23"/>
    <mergeCell ref="H23:I23"/>
    <mergeCell ref="A17:C17"/>
    <mergeCell ref="D17:I17"/>
    <mergeCell ref="A18:C18"/>
    <mergeCell ref="E18:I18"/>
    <mergeCell ref="A19:C19"/>
    <mergeCell ref="E19:I19"/>
    <mergeCell ref="A16:C16"/>
    <mergeCell ref="D16:I16"/>
    <mergeCell ref="C7:D7"/>
    <mergeCell ref="C8:D8"/>
    <mergeCell ref="C9:D9"/>
    <mergeCell ref="C10:D10"/>
    <mergeCell ref="C11:D11"/>
    <mergeCell ref="C12:D12"/>
    <mergeCell ref="E13:I13"/>
    <mergeCell ref="A14:C15"/>
    <mergeCell ref="D14:F15"/>
    <mergeCell ref="G14:I14"/>
    <mergeCell ref="G15:I15"/>
    <mergeCell ref="C6:D6"/>
    <mergeCell ref="A1:I1"/>
    <mergeCell ref="C2:D2"/>
    <mergeCell ref="C3:D3"/>
    <mergeCell ref="C4:D4"/>
    <mergeCell ref="C5:D5"/>
  </mergeCells>
  <pageMargins left="0.70866141732283472" right="0.70866141732283472" top="0.74803149606299213" bottom="0.74803149606299213" header="0.31496062992125984" footer="0.31496062992125984"/>
  <pageSetup paperSize="9" scale="96" orientation="portrait" r:id="rId1"/>
  <headerFooter>
    <oddFooter>&amp;L&amp;1#&amp;"Calibri"&amp;10&amp;K000000Sensitivity: Internal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B1:L75"/>
  <sheetViews>
    <sheetView view="pageLayout" zoomScale="40" zoomScaleNormal="70" zoomScalePageLayoutView="40" workbookViewId="0">
      <selection activeCell="M1" sqref="M1"/>
    </sheetView>
  </sheetViews>
  <sheetFormatPr defaultColWidth="8" defaultRowHeight="11.25" x14ac:dyDescent="0.2"/>
  <cols>
    <col min="1" max="1" width="1.7109375" style="29" customWidth="1"/>
    <col min="2" max="2" width="26.7109375" style="29" customWidth="1"/>
    <col min="3" max="3" width="21.7109375" style="29" customWidth="1"/>
    <col min="4" max="6" width="8.7109375" style="29" customWidth="1"/>
    <col min="7" max="7" width="26.7109375" style="29" customWidth="1"/>
    <col min="8" max="11" width="8.7109375" style="29" customWidth="1"/>
    <col min="12" max="12" width="10.85546875" style="29" customWidth="1"/>
    <col min="13" max="13" width="1.5703125" style="29" customWidth="1"/>
    <col min="14" max="16384" width="8" style="29"/>
  </cols>
  <sheetData>
    <row r="1" spans="2:12" ht="12" thickBot="1" x14ac:dyDescent="0.25"/>
    <row r="2" spans="2:12" ht="11.25" customHeight="1" x14ac:dyDescent="0.2">
      <c r="B2" s="30"/>
      <c r="C2" s="31"/>
      <c r="D2" s="31"/>
      <c r="E2" s="31"/>
      <c r="F2" s="31"/>
      <c r="G2" s="31"/>
      <c r="H2" s="31"/>
      <c r="I2" s="31"/>
      <c r="J2" s="31"/>
      <c r="K2" s="31"/>
      <c r="L2" s="32"/>
    </row>
    <row r="3" spans="2:12" ht="11.25" customHeight="1" x14ac:dyDescent="0.2">
      <c r="B3" s="33"/>
      <c r="C3" s="34"/>
      <c r="D3" s="34"/>
      <c r="E3" s="34"/>
      <c r="F3" s="34"/>
      <c r="G3" s="34"/>
      <c r="H3" s="34"/>
      <c r="I3" s="34"/>
      <c r="J3" s="34"/>
      <c r="K3" s="34"/>
      <c r="L3" s="35"/>
    </row>
    <row r="4" spans="2:12" ht="11.25" customHeight="1" x14ac:dyDescent="0.2">
      <c r="B4" s="33"/>
      <c r="C4" s="34"/>
      <c r="D4" s="34"/>
      <c r="E4" s="34"/>
      <c r="F4" s="34"/>
      <c r="G4" s="34"/>
      <c r="H4" s="34"/>
      <c r="I4" s="34"/>
      <c r="J4" s="34"/>
      <c r="K4" s="34"/>
      <c r="L4" s="35"/>
    </row>
    <row r="5" spans="2:12" ht="11.25" customHeight="1" x14ac:dyDescent="0.2">
      <c r="B5" s="33"/>
      <c r="C5" s="34"/>
      <c r="D5" s="34"/>
      <c r="E5" s="34"/>
      <c r="F5" s="34"/>
      <c r="G5" s="34"/>
      <c r="H5" s="34"/>
      <c r="I5" s="34"/>
      <c r="J5" s="34"/>
      <c r="K5" s="34"/>
      <c r="L5" s="35"/>
    </row>
    <row r="6" spans="2:12" ht="11.25" customHeight="1" x14ac:dyDescent="0.2">
      <c r="B6" s="33"/>
      <c r="C6" s="34"/>
      <c r="D6" s="34"/>
      <c r="E6" s="34"/>
      <c r="F6" s="34"/>
      <c r="G6" s="34"/>
      <c r="H6" s="34"/>
      <c r="I6" s="34"/>
      <c r="J6" s="34"/>
      <c r="K6" s="34"/>
      <c r="L6" s="35"/>
    </row>
    <row r="7" spans="2:12" ht="11.25" customHeight="1" x14ac:dyDescent="0.2">
      <c r="B7" s="33"/>
      <c r="C7" s="34"/>
      <c r="D7" s="34"/>
      <c r="E7" s="34"/>
      <c r="F7" s="34"/>
      <c r="G7" s="34"/>
      <c r="H7" s="34"/>
      <c r="I7" s="34"/>
      <c r="J7" s="34"/>
      <c r="K7" s="34"/>
      <c r="L7" s="35"/>
    </row>
    <row r="8" spans="2:12" ht="11.25" customHeight="1" x14ac:dyDescent="0.2">
      <c r="B8" s="33"/>
      <c r="C8" s="34"/>
      <c r="D8" s="34"/>
      <c r="E8" s="34"/>
      <c r="F8" s="34"/>
      <c r="G8" s="34"/>
      <c r="H8" s="34"/>
      <c r="I8" s="34"/>
      <c r="J8" s="34"/>
      <c r="K8" s="34"/>
      <c r="L8" s="35"/>
    </row>
    <row r="9" spans="2:12" ht="11.25" customHeight="1" x14ac:dyDescent="0.2">
      <c r="B9" s="33"/>
      <c r="C9" s="34"/>
      <c r="D9" s="34"/>
      <c r="E9" s="34"/>
      <c r="F9" s="34"/>
      <c r="G9" s="34"/>
      <c r="H9" s="34"/>
      <c r="I9" s="34"/>
      <c r="J9" s="34"/>
      <c r="K9" s="34"/>
      <c r="L9" s="35"/>
    </row>
    <row r="10" spans="2:12" ht="11.25" customHeight="1" x14ac:dyDescent="0.2">
      <c r="B10" s="33"/>
      <c r="C10" s="34"/>
      <c r="D10" s="34"/>
      <c r="E10" s="34"/>
      <c r="F10" s="34"/>
      <c r="G10" s="34"/>
      <c r="H10" s="34"/>
      <c r="I10" s="34"/>
      <c r="J10" s="34"/>
      <c r="K10" s="34"/>
      <c r="L10" s="35"/>
    </row>
    <row r="11" spans="2:12" ht="11.25" customHeight="1" x14ac:dyDescent="0.2">
      <c r="B11" s="33"/>
      <c r="C11" s="34"/>
      <c r="D11" s="34"/>
      <c r="E11" s="34"/>
      <c r="F11" s="34"/>
      <c r="G11" s="34"/>
      <c r="H11" s="34"/>
      <c r="I11" s="34"/>
      <c r="J11" s="34"/>
      <c r="K11" s="34"/>
      <c r="L11" s="35"/>
    </row>
    <row r="12" spans="2:12" ht="11.25" customHeight="1" x14ac:dyDescent="0.2">
      <c r="B12" s="33"/>
      <c r="C12" s="34"/>
      <c r="D12" s="34"/>
      <c r="E12" s="34"/>
      <c r="F12" s="34"/>
      <c r="G12" s="34"/>
      <c r="H12" s="34"/>
      <c r="I12" s="34"/>
      <c r="J12" s="34"/>
      <c r="K12" s="34"/>
      <c r="L12" s="35"/>
    </row>
    <row r="13" spans="2:12" ht="11.25" customHeight="1" x14ac:dyDescent="0.2">
      <c r="B13" s="33"/>
      <c r="C13" s="34"/>
      <c r="D13" s="34"/>
      <c r="E13" s="34"/>
      <c r="F13" s="34"/>
      <c r="G13" s="34"/>
      <c r="H13" s="34"/>
      <c r="I13" s="34"/>
      <c r="J13" s="34"/>
      <c r="K13" s="34"/>
      <c r="L13" s="35"/>
    </row>
    <row r="14" spans="2:12" ht="17.45" customHeight="1" x14ac:dyDescent="0.2">
      <c r="B14" s="33"/>
      <c r="C14" s="34"/>
      <c r="D14" s="34"/>
      <c r="E14" s="34"/>
      <c r="F14" s="34"/>
      <c r="G14" s="34"/>
      <c r="H14" s="34"/>
      <c r="I14" s="34"/>
      <c r="J14" s="34"/>
      <c r="K14" s="34"/>
      <c r="L14" s="35"/>
    </row>
    <row r="15" spans="2:12" ht="17.45" customHeight="1" x14ac:dyDescent="0.4">
      <c r="B15" s="33"/>
      <c r="C15" s="34"/>
      <c r="D15" s="34"/>
      <c r="E15" s="34"/>
      <c r="F15" s="36"/>
      <c r="G15" s="34"/>
      <c r="H15" s="34"/>
      <c r="I15" s="34"/>
      <c r="J15" s="34"/>
      <c r="K15" s="34"/>
      <c r="L15" s="35"/>
    </row>
    <row r="16" spans="2:12" ht="17.45" customHeight="1" x14ac:dyDescent="0.25">
      <c r="B16" s="33"/>
      <c r="C16" s="34"/>
      <c r="D16" s="34"/>
      <c r="E16" s="34"/>
      <c r="F16" s="37"/>
      <c r="G16" s="34"/>
      <c r="H16" s="34"/>
      <c r="I16" s="34"/>
      <c r="J16" s="34"/>
      <c r="K16" s="34"/>
      <c r="L16" s="35"/>
    </row>
    <row r="17" spans="2:12" ht="17.45" customHeight="1" x14ac:dyDescent="0.2">
      <c r="B17" s="33"/>
      <c r="C17" s="34"/>
      <c r="D17" s="34"/>
      <c r="E17" s="34"/>
      <c r="F17" s="34"/>
      <c r="G17" s="34"/>
      <c r="H17" s="34"/>
      <c r="I17" s="34"/>
      <c r="J17" s="34"/>
      <c r="K17" s="34"/>
      <c r="L17" s="35"/>
    </row>
    <row r="18" spans="2:12" ht="17.45" customHeight="1" x14ac:dyDescent="0.2">
      <c r="B18" s="33"/>
      <c r="C18" s="34"/>
      <c r="D18" s="34"/>
      <c r="E18" s="34"/>
      <c r="F18" s="34"/>
      <c r="G18" s="34"/>
      <c r="H18" s="34"/>
      <c r="I18" s="34"/>
      <c r="J18" s="34"/>
      <c r="K18" s="34"/>
      <c r="L18" s="35"/>
    </row>
    <row r="19" spans="2:12" ht="17.45" customHeight="1" x14ac:dyDescent="0.2">
      <c r="B19" s="33"/>
      <c r="C19" s="34"/>
      <c r="D19" s="34"/>
      <c r="E19" s="34"/>
      <c r="F19" s="34"/>
      <c r="G19" s="34"/>
      <c r="H19" s="34"/>
      <c r="I19" s="34"/>
      <c r="J19" s="34"/>
      <c r="K19" s="34"/>
      <c r="L19" s="35"/>
    </row>
    <row r="20" spans="2:12" ht="17.45" customHeight="1" x14ac:dyDescent="0.2">
      <c r="B20" s="33"/>
      <c r="C20" s="34"/>
      <c r="D20" s="34"/>
      <c r="E20" s="34"/>
      <c r="F20" s="34"/>
      <c r="G20" s="34"/>
      <c r="H20" s="34"/>
      <c r="I20" s="34"/>
      <c r="J20" s="34"/>
      <c r="K20" s="34"/>
      <c r="L20" s="35"/>
    </row>
    <row r="21" spans="2:12" ht="17.45" customHeight="1" x14ac:dyDescent="0.2">
      <c r="B21" s="33"/>
      <c r="C21" s="34"/>
      <c r="D21" s="34"/>
      <c r="E21" s="34"/>
      <c r="F21" s="34"/>
      <c r="G21" s="34"/>
      <c r="H21" s="34"/>
      <c r="I21" s="34"/>
      <c r="J21" s="34"/>
      <c r="K21" s="34"/>
      <c r="L21" s="35"/>
    </row>
    <row r="22" spans="2:12" ht="17.45" customHeight="1" x14ac:dyDescent="0.2">
      <c r="B22" s="33"/>
      <c r="C22" s="34"/>
      <c r="D22" s="34"/>
      <c r="E22" s="34"/>
      <c r="F22" s="34"/>
      <c r="G22" s="34"/>
      <c r="H22" s="34"/>
      <c r="I22" s="34"/>
      <c r="J22" s="34"/>
      <c r="K22" s="34"/>
      <c r="L22" s="35"/>
    </row>
    <row r="23" spans="2:12" ht="17.45" customHeight="1" x14ac:dyDescent="0.2">
      <c r="B23" s="33"/>
      <c r="C23" s="34"/>
      <c r="D23" s="34"/>
      <c r="E23" s="34"/>
      <c r="F23" s="34"/>
      <c r="G23" s="34"/>
      <c r="H23" s="34"/>
      <c r="I23" s="34"/>
      <c r="J23" s="34"/>
      <c r="K23" s="34"/>
      <c r="L23" s="35"/>
    </row>
    <row r="24" spans="2:12" ht="17.45" customHeight="1" x14ac:dyDescent="0.2">
      <c r="B24" s="33"/>
      <c r="C24" s="34"/>
      <c r="D24" s="34"/>
      <c r="E24" s="34"/>
      <c r="F24" s="34"/>
      <c r="G24" s="34"/>
      <c r="H24" s="34"/>
      <c r="I24" s="34"/>
      <c r="J24" s="34"/>
      <c r="K24" s="34"/>
      <c r="L24" s="35"/>
    </row>
    <row r="25" spans="2:12" ht="17.45" customHeight="1" x14ac:dyDescent="0.2">
      <c r="B25" s="33"/>
      <c r="C25" s="34"/>
      <c r="D25" s="34"/>
      <c r="E25" s="34"/>
      <c r="F25" s="34"/>
      <c r="G25" s="234"/>
      <c r="H25" s="34"/>
      <c r="I25" s="34"/>
      <c r="J25" s="34"/>
      <c r="K25" s="34"/>
      <c r="L25" s="35"/>
    </row>
    <row r="26" spans="2:12" ht="17.45" customHeight="1" x14ac:dyDescent="0.2">
      <c r="B26" s="33"/>
      <c r="C26" s="34"/>
      <c r="D26" s="34"/>
      <c r="E26" s="34"/>
      <c r="F26" s="34"/>
      <c r="G26" s="34"/>
      <c r="H26" s="34"/>
      <c r="I26" s="34"/>
      <c r="J26" s="34"/>
      <c r="K26" s="34"/>
      <c r="L26" s="35"/>
    </row>
    <row r="27" spans="2:12" ht="17.45" customHeight="1" x14ac:dyDescent="0.2">
      <c r="B27" s="33"/>
      <c r="C27" s="34"/>
      <c r="D27" s="34"/>
      <c r="E27" s="34"/>
      <c r="F27" s="34"/>
      <c r="G27" s="34"/>
      <c r="H27" s="34"/>
      <c r="I27" s="34"/>
      <c r="J27" s="34"/>
      <c r="K27" s="34"/>
      <c r="L27" s="35"/>
    </row>
    <row r="28" spans="2:12" ht="17.45" customHeight="1" x14ac:dyDescent="0.2">
      <c r="B28" s="33"/>
      <c r="C28" s="34"/>
      <c r="D28" s="34"/>
      <c r="E28" s="34"/>
      <c r="F28" s="34"/>
      <c r="G28" s="34"/>
      <c r="H28" s="34"/>
      <c r="I28" s="34"/>
      <c r="J28" s="34"/>
      <c r="K28" s="34"/>
      <c r="L28" s="35"/>
    </row>
    <row r="29" spans="2:12" ht="17.45" customHeight="1" x14ac:dyDescent="0.2">
      <c r="B29" s="33"/>
      <c r="C29" s="34"/>
      <c r="D29" s="34"/>
      <c r="E29" s="34"/>
      <c r="F29" s="34"/>
      <c r="G29" s="34"/>
      <c r="H29" s="34"/>
      <c r="I29" s="34"/>
      <c r="J29" s="34"/>
      <c r="K29" s="34"/>
      <c r="L29" s="35"/>
    </row>
    <row r="30" spans="2:12" ht="17.45" customHeight="1" x14ac:dyDescent="0.2">
      <c r="B30" s="33"/>
      <c r="C30" s="34"/>
      <c r="D30" s="34"/>
      <c r="E30" s="34"/>
      <c r="F30" s="34"/>
      <c r="G30" s="34"/>
      <c r="H30" s="34"/>
      <c r="I30" s="34"/>
      <c r="J30" s="34"/>
      <c r="K30" s="34"/>
      <c r="L30" s="35"/>
    </row>
    <row r="31" spans="2:12" ht="17.45" customHeight="1" x14ac:dyDescent="0.2">
      <c r="B31" s="33"/>
      <c r="C31" s="34"/>
      <c r="D31" s="34"/>
      <c r="E31" s="34"/>
      <c r="F31" s="34"/>
      <c r="G31" s="34"/>
      <c r="H31" s="34"/>
      <c r="I31" s="34"/>
      <c r="J31" s="34"/>
      <c r="K31" s="34"/>
      <c r="L31" s="35"/>
    </row>
    <row r="32" spans="2:12" ht="17.45" customHeight="1" x14ac:dyDescent="0.2">
      <c r="B32" s="33"/>
      <c r="C32" s="34"/>
      <c r="D32" s="34"/>
      <c r="E32" s="34"/>
      <c r="F32" s="34"/>
      <c r="G32" s="34"/>
      <c r="H32" s="34"/>
      <c r="I32" s="34"/>
      <c r="J32" s="34"/>
      <c r="K32" s="34"/>
      <c r="L32" s="35"/>
    </row>
    <row r="33" spans="2:12" ht="17.45" customHeight="1" x14ac:dyDescent="0.2">
      <c r="B33" s="33"/>
      <c r="C33" s="34"/>
      <c r="D33" s="34"/>
      <c r="E33" s="34"/>
      <c r="F33" s="34"/>
      <c r="G33" s="34"/>
      <c r="H33" s="34"/>
      <c r="I33" s="34"/>
      <c r="J33" s="34"/>
      <c r="K33" s="34"/>
      <c r="L33" s="35"/>
    </row>
    <row r="34" spans="2:12" ht="17.45" customHeight="1" x14ac:dyDescent="0.2">
      <c r="B34" s="33"/>
      <c r="C34" s="34"/>
      <c r="D34" s="34"/>
      <c r="E34" s="34"/>
      <c r="F34" s="34"/>
      <c r="G34" s="34"/>
      <c r="H34" s="34"/>
      <c r="I34" s="34"/>
      <c r="J34" s="34"/>
      <c r="K34" s="34"/>
      <c r="L34" s="35"/>
    </row>
    <row r="35" spans="2:12" ht="17.45" customHeight="1" x14ac:dyDescent="0.2">
      <c r="B35" s="33"/>
      <c r="C35" s="34"/>
      <c r="D35" s="34"/>
      <c r="E35" s="34"/>
      <c r="F35" s="34"/>
      <c r="G35" s="34"/>
      <c r="H35" s="34"/>
      <c r="I35" s="34"/>
      <c r="J35" s="34"/>
      <c r="K35" s="34"/>
      <c r="L35" s="35"/>
    </row>
    <row r="36" spans="2:12" ht="17.45" customHeight="1" x14ac:dyDescent="0.2">
      <c r="B36" s="33"/>
      <c r="C36" s="34"/>
      <c r="D36" s="34"/>
      <c r="E36" s="34"/>
      <c r="F36" s="34"/>
      <c r="G36" s="34"/>
      <c r="H36" s="34"/>
      <c r="I36" s="34"/>
      <c r="J36" s="34"/>
      <c r="K36" s="34"/>
      <c r="L36" s="35"/>
    </row>
    <row r="37" spans="2:12" ht="17.45" customHeight="1" x14ac:dyDescent="0.2">
      <c r="B37" s="33"/>
      <c r="C37" s="34"/>
      <c r="D37" s="34"/>
      <c r="E37" s="34"/>
      <c r="F37" s="34"/>
      <c r="G37" s="34"/>
      <c r="H37" s="34"/>
      <c r="I37" s="34"/>
      <c r="J37" s="34"/>
      <c r="K37" s="34"/>
      <c r="L37" s="35"/>
    </row>
    <row r="38" spans="2:12" ht="17.45" customHeight="1" x14ac:dyDescent="0.2">
      <c r="B38" s="33"/>
      <c r="C38" s="34"/>
      <c r="D38" s="34"/>
      <c r="E38" s="34"/>
      <c r="F38" s="34"/>
      <c r="G38" s="34"/>
      <c r="H38" s="34"/>
      <c r="I38" s="34"/>
      <c r="J38" s="34"/>
      <c r="K38" s="34"/>
      <c r="L38" s="35"/>
    </row>
    <row r="39" spans="2:12" ht="17.45" customHeight="1" x14ac:dyDescent="0.2">
      <c r="B39" s="33"/>
      <c r="C39" s="34"/>
      <c r="D39" s="34"/>
      <c r="E39" s="34"/>
      <c r="F39" s="34"/>
      <c r="G39" s="34"/>
      <c r="H39" s="34"/>
      <c r="I39" s="34"/>
      <c r="J39" s="34"/>
      <c r="K39" s="34"/>
      <c r="L39" s="35"/>
    </row>
    <row r="40" spans="2:12" ht="17.45" customHeight="1" x14ac:dyDescent="0.2">
      <c r="B40" s="33"/>
      <c r="C40" s="34"/>
      <c r="D40" s="34"/>
      <c r="E40" s="34"/>
      <c r="F40" s="34"/>
      <c r="G40" s="34"/>
      <c r="H40" s="34"/>
      <c r="I40" s="34"/>
      <c r="J40" s="34"/>
      <c r="K40" s="34"/>
      <c r="L40" s="35"/>
    </row>
    <row r="41" spans="2:12" ht="17.45" customHeight="1" x14ac:dyDescent="0.2">
      <c r="B41" s="33"/>
      <c r="C41" s="34"/>
      <c r="D41" s="34"/>
      <c r="E41" s="34"/>
      <c r="F41" s="34"/>
      <c r="G41" s="34"/>
      <c r="H41" s="34"/>
      <c r="I41" s="34"/>
      <c r="J41" s="34"/>
      <c r="K41" s="34"/>
      <c r="L41" s="35"/>
    </row>
    <row r="42" spans="2:12" ht="17.45" customHeight="1" x14ac:dyDescent="0.2">
      <c r="B42" s="33"/>
      <c r="C42" s="34"/>
      <c r="D42" s="34"/>
      <c r="E42" s="34"/>
      <c r="F42" s="34"/>
      <c r="G42" s="34"/>
      <c r="H42" s="34"/>
      <c r="I42" s="34"/>
      <c r="J42" s="34"/>
      <c r="K42" s="34"/>
      <c r="L42" s="35"/>
    </row>
    <row r="43" spans="2:12" ht="17.45" customHeight="1" x14ac:dyDescent="0.2">
      <c r="B43" s="33"/>
      <c r="C43" s="34"/>
      <c r="D43" s="34"/>
      <c r="E43" s="34"/>
      <c r="F43" s="34"/>
      <c r="G43" s="34"/>
      <c r="H43" s="34"/>
      <c r="I43" s="34"/>
      <c r="J43" s="34"/>
      <c r="K43" s="34"/>
      <c r="L43" s="35"/>
    </row>
    <row r="44" spans="2:12" ht="17.45" customHeight="1" x14ac:dyDescent="0.2">
      <c r="B44" s="33"/>
      <c r="C44" s="34"/>
      <c r="D44" s="34"/>
      <c r="E44" s="34"/>
      <c r="F44" s="34"/>
      <c r="G44" s="34"/>
      <c r="H44" s="34"/>
      <c r="I44" s="34"/>
      <c r="J44" s="34"/>
      <c r="K44" s="34"/>
      <c r="L44" s="35"/>
    </row>
    <row r="45" spans="2:12" ht="17.45" customHeight="1" x14ac:dyDescent="0.2">
      <c r="B45" s="33"/>
      <c r="C45" s="34"/>
      <c r="D45" s="34"/>
      <c r="E45" s="34"/>
      <c r="F45" s="34"/>
      <c r="G45" s="34"/>
      <c r="H45" s="34"/>
      <c r="I45" s="34"/>
      <c r="J45" s="34"/>
      <c r="K45" s="34"/>
      <c r="L45" s="35"/>
    </row>
    <row r="46" spans="2:12" ht="17.45" customHeight="1" x14ac:dyDescent="0.2">
      <c r="B46" s="33"/>
      <c r="C46" s="34"/>
      <c r="D46" s="34"/>
      <c r="E46" s="34"/>
      <c r="F46" s="34"/>
      <c r="G46" s="34"/>
      <c r="H46" s="34"/>
      <c r="I46" s="34"/>
      <c r="J46" s="34"/>
      <c r="K46" s="34"/>
      <c r="L46" s="35"/>
    </row>
    <row r="47" spans="2:12" ht="17.45" customHeight="1" x14ac:dyDescent="0.2">
      <c r="B47" s="33"/>
      <c r="C47" s="34"/>
      <c r="D47" s="34"/>
      <c r="E47" s="34"/>
      <c r="F47" s="34"/>
      <c r="G47" s="34"/>
      <c r="H47" s="34"/>
      <c r="I47" s="34"/>
      <c r="J47" s="34"/>
      <c r="K47" s="34"/>
      <c r="L47" s="35"/>
    </row>
    <row r="48" spans="2:12" ht="17.45" customHeight="1" x14ac:dyDescent="0.2">
      <c r="B48" s="33"/>
      <c r="C48" s="34"/>
      <c r="D48" s="34"/>
      <c r="E48" s="34"/>
      <c r="F48" s="34"/>
      <c r="G48" s="34"/>
      <c r="H48" s="34"/>
      <c r="I48" s="34"/>
      <c r="J48" s="34"/>
      <c r="K48" s="34"/>
      <c r="L48" s="35"/>
    </row>
    <row r="49" spans="2:12" ht="17.45" customHeight="1" x14ac:dyDescent="0.2">
      <c r="B49" s="33"/>
      <c r="C49" s="34"/>
      <c r="D49" s="34"/>
      <c r="E49" s="34"/>
      <c r="F49" s="34"/>
      <c r="G49" s="34"/>
      <c r="H49" s="34"/>
      <c r="I49" s="34"/>
      <c r="J49" s="34"/>
      <c r="K49" s="34"/>
      <c r="L49" s="35"/>
    </row>
    <row r="50" spans="2:12" ht="17.45" customHeight="1" x14ac:dyDescent="0.2">
      <c r="B50" s="33"/>
      <c r="C50" s="34"/>
      <c r="D50" s="34"/>
      <c r="E50" s="34"/>
      <c r="F50" s="34"/>
      <c r="G50" s="34"/>
      <c r="H50" s="34"/>
      <c r="I50" s="34"/>
      <c r="J50" s="34"/>
      <c r="K50" s="34"/>
      <c r="L50" s="35"/>
    </row>
    <row r="51" spans="2:12" ht="17.45" customHeight="1" x14ac:dyDescent="0.2">
      <c r="B51" s="33"/>
      <c r="C51" s="34"/>
      <c r="D51" s="34"/>
      <c r="E51" s="34"/>
      <c r="F51" s="34"/>
      <c r="G51" s="34"/>
      <c r="H51" s="34"/>
      <c r="I51" s="34"/>
      <c r="J51" s="34"/>
      <c r="K51" s="34"/>
      <c r="L51" s="35"/>
    </row>
    <row r="52" spans="2:12" ht="17.45" customHeight="1" x14ac:dyDescent="0.2">
      <c r="B52" s="33"/>
      <c r="C52" s="34"/>
      <c r="D52" s="34"/>
      <c r="E52" s="34"/>
      <c r="F52" s="34"/>
      <c r="G52" s="34"/>
      <c r="H52" s="34"/>
      <c r="I52" s="34"/>
      <c r="J52" s="34"/>
      <c r="K52" s="34"/>
      <c r="L52" s="35"/>
    </row>
    <row r="53" spans="2:12" ht="17.45" customHeight="1" x14ac:dyDescent="0.2">
      <c r="B53" s="33"/>
      <c r="C53" s="34"/>
      <c r="D53" s="34"/>
      <c r="E53" s="34"/>
      <c r="F53" s="34"/>
      <c r="G53" s="34"/>
      <c r="H53" s="34"/>
      <c r="I53" s="34"/>
      <c r="J53" s="34"/>
      <c r="K53" s="34"/>
      <c r="L53" s="35"/>
    </row>
    <row r="54" spans="2:12" ht="17.45" customHeight="1" x14ac:dyDescent="0.2">
      <c r="B54" s="33"/>
      <c r="C54" s="34"/>
      <c r="D54" s="34"/>
      <c r="E54" s="34"/>
      <c r="F54" s="34"/>
      <c r="G54" s="34"/>
      <c r="H54" s="34"/>
      <c r="I54" s="34"/>
      <c r="J54" s="34"/>
      <c r="K54" s="34"/>
      <c r="L54" s="35"/>
    </row>
    <row r="55" spans="2:12" ht="17.45" customHeight="1" x14ac:dyDescent="0.2">
      <c r="B55" s="33"/>
      <c r="C55" s="34"/>
      <c r="D55" s="34"/>
      <c r="E55" s="34"/>
      <c r="F55" s="34"/>
      <c r="G55" s="34"/>
      <c r="H55" s="34"/>
      <c r="I55" s="34"/>
      <c r="J55" s="34"/>
      <c r="K55" s="34"/>
      <c r="L55" s="35"/>
    </row>
    <row r="56" spans="2:12" ht="17.45" customHeight="1" x14ac:dyDescent="0.2">
      <c r="B56" s="33"/>
      <c r="C56" s="34"/>
      <c r="D56" s="34"/>
      <c r="E56" s="34"/>
      <c r="F56" s="34"/>
      <c r="G56" s="34"/>
      <c r="H56" s="34"/>
      <c r="I56" s="34"/>
      <c r="J56" s="34"/>
      <c r="K56" s="34"/>
      <c r="L56" s="35"/>
    </row>
    <row r="57" spans="2:12" ht="17.45" customHeight="1" x14ac:dyDescent="0.2">
      <c r="B57" s="33"/>
      <c r="C57" s="34"/>
      <c r="D57" s="34"/>
      <c r="E57" s="34"/>
      <c r="F57" s="34"/>
      <c r="G57" s="34"/>
      <c r="H57" s="34"/>
      <c r="I57" s="34"/>
      <c r="J57" s="34"/>
      <c r="K57" s="34"/>
      <c r="L57" s="35"/>
    </row>
    <row r="58" spans="2:12" ht="17.45" customHeight="1" x14ac:dyDescent="0.2">
      <c r="B58" s="33"/>
      <c r="C58" s="34"/>
      <c r="D58" s="34"/>
      <c r="E58" s="34"/>
      <c r="F58" s="34"/>
      <c r="G58" s="34"/>
      <c r="H58" s="34"/>
      <c r="I58" s="34"/>
      <c r="J58" s="34"/>
      <c r="K58" s="34"/>
      <c r="L58" s="35"/>
    </row>
    <row r="59" spans="2:12" ht="17.45" customHeight="1" x14ac:dyDescent="0.2">
      <c r="B59" s="33"/>
      <c r="C59" s="34"/>
      <c r="D59" s="34"/>
      <c r="E59" s="34"/>
      <c r="F59" s="34"/>
      <c r="G59" s="34"/>
      <c r="H59" s="34"/>
      <c r="I59" s="34"/>
      <c r="J59" s="34"/>
      <c r="K59" s="34"/>
      <c r="L59" s="35"/>
    </row>
    <row r="60" spans="2:12" ht="17.45" customHeight="1" x14ac:dyDescent="0.2">
      <c r="B60" s="33"/>
      <c r="C60" s="34"/>
      <c r="D60" s="34"/>
      <c r="E60" s="34"/>
      <c r="F60" s="34"/>
      <c r="G60" s="34"/>
      <c r="H60" s="34"/>
      <c r="I60" s="34"/>
      <c r="J60" s="34"/>
      <c r="K60" s="34"/>
      <c r="L60" s="35"/>
    </row>
    <row r="61" spans="2:12" ht="17.45" customHeight="1" x14ac:dyDescent="0.2">
      <c r="B61" s="33"/>
      <c r="C61" s="34"/>
      <c r="D61" s="34"/>
      <c r="E61" s="34"/>
      <c r="F61" s="34"/>
      <c r="G61" s="34"/>
      <c r="H61" s="34"/>
      <c r="I61" s="34"/>
      <c r="J61" s="34"/>
      <c r="K61" s="34"/>
      <c r="L61" s="35"/>
    </row>
    <row r="62" spans="2:12" ht="17.45" customHeight="1" thickBot="1" x14ac:dyDescent="0.25">
      <c r="B62" s="38"/>
      <c r="C62" s="39"/>
      <c r="D62" s="39"/>
      <c r="E62" s="39"/>
      <c r="F62" s="39"/>
      <c r="G62" s="39"/>
      <c r="H62" s="39"/>
      <c r="I62" s="39"/>
      <c r="J62" s="39"/>
      <c r="K62" s="39"/>
      <c r="L62" s="40"/>
    </row>
    <row r="63" spans="2:12" x14ac:dyDescent="0.2">
      <c r="B63" s="33"/>
      <c r="C63" s="34"/>
      <c r="D63" s="34"/>
      <c r="E63" s="34"/>
      <c r="F63" s="34"/>
      <c r="G63" s="34"/>
      <c r="H63" s="34"/>
      <c r="I63" s="34"/>
      <c r="J63" s="34"/>
      <c r="K63" s="34"/>
      <c r="L63" s="35"/>
    </row>
    <row r="64" spans="2:12" ht="26.25" x14ac:dyDescent="0.4">
      <c r="B64" s="33"/>
      <c r="C64" s="34"/>
      <c r="D64" s="34"/>
      <c r="E64" s="34"/>
      <c r="F64" s="28" t="s">
        <v>33</v>
      </c>
      <c r="G64" s="34"/>
      <c r="H64" s="34"/>
      <c r="I64" s="34"/>
      <c r="J64" s="34"/>
      <c r="K64" s="34"/>
      <c r="L64" s="35"/>
    </row>
    <row r="65" spans="2:12" ht="11.25" customHeight="1" thickBot="1" x14ac:dyDescent="0.45">
      <c r="B65" s="33"/>
      <c r="C65" s="34"/>
      <c r="D65" s="34"/>
      <c r="E65" s="34"/>
      <c r="F65" s="36"/>
      <c r="G65" s="34"/>
      <c r="H65" s="34"/>
      <c r="I65" s="34"/>
      <c r="J65" s="34"/>
      <c r="K65" s="34"/>
      <c r="L65" s="35"/>
    </row>
    <row r="66" spans="2:12" ht="15" customHeight="1" x14ac:dyDescent="0.25">
      <c r="B66" s="41" t="s">
        <v>34</v>
      </c>
      <c r="C66" s="42"/>
      <c r="D66" s="42"/>
      <c r="E66" s="42"/>
      <c r="F66" s="43"/>
      <c r="G66" s="44" t="s">
        <v>35</v>
      </c>
      <c r="H66" s="42"/>
      <c r="I66" s="42"/>
      <c r="J66" s="42"/>
      <c r="K66" s="42"/>
      <c r="L66" s="45"/>
    </row>
    <row r="67" spans="2:12" ht="15" customHeight="1" x14ac:dyDescent="0.2">
      <c r="B67" s="46" t="s">
        <v>36</v>
      </c>
      <c r="C67" s="47" t="s">
        <v>37</v>
      </c>
      <c r="D67" s="47"/>
      <c r="E67" s="47"/>
      <c r="F67" s="48"/>
      <c r="G67" s="47" t="s">
        <v>38</v>
      </c>
      <c r="H67" s="49"/>
      <c r="I67" s="47"/>
      <c r="J67" s="47"/>
      <c r="K67" s="47"/>
      <c r="L67" s="50"/>
    </row>
    <row r="68" spans="2:12" ht="15" customHeight="1" x14ac:dyDescent="0.2">
      <c r="B68" s="46" t="s">
        <v>39</v>
      </c>
      <c r="C68" s="51">
        <v>44167</v>
      </c>
      <c r="D68" s="47"/>
      <c r="E68" s="47"/>
      <c r="F68" s="48"/>
      <c r="G68" s="47" t="s">
        <v>40</v>
      </c>
      <c r="H68" s="49"/>
      <c r="I68" s="47"/>
      <c r="J68" s="47"/>
      <c r="K68" s="47"/>
      <c r="L68" s="50"/>
    </row>
    <row r="69" spans="2:12" ht="15" customHeight="1" x14ac:dyDescent="0.2">
      <c r="B69" s="46" t="s">
        <v>41</v>
      </c>
      <c r="C69" s="47" t="s">
        <v>42</v>
      </c>
      <c r="D69" s="47"/>
      <c r="E69" s="47"/>
      <c r="F69" s="48"/>
      <c r="G69" s="47" t="s">
        <v>43</v>
      </c>
      <c r="H69" s="51"/>
      <c r="I69" s="47"/>
      <c r="J69" s="47"/>
      <c r="K69" s="47"/>
      <c r="L69" s="50"/>
    </row>
    <row r="70" spans="2:12" ht="15" customHeight="1" x14ac:dyDescent="0.2">
      <c r="B70" s="46"/>
      <c r="C70" s="47"/>
      <c r="D70" s="47"/>
      <c r="E70" s="47"/>
      <c r="F70" s="48"/>
      <c r="G70" s="47" t="s">
        <v>44</v>
      </c>
      <c r="H70" s="49"/>
      <c r="I70" s="47"/>
      <c r="J70" s="47"/>
      <c r="K70" s="47"/>
      <c r="L70" s="50"/>
    </row>
    <row r="71" spans="2:12" ht="15" customHeight="1" x14ac:dyDescent="0.2">
      <c r="B71" s="46"/>
      <c r="C71" s="47"/>
      <c r="D71" s="47"/>
      <c r="E71" s="47"/>
      <c r="F71" s="48"/>
      <c r="G71" s="47"/>
      <c r="H71" s="47"/>
      <c r="I71" s="47"/>
      <c r="J71" s="47"/>
      <c r="K71" s="47"/>
      <c r="L71" s="50"/>
    </row>
    <row r="72" spans="2:12" ht="15" customHeight="1" x14ac:dyDescent="0.2">
      <c r="B72" s="46"/>
      <c r="C72" s="47"/>
      <c r="D72" s="47"/>
      <c r="E72" s="47"/>
      <c r="F72" s="48"/>
      <c r="G72" s="47" t="s">
        <v>45</v>
      </c>
      <c r="H72" s="47"/>
      <c r="I72" s="47"/>
      <c r="J72" s="47"/>
      <c r="K72" s="47"/>
      <c r="L72" s="50"/>
    </row>
    <row r="73" spans="2:12" ht="15" customHeight="1" x14ac:dyDescent="0.2">
      <c r="B73" s="46"/>
      <c r="C73" s="47"/>
      <c r="D73" s="47"/>
      <c r="E73" s="47"/>
      <c r="F73" s="48"/>
      <c r="G73" s="47"/>
      <c r="H73" s="47"/>
      <c r="I73" s="47"/>
      <c r="J73" s="47"/>
      <c r="K73" s="47"/>
      <c r="L73" s="50"/>
    </row>
    <row r="74" spans="2:12" ht="15" customHeight="1" x14ac:dyDescent="0.2">
      <c r="B74" s="46"/>
      <c r="C74" s="47"/>
      <c r="D74" s="47"/>
      <c r="E74" s="47"/>
      <c r="F74" s="48"/>
      <c r="G74" s="47"/>
      <c r="H74" s="47"/>
      <c r="I74" s="47"/>
      <c r="J74" s="47"/>
      <c r="K74" s="47"/>
      <c r="L74" s="50"/>
    </row>
    <row r="75" spans="2:12" ht="15" customHeight="1" thickBot="1" x14ac:dyDescent="0.25">
      <c r="B75" s="52"/>
      <c r="C75" s="53"/>
      <c r="D75" s="53"/>
      <c r="E75" s="53"/>
      <c r="F75" s="54"/>
      <c r="G75" s="53"/>
      <c r="H75" s="53"/>
      <c r="I75" s="53"/>
      <c r="J75" s="53"/>
      <c r="K75" s="53"/>
      <c r="L75" s="55"/>
    </row>
  </sheetData>
  <phoneticPr fontId="19" type="noConversion"/>
  <pageMargins left="0.75" right="0.75" top="1" bottom="1" header="0.5" footer="0.5"/>
  <pageSetup paperSize="9" scale="58" orientation="portrait" r:id="rId1"/>
  <headerFooter alignWithMargins="0">
    <oddFooter>&amp;L&amp;1#&amp;"Calibri"&amp;10&amp;K000000Sensitivity: Internal</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85"/>
  <sheetViews>
    <sheetView showGridLines="0" topLeftCell="M1" zoomScale="85" zoomScaleNormal="85" workbookViewId="0">
      <selection activeCell="Q13" sqref="Q13"/>
    </sheetView>
  </sheetViews>
  <sheetFormatPr defaultRowHeight="12.75" x14ac:dyDescent="0.2"/>
  <cols>
    <col min="1" max="1" width="2.28515625" style="87" customWidth="1"/>
    <col min="2" max="2" width="31.85546875" bestFit="1" customWidth="1"/>
    <col min="3" max="3" width="90.5703125" style="88" customWidth="1"/>
    <col min="4" max="6" width="6.7109375" style="122" customWidth="1"/>
    <col min="7" max="10" width="9.140625" style="87" customWidth="1"/>
  </cols>
  <sheetData>
    <row r="1" spans="2:18" s="87" customFormat="1" ht="10.5" customHeight="1" thickBot="1" x14ac:dyDescent="0.25">
      <c r="C1" s="107"/>
      <c r="D1" s="108"/>
      <c r="E1" s="108"/>
      <c r="F1" s="108"/>
      <c r="G1" s="109"/>
      <c r="H1" s="109"/>
      <c r="I1" s="109"/>
      <c r="J1" s="109"/>
      <c r="K1" s="109"/>
      <c r="L1" s="109"/>
      <c r="M1" s="109"/>
      <c r="N1" s="109"/>
      <c r="O1" s="109"/>
      <c r="P1" s="109"/>
      <c r="Q1" s="109"/>
      <c r="R1" s="109"/>
    </row>
    <row r="2" spans="2:18" ht="15" customHeight="1" x14ac:dyDescent="0.25">
      <c r="B2" s="110"/>
      <c r="C2" s="111"/>
      <c r="D2" s="531"/>
      <c r="E2" s="532"/>
      <c r="F2" s="533"/>
      <c r="G2" s="109"/>
      <c r="H2" s="109"/>
      <c r="I2" s="109"/>
      <c r="J2" s="109"/>
      <c r="K2" s="90"/>
      <c r="L2" s="90"/>
      <c r="M2" s="90"/>
      <c r="N2" s="90"/>
      <c r="O2" s="90"/>
      <c r="P2" s="90"/>
      <c r="Q2" s="90"/>
      <c r="R2" s="90"/>
    </row>
    <row r="3" spans="2:18" ht="15" customHeight="1" thickBot="1" x14ac:dyDescent="0.3">
      <c r="B3" s="112" t="s">
        <v>46</v>
      </c>
      <c r="C3" s="125" t="s">
        <v>9</v>
      </c>
      <c r="D3" s="534" t="s">
        <v>47</v>
      </c>
      <c r="E3" s="535"/>
      <c r="F3" s="536"/>
      <c r="G3" s="109"/>
      <c r="H3" s="109"/>
      <c r="I3" s="109"/>
      <c r="J3" s="109"/>
      <c r="K3" s="90"/>
      <c r="L3" s="90"/>
      <c r="M3" s="90"/>
      <c r="N3" s="90"/>
      <c r="O3" s="90"/>
      <c r="P3" s="90"/>
      <c r="Q3" s="90"/>
      <c r="R3" s="90"/>
    </row>
    <row r="4" spans="2:18" ht="71.25" x14ac:dyDescent="0.2">
      <c r="B4" s="93" t="s">
        <v>48</v>
      </c>
      <c r="C4" s="95" t="s">
        <v>49</v>
      </c>
      <c r="D4" s="113" t="s">
        <v>50</v>
      </c>
      <c r="E4" s="114" t="s">
        <v>51</v>
      </c>
      <c r="F4" s="115" t="s">
        <v>52</v>
      </c>
      <c r="G4" s="109"/>
      <c r="H4" s="109"/>
      <c r="I4" s="109"/>
      <c r="J4" s="109"/>
      <c r="K4" s="90"/>
      <c r="L4" s="90"/>
      <c r="M4" s="90"/>
      <c r="N4" s="90"/>
      <c r="O4" s="90"/>
      <c r="P4" s="90"/>
      <c r="Q4" s="90"/>
      <c r="R4" s="90"/>
    </row>
    <row r="5" spans="2:18" ht="28.5" x14ac:dyDescent="0.2">
      <c r="B5" s="92" t="s">
        <v>53</v>
      </c>
      <c r="C5" s="96" t="s">
        <v>54</v>
      </c>
      <c r="D5" s="116"/>
      <c r="E5" s="117" t="s">
        <v>51</v>
      </c>
      <c r="F5" s="118" t="s">
        <v>52</v>
      </c>
      <c r="G5" s="109"/>
      <c r="H5" s="109"/>
      <c r="I5" s="109"/>
      <c r="J5" s="109"/>
      <c r="K5" s="90"/>
      <c r="L5" s="90"/>
      <c r="M5" s="90"/>
      <c r="N5" s="90"/>
      <c r="O5" s="90"/>
      <c r="P5" s="90"/>
      <c r="Q5" s="90"/>
      <c r="R5" s="90"/>
    </row>
    <row r="6" spans="2:18" ht="42.75" x14ac:dyDescent="0.2">
      <c r="B6" s="92" t="s">
        <v>55</v>
      </c>
      <c r="C6" s="96" t="s">
        <v>56</v>
      </c>
      <c r="D6" s="116" t="s">
        <v>50</v>
      </c>
      <c r="E6" s="117" t="s">
        <v>51</v>
      </c>
      <c r="F6" s="118" t="s">
        <v>52</v>
      </c>
      <c r="G6" s="109"/>
      <c r="H6" s="109"/>
      <c r="I6" s="109"/>
      <c r="J6" s="109"/>
      <c r="K6" s="90"/>
      <c r="L6" s="90"/>
      <c r="M6" s="90"/>
      <c r="N6" s="90"/>
      <c r="O6" s="90"/>
      <c r="P6" s="90"/>
      <c r="Q6" s="90"/>
      <c r="R6" s="90"/>
    </row>
    <row r="7" spans="2:18" ht="42.75" x14ac:dyDescent="0.2">
      <c r="B7" s="92" t="s">
        <v>57</v>
      </c>
      <c r="C7" s="96" t="s">
        <v>58</v>
      </c>
      <c r="D7" s="116" t="s">
        <v>50</v>
      </c>
      <c r="E7" s="117" t="s">
        <v>51</v>
      </c>
      <c r="F7" s="118" t="s">
        <v>52</v>
      </c>
      <c r="G7" s="109"/>
      <c r="H7" s="109"/>
      <c r="I7" s="109"/>
      <c r="J7" s="109"/>
      <c r="K7" s="90"/>
      <c r="L7" s="90"/>
      <c r="M7" s="90"/>
      <c r="N7" s="90"/>
      <c r="O7" s="90"/>
      <c r="P7" s="90"/>
      <c r="Q7" s="90"/>
      <c r="R7" s="90"/>
    </row>
    <row r="8" spans="2:18" ht="28.5" x14ac:dyDescent="0.2">
      <c r="B8" s="92" t="s">
        <v>59</v>
      </c>
      <c r="C8" s="96" t="s">
        <v>60</v>
      </c>
      <c r="D8" s="116" t="s">
        <v>50</v>
      </c>
      <c r="E8" s="117" t="s">
        <v>51</v>
      </c>
      <c r="F8" s="118" t="s">
        <v>52</v>
      </c>
      <c r="G8" s="109"/>
      <c r="H8" s="109"/>
      <c r="I8" s="109"/>
      <c r="J8" s="109"/>
      <c r="K8" s="90"/>
      <c r="L8" s="90"/>
      <c r="M8" s="90"/>
      <c r="N8" s="90"/>
      <c r="O8" s="90"/>
      <c r="P8" s="90"/>
      <c r="Q8" s="90"/>
      <c r="R8" s="90"/>
    </row>
    <row r="9" spans="2:18" ht="42.75" x14ac:dyDescent="0.2">
      <c r="B9" s="92" t="s">
        <v>61</v>
      </c>
      <c r="C9" s="96" t="s">
        <v>62</v>
      </c>
      <c r="D9" s="116" t="s">
        <v>50</v>
      </c>
      <c r="E9" s="117" t="s">
        <v>51</v>
      </c>
      <c r="F9" s="118" t="s">
        <v>52</v>
      </c>
      <c r="G9" s="109"/>
      <c r="H9" s="109"/>
      <c r="I9" s="109"/>
      <c r="J9" s="109"/>
      <c r="K9" s="90"/>
      <c r="L9" s="90"/>
      <c r="M9" s="90"/>
      <c r="N9" s="90"/>
      <c r="O9" s="90"/>
      <c r="P9" s="90"/>
      <c r="Q9" s="90"/>
      <c r="R9" s="90"/>
    </row>
    <row r="10" spans="2:18" ht="28.5" x14ac:dyDescent="0.2">
      <c r="B10" s="92" t="s">
        <v>63</v>
      </c>
      <c r="C10" s="96" t="s">
        <v>64</v>
      </c>
      <c r="D10" s="116" t="s">
        <v>50</v>
      </c>
      <c r="E10" s="117" t="s">
        <v>51</v>
      </c>
      <c r="F10" s="118" t="s">
        <v>52</v>
      </c>
      <c r="G10" s="109"/>
      <c r="H10" s="109"/>
      <c r="I10" s="109"/>
      <c r="J10" s="109"/>
      <c r="K10" s="90"/>
      <c r="L10" s="90"/>
      <c r="M10" s="90"/>
      <c r="N10" s="90"/>
      <c r="O10" s="90"/>
      <c r="P10" s="90"/>
      <c r="Q10" s="90"/>
      <c r="R10" s="90"/>
    </row>
    <row r="11" spans="2:18" ht="30" x14ac:dyDescent="0.2">
      <c r="B11" s="92" t="s">
        <v>65</v>
      </c>
      <c r="C11" s="96" t="s">
        <v>66</v>
      </c>
      <c r="D11" s="116"/>
      <c r="E11" s="117"/>
      <c r="F11" s="118" t="s">
        <v>52</v>
      </c>
      <c r="G11" s="109"/>
      <c r="H11" s="109"/>
      <c r="I11" s="109"/>
      <c r="J11" s="109"/>
      <c r="K11" s="90"/>
      <c r="L11" s="90"/>
      <c r="M11" s="90"/>
      <c r="N11" s="90"/>
      <c r="O11" s="90"/>
      <c r="P11" s="90"/>
      <c r="Q11" s="90"/>
      <c r="R11" s="90"/>
    </row>
    <row r="12" spans="2:18" ht="28.5" x14ac:dyDescent="0.2">
      <c r="B12" s="92" t="s">
        <v>67</v>
      </c>
      <c r="C12" s="96" t="s">
        <v>68</v>
      </c>
      <c r="D12" s="116" t="s">
        <v>50</v>
      </c>
      <c r="E12" s="117" t="s">
        <v>51</v>
      </c>
      <c r="F12" s="118" t="s">
        <v>52</v>
      </c>
      <c r="G12" s="109"/>
      <c r="H12" s="109"/>
      <c r="I12" s="109"/>
      <c r="J12" s="109"/>
      <c r="K12" s="90"/>
      <c r="L12" s="90"/>
      <c r="M12" s="90"/>
      <c r="N12" s="90"/>
      <c r="O12" s="90"/>
      <c r="P12" s="90"/>
      <c r="Q12" s="90"/>
      <c r="R12" s="90"/>
    </row>
    <row r="13" spans="2:18" ht="85.5" x14ac:dyDescent="0.2">
      <c r="B13" s="92" t="s">
        <v>69</v>
      </c>
      <c r="C13" s="96" t="s">
        <v>70</v>
      </c>
      <c r="D13" s="116" t="s">
        <v>50</v>
      </c>
      <c r="E13" s="117" t="s">
        <v>51</v>
      </c>
      <c r="F13" s="118" t="s">
        <v>52</v>
      </c>
      <c r="G13" s="109"/>
      <c r="H13" s="109"/>
      <c r="I13" s="109"/>
      <c r="J13" s="109"/>
      <c r="K13" s="90"/>
      <c r="L13" s="90"/>
      <c r="M13" s="90"/>
      <c r="N13" s="90"/>
      <c r="O13" s="90"/>
      <c r="P13" s="90"/>
      <c r="Q13" s="90"/>
      <c r="R13" s="90"/>
    </row>
    <row r="14" spans="2:18" ht="30" x14ac:dyDescent="0.2">
      <c r="B14" s="92" t="s">
        <v>71</v>
      </c>
      <c r="C14" s="96" t="s">
        <v>72</v>
      </c>
      <c r="D14" s="116" t="s">
        <v>50</v>
      </c>
      <c r="E14" s="117" t="s">
        <v>51</v>
      </c>
      <c r="F14" s="118" t="s">
        <v>52</v>
      </c>
      <c r="G14" s="109"/>
      <c r="H14" s="109"/>
      <c r="I14" s="109"/>
      <c r="J14" s="109"/>
      <c r="K14" s="90"/>
      <c r="L14" s="90"/>
      <c r="M14" s="90"/>
      <c r="N14" s="90"/>
      <c r="O14" s="90"/>
      <c r="P14" s="90"/>
      <c r="Q14" s="90"/>
      <c r="R14" s="90"/>
    </row>
    <row r="15" spans="2:18" ht="28.5" x14ac:dyDescent="0.2">
      <c r="B15" s="92" t="s">
        <v>73</v>
      </c>
      <c r="C15" s="96" t="s">
        <v>74</v>
      </c>
      <c r="D15" s="116"/>
      <c r="E15" s="117" t="s">
        <v>51</v>
      </c>
      <c r="F15" s="118" t="s">
        <v>52</v>
      </c>
      <c r="G15" s="109"/>
      <c r="H15" s="109"/>
      <c r="I15" s="109"/>
      <c r="J15" s="109"/>
      <c r="K15" s="90"/>
      <c r="L15" s="90"/>
      <c r="M15" s="90"/>
      <c r="N15" s="90"/>
      <c r="O15" s="90"/>
      <c r="P15" s="90"/>
      <c r="Q15" s="90"/>
      <c r="R15" s="90"/>
    </row>
    <row r="16" spans="2:18" ht="42.75" x14ac:dyDescent="0.2">
      <c r="B16" s="92" t="s">
        <v>75</v>
      </c>
      <c r="C16" s="96" t="s">
        <v>76</v>
      </c>
      <c r="D16" s="116"/>
      <c r="E16" s="117" t="s">
        <v>51</v>
      </c>
      <c r="F16" s="118" t="s">
        <v>52</v>
      </c>
      <c r="G16" s="109"/>
      <c r="H16" s="109"/>
      <c r="I16" s="109"/>
      <c r="J16" s="109"/>
      <c r="K16" s="90"/>
      <c r="L16" s="90"/>
      <c r="M16" s="90"/>
      <c r="N16" s="90"/>
      <c r="O16" s="90"/>
      <c r="P16" s="90"/>
      <c r="Q16" s="90"/>
      <c r="R16" s="90"/>
    </row>
    <row r="17" spans="2:18" ht="42.75" x14ac:dyDescent="0.2">
      <c r="B17" s="92" t="s">
        <v>77</v>
      </c>
      <c r="C17" s="96" t="s">
        <v>78</v>
      </c>
      <c r="D17" s="116"/>
      <c r="E17" s="117"/>
      <c r="F17" s="118" t="s">
        <v>52</v>
      </c>
      <c r="G17" s="109"/>
      <c r="H17" s="109"/>
      <c r="I17" s="109"/>
      <c r="J17" s="109"/>
      <c r="K17" s="90"/>
      <c r="L17" s="90"/>
      <c r="M17" s="90"/>
      <c r="N17" s="90"/>
      <c r="O17" s="90"/>
      <c r="P17" s="90"/>
      <c r="Q17" s="90"/>
      <c r="R17" s="90"/>
    </row>
    <row r="18" spans="2:18" ht="42.75" x14ac:dyDescent="0.2">
      <c r="B18" s="92" t="s">
        <v>79</v>
      </c>
      <c r="C18" s="96" t="s">
        <v>80</v>
      </c>
      <c r="D18" s="116" t="s">
        <v>50</v>
      </c>
      <c r="E18" s="117" t="s">
        <v>51</v>
      </c>
      <c r="F18" s="118" t="s">
        <v>52</v>
      </c>
      <c r="G18" s="109"/>
      <c r="H18" s="109"/>
      <c r="I18" s="109"/>
      <c r="J18" s="109"/>
      <c r="K18" s="90"/>
      <c r="L18" s="90"/>
      <c r="M18" s="90"/>
      <c r="N18" s="90"/>
      <c r="O18" s="90"/>
      <c r="P18" s="90"/>
      <c r="Q18" s="90"/>
      <c r="R18" s="90"/>
    </row>
    <row r="19" spans="2:18" ht="30" x14ac:dyDescent="0.2">
      <c r="B19" s="92" t="s">
        <v>81</v>
      </c>
      <c r="C19" s="96" t="s">
        <v>82</v>
      </c>
      <c r="D19" s="116" t="s">
        <v>50</v>
      </c>
      <c r="E19" s="117" t="s">
        <v>51</v>
      </c>
      <c r="F19" s="118" t="s">
        <v>52</v>
      </c>
      <c r="G19" s="109"/>
      <c r="H19" s="109"/>
      <c r="I19" s="109"/>
      <c r="J19" s="109"/>
      <c r="K19" s="90"/>
      <c r="L19" s="90"/>
      <c r="M19" s="90"/>
      <c r="N19" s="90"/>
      <c r="O19" s="90"/>
      <c r="P19" s="90"/>
      <c r="Q19" s="90"/>
      <c r="R19" s="90"/>
    </row>
    <row r="20" spans="2:18" ht="30" x14ac:dyDescent="0.2">
      <c r="B20" s="92" t="s">
        <v>83</v>
      </c>
      <c r="C20" s="96" t="s">
        <v>84</v>
      </c>
      <c r="D20" s="116" t="s">
        <v>50</v>
      </c>
      <c r="E20" s="117" t="s">
        <v>51</v>
      </c>
      <c r="F20" s="118" t="s">
        <v>52</v>
      </c>
      <c r="G20" s="109"/>
      <c r="H20" s="109"/>
      <c r="I20" s="109"/>
      <c r="J20" s="109"/>
      <c r="K20" s="90"/>
      <c r="L20" s="90"/>
      <c r="M20" s="90"/>
      <c r="N20" s="90"/>
      <c r="O20" s="90"/>
      <c r="P20" s="90"/>
      <c r="Q20" s="90"/>
      <c r="R20" s="90"/>
    </row>
    <row r="21" spans="2:18" ht="30" x14ac:dyDescent="0.2">
      <c r="B21" s="92" t="s">
        <v>85</v>
      </c>
      <c r="C21" s="96" t="s">
        <v>86</v>
      </c>
      <c r="D21" s="116" t="s">
        <v>50</v>
      </c>
      <c r="E21" s="117" t="s">
        <v>51</v>
      </c>
      <c r="F21" s="118" t="s">
        <v>52</v>
      </c>
      <c r="G21" s="109"/>
      <c r="H21" s="109"/>
      <c r="I21" s="109"/>
      <c r="J21" s="109"/>
      <c r="K21" s="90"/>
      <c r="L21" s="90"/>
      <c r="M21" s="90"/>
      <c r="N21" s="90"/>
      <c r="O21" s="90"/>
      <c r="P21" s="90"/>
      <c r="Q21" s="90"/>
      <c r="R21" s="90"/>
    </row>
    <row r="22" spans="2:18" ht="42.75" x14ac:dyDescent="0.2">
      <c r="B22" s="92" t="s">
        <v>87</v>
      </c>
      <c r="C22" s="96" t="s">
        <v>88</v>
      </c>
      <c r="D22" s="116"/>
      <c r="E22" s="117" t="s">
        <v>51</v>
      </c>
      <c r="F22" s="118" t="s">
        <v>52</v>
      </c>
      <c r="G22" s="109"/>
      <c r="H22" s="109"/>
      <c r="I22" s="109"/>
      <c r="J22" s="109"/>
      <c r="K22" s="90"/>
      <c r="L22" s="90"/>
      <c r="M22" s="90"/>
      <c r="N22" s="90"/>
      <c r="O22" s="90"/>
      <c r="P22" s="90"/>
      <c r="Q22" s="90"/>
      <c r="R22" s="90"/>
    </row>
    <row r="23" spans="2:18" ht="142.5" x14ac:dyDescent="0.2">
      <c r="B23" s="92" t="s">
        <v>89</v>
      </c>
      <c r="C23" s="96" t="s">
        <v>90</v>
      </c>
      <c r="D23" s="116" t="s">
        <v>50</v>
      </c>
      <c r="E23" s="117" t="s">
        <v>51</v>
      </c>
      <c r="F23" s="118" t="s">
        <v>52</v>
      </c>
      <c r="G23" s="109"/>
      <c r="H23" s="109"/>
      <c r="I23" s="109"/>
      <c r="J23" s="109"/>
      <c r="K23" s="90"/>
      <c r="L23" s="90"/>
      <c r="M23" s="90"/>
      <c r="N23" s="90"/>
      <c r="O23" s="90"/>
      <c r="P23" s="90"/>
      <c r="Q23" s="90"/>
      <c r="R23" s="90"/>
    </row>
    <row r="24" spans="2:18" ht="409.5" x14ac:dyDescent="0.2">
      <c r="B24" s="92" t="s">
        <v>91</v>
      </c>
      <c r="C24" s="96" t="s">
        <v>92</v>
      </c>
      <c r="D24" s="116" t="s">
        <v>50</v>
      </c>
      <c r="E24" s="117" t="s">
        <v>51</v>
      </c>
      <c r="F24" s="118" t="s">
        <v>52</v>
      </c>
      <c r="G24" s="109"/>
      <c r="H24" s="109"/>
      <c r="I24" s="109"/>
      <c r="J24" s="109"/>
      <c r="K24" s="90"/>
      <c r="L24" s="90"/>
      <c r="M24" s="90"/>
      <c r="N24" s="90"/>
      <c r="O24" s="90"/>
      <c r="P24" s="90"/>
      <c r="Q24" s="90"/>
      <c r="R24" s="90"/>
    </row>
    <row r="25" spans="2:18" ht="42.75" x14ac:dyDescent="0.2">
      <c r="B25" s="92" t="s">
        <v>93</v>
      </c>
      <c r="C25" s="96" t="s">
        <v>94</v>
      </c>
      <c r="D25" s="116" t="s">
        <v>50</v>
      </c>
      <c r="E25" s="117" t="s">
        <v>51</v>
      </c>
      <c r="F25" s="118" t="s">
        <v>52</v>
      </c>
      <c r="G25" s="109"/>
      <c r="H25" s="109"/>
      <c r="I25" s="109"/>
      <c r="J25" s="109"/>
      <c r="K25" s="90"/>
      <c r="L25" s="90"/>
      <c r="M25" s="90"/>
      <c r="N25" s="90"/>
      <c r="O25" s="90"/>
      <c r="P25" s="90"/>
      <c r="Q25" s="90"/>
      <c r="R25" s="90"/>
    </row>
    <row r="26" spans="2:18" ht="42.75" x14ac:dyDescent="0.2">
      <c r="B26" s="92" t="s">
        <v>95</v>
      </c>
      <c r="C26" s="96" t="s">
        <v>96</v>
      </c>
      <c r="D26" s="116" t="s">
        <v>50</v>
      </c>
      <c r="E26" s="117" t="s">
        <v>51</v>
      </c>
      <c r="F26" s="118" t="s">
        <v>52</v>
      </c>
      <c r="G26" s="109"/>
      <c r="H26" s="109"/>
      <c r="I26" s="109"/>
      <c r="J26" s="109"/>
      <c r="K26" s="90"/>
      <c r="L26" s="90"/>
      <c r="M26" s="90"/>
      <c r="N26" s="90"/>
      <c r="O26" s="90"/>
      <c r="P26" s="90"/>
      <c r="Q26" s="90"/>
      <c r="R26" s="90"/>
    </row>
    <row r="27" spans="2:18" ht="30" x14ac:dyDescent="0.2">
      <c r="B27" s="92" t="s">
        <v>97</v>
      </c>
      <c r="C27" s="96" t="s">
        <v>98</v>
      </c>
      <c r="D27" s="116" t="s">
        <v>50</v>
      </c>
      <c r="E27" s="117" t="s">
        <v>51</v>
      </c>
      <c r="F27" s="118" t="s">
        <v>52</v>
      </c>
      <c r="G27" s="109"/>
      <c r="H27" s="109"/>
      <c r="I27" s="109"/>
      <c r="J27" s="109"/>
      <c r="K27" s="90"/>
      <c r="L27" s="90"/>
      <c r="M27" s="90"/>
      <c r="N27" s="90"/>
      <c r="O27" s="90"/>
      <c r="P27" s="90"/>
      <c r="Q27" s="90"/>
      <c r="R27" s="90"/>
    </row>
    <row r="28" spans="2:18" ht="30" x14ac:dyDescent="0.2">
      <c r="B28" s="92" t="s">
        <v>99</v>
      </c>
      <c r="C28" s="96" t="s">
        <v>100</v>
      </c>
      <c r="D28" s="116" t="s">
        <v>50</v>
      </c>
      <c r="E28" s="117" t="s">
        <v>51</v>
      </c>
      <c r="F28" s="118" t="s">
        <v>52</v>
      </c>
      <c r="G28" s="109"/>
      <c r="H28" s="109"/>
      <c r="I28" s="109"/>
      <c r="J28" s="109"/>
      <c r="K28" s="90"/>
      <c r="L28" s="90"/>
      <c r="M28" s="90"/>
      <c r="N28" s="90"/>
      <c r="O28" s="90"/>
      <c r="P28" s="90"/>
      <c r="Q28" s="90"/>
      <c r="R28" s="90"/>
    </row>
    <row r="29" spans="2:18" ht="30" x14ac:dyDescent="0.2">
      <c r="B29" s="92" t="s">
        <v>101</v>
      </c>
      <c r="C29" s="96" t="s">
        <v>102</v>
      </c>
      <c r="D29" s="116"/>
      <c r="E29" s="117" t="s">
        <v>51</v>
      </c>
      <c r="F29" s="118" t="s">
        <v>52</v>
      </c>
      <c r="G29" s="109"/>
      <c r="H29" s="109"/>
      <c r="I29" s="109"/>
      <c r="J29" s="109"/>
      <c r="K29" s="90"/>
      <c r="L29" s="90"/>
      <c r="M29" s="90"/>
      <c r="N29" s="90"/>
      <c r="O29" s="90"/>
      <c r="P29" s="90"/>
      <c r="Q29" s="90"/>
      <c r="R29" s="90"/>
    </row>
    <row r="30" spans="2:18" ht="30" x14ac:dyDescent="0.2">
      <c r="B30" s="92" t="s">
        <v>103</v>
      </c>
      <c r="C30" s="96" t="s">
        <v>104</v>
      </c>
      <c r="D30" s="116"/>
      <c r="E30" s="117" t="s">
        <v>51</v>
      </c>
      <c r="F30" s="118" t="s">
        <v>52</v>
      </c>
      <c r="G30" s="109"/>
      <c r="H30" s="109"/>
      <c r="I30" s="109"/>
      <c r="J30" s="109"/>
      <c r="K30" s="90"/>
      <c r="L30" s="90"/>
      <c r="M30" s="90"/>
      <c r="N30" s="90"/>
      <c r="O30" s="90"/>
      <c r="P30" s="90"/>
      <c r="Q30" s="90"/>
      <c r="R30" s="90"/>
    </row>
    <row r="31" spans="2:18" ht="30" x14ac:dyDescent="0.2">
      <c r="B31" s="92" t="s">
        <v>105</v>
      </c>
      <c r="C31" s="96" t="s">
        <v>106</v>
      </c>
      <c r="D31" s="116"/>
      <c r="E31" s="117" t="s">
        <v>51</v>
      </c>
      <c r="F31" s="118" t="s">
        <v>52</v>
      </c>
      <c r="G31" s="109"/>
      <c r="H31" s="109"/>
      <c r="I31" s="109"/>
      <c r="J31" s="109"/>
      <c r="K31" s="90"/>
      <c r="L31" s="90"/>
      <c r="M31" s="90"/>
      <c r="N31" s="90"/>
      <c r="O31" s="90"/>
      <c r="P31" s="90"/>
      <c r="Q31" s="90"/>
      <c r="R31" s="90"/>
    </row>
    <row r="32" spans="2:18" ht="42.75" x14ac:dyDescent="0.2">
      <c r="B32" s="92" t="s">
        <v>107</v>
      </c>
      <c r="C32" s="96" t="s">
        <v>108</v>
      </c>
      <c r="D32" s="116"/>
      <c r="E32" s="118" t="s">
        <v>109</v>
      </c>
      <c r="F32" s="118" t="s">
        <v>110</v>
      </c>
      <c r="G32" s="109"/>
      <c r="H32" s="109"/>
      <c r="I32" s="109"/>
      <c r="J32" s="109"/>
      <c r="K32" s="90"/>
      <c r="L32" s="90"/>
      <c r="M32" s="90"/>
      <c r="N32" s="90"/>
      <c r="O32" s="90"/>
      <c r="P32" s="90"/>
      <c r="Q32" s="90"/>
      <c r="R32" s="90"/>
    </row>
    <row r="33" spans="2:18" ht="42.75" x14ac:dyDescent="0.2">
      <c r="B33" s="92" t="s">
        <v>111</v>
      </c>
      <c r="C33" s="96" t="s">
        <v>112</v>
      </c>
      <c r="D33" s="116"/>
      <c r="E33" s="118" t="s">
        <v>109</v>
      </c>
      <c r="F33" s="118" t="s">
        <v>110</v>
      </c>
      <c r="G33" s="109"/>
      <c r="H33" s="109"/>
      <c r="I33" s="109"/>
      <c r="J33" s="109"/>
      <c r="K33" s="90"/>
      <c r="L33" s="90"/>
      <c r="M33" s="90"/>
      <c r="N33" s="90"/>
      <c r="O33" s="90"/>
      <c r="P33" s="90"/>
      <c r="Q33" s="90"/>
      <c r="R33" s="90"/>
    </row>
    <row r="34" spans="2:18" ht="15" x14ac:dyDescent="0.2">
      <c r="B34" s="92" t="s">
        <v>113</v>
      </c>
      <c r="C34" s="96" t="s">
        <v>114</v>
      </c>
      <c r="D34" s="116"/>
      <c r="E34" s="118" t="s">
        <v>109</v>
      </c>
      <c r="F34" s="118" t="s">
        <v>110</v>
      </c>
      <c r="G34" s="109"/>
      <c r="H34" s="109"/>
      <c r="I34" s="109"/>
      <c r="J34" s="109"/>
      <c r="K34" s="90"/>
      <c r="L34" s="90"/>
      <c r="M34" s="90"/>
      <c r="N34" s="90"/>
      <c r="O34" s="90"/>
      <c r="P34" s="90"/>
      <c r="Q34" s="90"/>
      <c r="R34" s="90"/>
    </row>
    <row r="35" spans="2:18" ht="15" x14ac:dyDescent="0.2">
      <c r="B35" s="92" t="s">
        <v>115</v>
      </c>
      <c r="C35" s="96" t="s">
        <v>116</v>
      </c>
      <c r="D35" s="116"/>
      <c r="E35" s="118" t="s">
        <v>109</v>
      </c>
      <c r="F35" s="118" t="s">
        <v>110</v>
      </c>
      <c r="G35" s="109"/>
      <c r="H35" s="109"/>
      <c r="I35" s="109"/>
      <c r="J35" s="109"/>
      <c r="K35" s="90"/>
      <c r="L35" s="90"/>
      <c r="M35" s="90"/>
      <c r="N35" s="90"/>
      <c r="O35" s="90"/>
      <c r="P35" s="90"/>
      <c r="Q35" s="90"/>
      <c r="R35" s="90"/>
    </row>
    <row r="36" spans="2:18" ht="15" x14ac:dyDescent="0.2">
      <c r="B36" s="92" t="s">
        <v>117</v>
      </c>
      <c r="C36" s="96" t="s">
        <v>118</v>
      </c>
      <c r="D36" s="116"/>
      <c r="E36" s="118" t="s">
        <v>109</v>
      </c>
      <c r="F36" s="118" t="s">
        <v>110</v>
      </c>
      <c r="G36" s="109"/>
      <c r="H36" s="109"/>
      <c r="I36" s="109"/>
      <c r="J36" s="109"/>
      <c r="K36" s="90"/>
      <c r="L36" s="90"/>
      <c r="M36" s="90"/>
      <c r="N36" s="90"/>
      <c r="O36" s="90"/>
      <c r="P36" s="90"/>
      <c r="Q36" s="90"/>
      <c r="R36" s="90"/>
    </row>
    <row r="37" spans="2:18" ht="39.950000000000003" customHeight="1" x14ac:dyDescent="0.2">
      <c r="B37" s="92" t="s">
        <v>119</v>
      </c>
      <c r="C37" s="537" t="s">
        <v>120</v>
      </c>
      <c r="D37" s="539" t="s">
        <v>121</v>
      </c>
      <c r="E37" s="540"/>
      <c r="F37" s="541"/>
      <c r="G37" s="109"/>
      <c r="H37" s="109"/>
      <c r="I37" s="109"/>
      <c r="J37" s="109"/>
      <c r="K37" s="90"/>
      <c r="L37" s="90"/>
      <c r="M37" s="90"/>
      <c r="N37" s="90"/>
      <c r="O37" s="90"/>
      <c r="P37" s="90"/>
      <c r="Q37" s="90"/>
      <c r="R37" s="90"/>
    </row>
    <row r="38" spans="2:18" ht="39.950000000000003" customHeight="1" x14ac:dyDescent="0.2">
      <c r="B38" s="92" t="s">
        <v>122</v>
      </c>
      <c r="C38" s="538"/>
      <c r="D38" s="542"/>
      <c r="E38" s="543"/>
      <c r="F38" s="544"/>
      <c r="G38" s="109"/>
      <c r="H38" s="109"/>
      <c r="I38" s="109"/>
      <c r="J38" s="109"/>
      <c r="K38" s="90"/>
      <c r="L38" s="90"/>
      <c r="M38" s="90"/>
      <c r="N38" s="90"/>
      <c r="O38" s="90"/>
      <c r="P38" s="90"/>
      <c r="Q38" s="90"/>
      <c r="R38" s="90"/>
    </row>
    <row r="39" spans="2:18" ht="39.950000000000003" customHeight="1" x14ac:dyDescent="0.2">
      <c r="B39" s="92" t="s">
        <v>123</v>
      </c>
      <c r="C39" s="537" t="s">
        <v>124</v>
      </c>
      <c r="D39" s="539" t="s">
        <v>121</v>
      </c>
      <c r="E39" s="540"/>
      <c r="F39" s="541"/>
      <c r="G39" s="109"/>
      <c r="H39" s="109"/>
      <c r="I39" s="109"/>
      <c r="J39" s="109"/>
      <c r="K39" s="90"/>
      <c r="L39" s="90"/>
      <c r="M39" s="90"/>
      <c r="N39" s="90"/>
      <c r="O39" s="90"/>
      <c r="P39" s="90"/>
      <c r="Q39" s="90"/>
      <c r="R39" s="90"/>
    </row>
    <row r="40" spans="2:18" ht="39.950000000000003" customHeight="1" x14ac:dyDescent="0.2">
      <c r="B40" s="92" t="s">
        <v>125</v>
      </c>
      <c r="C40" s="538"/>
      <c r="D40" s="542"/>
      <c r="E40" s="543"/>
      <c r="F40" s="544"/>
      <c r="G40" s="109"/>
      <c r="H40" s="109"/>
      <c r="I40" s="109"/>
      <c r="J40" s="109"/>
      <c r="K40" s="90"/>
      <c r="L40" s="90"/>
      <c r="M40" s="90"/>
      <c r="N40" s="90"/>
      <c r="O40" s="90"/>
      <c r="P40" s="90"/>
      <c r="Q40" s="90"/>
      <c r="R40" s="90"/>
    </row>
    <row r="41" spans="2:18" ht="39.950000000000003" customHeight="1" x14ac:dyDescent="0.2">
      <c r="B41" s="92" t="s">
        <v>126</v>
      </c>
      <c r="C41" s="537" t="s">
        <v>127</v>
      </c>
      <c r="D41" s="539" t="s">
        <v>121</v>
      </c>
      <c r="E41" s="540"/>
      <c r="F41" s="541"/>
      <c r="G41" s="109"/>
      <c r="H41" s="109"/>
      <c r="I41" s="109"/>
      <c r="J41" s="109"/>
      <c r="K41" s="90"/>
      <c r="L41" s="90"/>
      <c r="M41" s="90"/>
      <c r="N41" s="90"/>
      <c r="O41" s="90"/>
      <c r="P41" s="90"/>
      <c r="Q41" s="90"/>
      <c r="R41" s="90"/>
    </row>
    <row r="42" spans="2:18" ht="39.950000000000003" customHeight="1" x14ac:dyDescent="0.2">
      <c r="B42" s="92" t="s">
        <v>128</v>
      </c>
      <c r="C42" s="538"/>
      <c r="D42" s="542"/>
      <c r="E42" s="543"/>
      <c r="F42" s="544"/>
      <c r="G42" s="109"/>
      <c r="H42" s="109"/>
      <c r="I42" s="109"/>
      <c r="J42" s="109"/>
      <c r="K42" s="90"/>
      <c r="L42" s="90"/>
      <c r="M42" s="90"/>
      <c r="N42" s="90"/>
      <c r="O42" s="90"/>
      <c r="P42" s="90"/>
      <c r="Q42" s="90"/>
      <c r="R42" s="90"/>
    </row>
    <row r="43" spans="2:18" ht="30" x14ac:dyDescent="0.2">
      <c r="B43" s="92" t="s">
        <v>129</v>
      </c>
      <c r="C43" s="96" t="s">
        <v>130</v>
      </c>
      <c r="D43" s="539" t="s">
        <v>121</v>
      </c>
      <c r="E43" s="540"/>
      <c r="F43" s="541"/>
      <c r="G43" s="109"/>
      <c r="H43" s="109"/>
      <c r="I43" s="109"/>
      <c r="J43" s="109"/>
      <c r="K43" s="90"/>
      <c r="L43" s="90"/>
      <c r="M43" s="90"/>
      <c r="N43" s="90"/>
      <c r="O43" s="90"/>
      <c r="P43" s="90"/>
      <c r="Q43" s="90"/>
      <c r="R43" s="90"/>
    </row>
    <row r="44" spans="2:18" ht="30" customHeight="1" x14ac:dyDescent="0.2">
      <c r="B44" s="92" t="s">
        <v>131</v>
      </c>
      <c r="C44" s="96" t="s">
        <v>132</v>
      </c>
      <c r="D44" s="539" t="s">
        <v>121</v>
      </c>
      <c r="E44" s="540"/>
      <c r="F44" s="541"/>
      <c r="G44" s="109"/>
      <c r="H44" s="109"/>
      <c r="I44" s="109"/>
      <c r="J44" s="109"/>
      <c r="K44" s="90"/>
      <c r="L44" s="90"/>
      <c r="M44" s="90"/>
      <c r="N44" s="90"/>
      <c r="O44" s="90"/>
      <c r="P44" s="90"/>
      <c r="Q44" s="90"/>
      <c r="R44" s="90"/>
    </row>
    <row r="45" spans="2:18" ht="30" customHeight="1" x14ac:dyDescent="0.2">
      <c r="B45" s="92" t="s">
        <v>133</v>
      </c>
      <c r="C45" s="96" t="s">
        <v>134</v>
      </c>
      <c r="D45" s="539" t="s">
        <v>121</v>
      </c>
      <c r="E45" s="540"/>
      <c r="F45" s="541"/>
      <c r="G45" s="109"/>
      <c r="H45" s="109"/>
      <c r="I45" s="109"/>
      <c r="J45" s="109"/>
      <c r="K45" s="90"/>
      <c r="L45" s="90"/>
      <c r="M45" s="90"/>
      <c r="N45" s="90"/>
      <c r="O45" s="90"/>
      <c r="P45" s="90"/>
      <c r="Q45" s="90"/>
      <c r="R45" s="90"/>
    </row>
    <row r="46" spans="2:18" ht="30" customHeight="1" x14ac:dyDescent="0.2">
      <c r="B46" s="92" t="s">
        <v>135</v>
      </c>
      <c r="C46" s="96" t="s">
        <v>136</v>
      </c>
      <c r="D46" s="545" t="s">
        <v>121</v>
      </c>
      <c r="E46" s="546"/>
      <c r="F46" s="547"/>
      <c r="G46" s="109"/>
      <c r="H46" s="109"/>
      <c r="I46" s="109"/>
      <c r="J46" s="109"/>
      <c r="K46" s="90"/>
      <c r="L46" s="90"/>
      <c r="M46" s="90"/>
      <c r="N46" s="90"/>
      <c r="O46" s="90"/>
      <c r="P46" s="90"/>
      <c r="Q46" s="90"/>
      <c r="R46" s="90"/>
    </row>
    <row r="47" spans="2:18" ht="29.25" customHeight="1" x14ac:dyDescent="0.2">
      <c r="B47" s="92" t="s">
        <v>137</v>
      </c>
      <c r="C47" s="96" t="s">
        <v>138</v>
      </c>
      <c r="D47" s="545" t="s">
        <v>121</v>
      </c>
      <c r="E47" s="546"/>
      <c r="F47" s="547"/>
      <c r="G47" s="109"/>
      <c r="H47" s="109"/>
      <c r="I47" s="109"/>
      <c r="J47" s="109"/>
      <c r="K47" s="90"/>
      <c r="L47" s="90"/>
      <c r="M47" s="90"/>
      <c r="N47" s="90"/>
      <c r="O47" s="90"/>
      <c r="P47" s="90"/>
      <c r="Q47" s="90"/>
      <c r="R47" s="90"/>
    </row>
    <row r="48" spans="2:18" ht="15" x14ac:dyDescent="0.2">
      <c r="B48" s="92" t="s">
        <v>139</v>
      </c>
      <c r="C48" s="96" t="s">
        <v>140</v>
      </c>
      <c r="D48" s="545" t="s">
        <v>121</v>
      </c>
      <c r="E48" s="546"/>
      <c r="F48" s="547"/>
      <c r="G48" s="109"/>
      <c r="H48" s="109"/>
      <c r="I48" s="109"/>
      <c r="J48" s="109"/>
      <c r="K48" s="90"/>
      <c r="L48" s="90"/>
      <c r="M48" s="90"/>
      <c r="N48" s="90"/>
      <c r="O48" s="90"/>
      <c r="P48" s="90"/>
      <c r="Q48" s="90"/>
      <c r="R48" s="90"/>
    </row>
    <row r="49" spans="2:18" ht="30" x14ac:dyDescent="0.2">
      <c r="B49" s="98" t="s">
        <v>141</v>
      </c>
      <c r="C49" s="96" t="s">
        <v>142</v>
      </c>
      <c r="D49" s="545" t="s">
        <v>121</v>
      </c>
      <c r="E49" s="546"/>
      <c r="F49" s="547"/>
      <c r="G49" s="109"/>
      <c r="H49" s="109"/>
      <c r="I49" s="109"/>
      <c r="J49" s="109"/>
      <c r="K49" s="90"/>
      <c r="L49" s="90"/>
      <c r="M49" s="90"/>
      <c r="N49" s="90"/>
      <c r="O49" s="90"/>
      <c r="P49" s="90"/>
      <c r="Q49" s="90"/>
      <c r="R49" s="90"/>
    </row>
    <row r="50" spans="2:18" ht="30" customHeight="1" x14ac:dyDescent="0.2">
      <c r="B50" s="92" t="s">
        <v>143</v>
      </c>
      <c r="C50" s="537" t="s">
        <v>144</v>
      </c>
      <c r="D50" s="539" t="s">
        <v>121</v>
      </c>
      <c r="E50" s="540"/>
      <c r="F50" s="541"/>
      <c r="G50" s="109"/>
      <c r="H50" s="109"/>
      <c r="I50" s="109"/>
      <c r="J50" s="109"/>
      <c r="K50" s="90"/>
      <c r="L50" s="90"/>
      <c r="M50" s="90"/>
      <c r="N50" s="90"/>
      <c r="O50" s="90"/>
      <c r="P50" s="90"/>
      <c r="Q50" s="90"/>
      <c r="R50" s="90"/>
    </row>
    <row r="51" spans="2:18" ht="30" customHeight="1" x14ac:dyDescent="0.2">
      <c r="B51" s="92" t="s">
        <v>145</v>
      </c>
      <c r="C51" s="538"/>
      <c r="D51" s="548"/>
      <c r="E51" s="549"/>
      <c r="F51" s="550"/>
      <c r="G51" s="109"/>
      <c r="H51" s="109"/>
      <c r="I51" s="109"/>
      <c r="J51" s="109"/>
      <c r="K51" s="90"/>
      <c r="L51" s="90"/>
      <c r="M51" s="90"/>
      <c r="N51" s="90"/>
      <c r="O51" s="90"/>
      <c r="P51" s="90"/>
      <c r="Q51" s="90"/>
      <c r="R51" s="90"/>
    </row>
    <row r="52" spans="2:18" ht="28.5" x14ac:dyDescent="0.2">
      <c r="B52" s="92" t="s">
        <v>146</v>
      </c>
      <c r="C52" s="96" t="s">
        <v>147</v>
      </c>
      <c r="D52" s="116" t="s">
        <v>50</v>
      </c>
      <c r="E52" s="117" t="s">
        <v>51</v>
      </c>
      <c r="F52" s="118" t="s">
        <v>52</v>
      </c>
      <c r="G52" s="109"/>
      <c r="H52" s="109"/>
      <c r="I52" s="109"/>
      <c r="J52" s="109"/>
      <c r="K52" s="90"/>
      <c r="L52" s="90"/>
      <c r="M52" s="90"/>
      <c r="N52" s="90"/>
      <c r="O52" s="90"/>
      <c r="P52" s="90"/>
      <c r="Q52" s="90"/>
      <c r="R52" s="90"/>
    </row>
    <row r="53" spans="2:18" ht="45" x14ac:dyDescent="0.2">
      <c r="B53" s="92" t="s">
        <v>148</v>
      </c>
      <c r="C53" s="96" t="s">
        <v>149</v>
      </c>
      <c r="D53" s="116" t="s">
        <v>50</v>
      </c>
      <c r="E53" s="117" t="s">
        <v>51</v>
      </c>
      <c r="F53" s="118" t="s">
        <v>52</v>
      </c>
      <c r="G53" s="109"/>
      <c r="H53" s="109"/>
      <c r="I53" s="109"/>
      <c r="J53" s="109"/>
      <c r="K53" s="90"/>
      <c r="L53" s="90"/>
      <c r="M53" s="90"/>
      <c r="N53" s="90"/>
      <c r="O53" s="90"/>
      <c r="P53" s="90"/>
      <c r="Q53" s="90"/>
      <c r="R53" s="90"/>
    </row>
    <row r="54" spans="2:18" ht="57" x14ac:dyDescent="0.2">
      <c r="B54" s="92" t="s">
        <v>150</v>
      </c>
      <c r="C54" s="96" t="s">
        <v>151</v>
      </c>
      <c r="D54" s="116" t="s">
        <v>50</v>
      </c>
      <c r="E54" s="117" t="s">
        <v>51</v>
      </c>
      <c r="F54" s="118" t="s">
        <v>52</v>
      </c>
      <c r="G54" s="109"/>
      <c r="H54" s="109"/>
      <c r="I54" s="109"/>
      <c r="J54" s="109"/>
      <c r="K54" s="90"/>
      <c r="L54" s="90"/>
      <c r="M54" s="90"/>
      <c r="N54" s="90"/>
      <c r="O54" s="90"/>
      <c r="P54" s="90"/>
      <c r="Q54" s="90"/>
      <c r="R54" s="90"/>
    </row>
    <row r="55" spans="2:18" ht="57" x14ac:dyDescent="0.2">
      <c r="B55" s="92" t="s">
        <v>152</v>
      </c>
      <c r="C55" s="96" t="s">
        <v>153</v>
      </c>
      <c r="D55" s="116" t="s">
        <v>50</v>
      </c>
      <c r="E55" s="117" t="s">
        <v>51</v>
      </c>
      <c r="F55" s="118" t="s">
        <v>52</v>
      </c>
      <c r="G55" s="109"/>
      <c r="H55" s="109"/>
      <c r="I55" s="109"/>
      <c r="J55" s="109"/>
      <c r="K55" s="90"/>
      <c r="L55" s="90"/>
      <c r="M55" s="90"/>
      <c r="N55" s="90"/>
      <c r="O55" s="90"/>
      <c r="P55" s="90"/>
      <c r="Q55" s="90"/>
      <c r="R55" s="90"/>
    </row>
    <row r="56" spans="2:18" ht="71.25" x14ac:dyDescent="0.2">
      <c r="B56" s="92" t="s">
        <v>154</v>
      </c>
      <c r="C56" s="96" t="s">
        <v>155</v>
      </c>
      <c r="D56" s="116" t="s">
        <v>50</v>
      </c>
      <c r="E56" s="117" t="s">
        <v>51</v>
      </c>
      <c r="F56" s="118" t="s">
        <v>52</v>
      </c>
      <c r="G56" s="109"/>
      <c r="H56" s="109"/>
      <c r="I56" s="109"/>
      <c r="J56" s="109"/>
      <c r="K56" s="90"/>
      <c r="L56" s="90"/>
      <c r="M56" s="90"/>
      <c r="N56" s="90"/>
      <c r="O56" s="90"/>
      <c r="P56" s="90"/>
      <c r="Q56" s="90"/>
      <c r="R56" s="90"/>
    </row>
    <row r="57" spans="2:18" ht="57" x14ac:dyDescent="0.2">
      <c r="B57" s="92" t="s">
        <v>156</v>
      </c>
      <c r="C57" s="96" t="s">
        <v>157</v>
      </c>
      <c r="D57" s="116" t="s">
        <v>50</v>
      </c>
      <c r="E57" s="117" t="s">
        <v>51</v>
      </c>
      <c r="F57" s="118" t="s">
        <v>52</v>
      </c>
      <c r="G57" s="109"/>
      <c r="H57" s="109"/>
      <c r="I57" s="109"/>
      <c r="J57" s="109"/>
      <c r="K57" s="90"/>
      <c r="L57" s="90"/>
      <c r="M57" s="90"/>
      <c r="N57" s="90"/>
      <c r="O57" s="90"/>
      <c r="P57" s="90"/>
      <c r="Q57" s="90"/>
      <c r="R57" s="90"/>
    </row>
    <row r="58" spans="2:18" ht="314.25" x14ac:dyDescent="0.2">
      <c r="B58" s="94" t="s">
        <v>158</v>
      </c>
      <c r="C58" s="96" t="s">
        <v>159</v>
      </c>
      <c r="D58" s="116" t="s">
        <v>50</v>
      </c>
      <c r="E58" s="117" t="s">
        <v>51</v>
      </c>
      <c r="F58" s="118" t="s">
        <v>52</v>
      </c>
      <c r="G58" s="109"/>
      <c r="H58" s="109"/>
      <c r="I58" s="109"/>
      <c r="J58" s="109"/>
      <c r="K58" s="90"/>
      <c r="L58" s="90"/>
      <c r="M58" s="90"/>
      <c r="N58" s="90"/>
      <c r="O58" s="90"/>
      <c r="P58" s="90"/>
      <c r="Q58" s="90"/>
      <c r="R58" s="90"/>
    </row>
    <row r="59" spans="2:18" ht="29.25" thickBot="1" x14ac:dyDescent="0.25">
      <c r="B59" s="91"/>
      <c r="C59" s="97" t="s">
        <v>160</v>
      </c>
      <c r="D59" s="119" t="s">
        <v>50</v>
      </c>
      <c r="E59" s="120" t="s">
        <v>51</v>
      </c>
      <c r="F59" s="121" t="s">
        <v>52</v>
      </c>
      <c r="G59" s="109"/>
      <c r="H59" s="109"/>
      <c r="I59" s="109"/>
      <c r="J59" s="109"/>
      <c r="K59" s="90"/>
      <c r="L59" s="90"/>
      <c r="M59" s="90"/>
      <c r="N59" s="90"/>
      <c r="O59" s="90"/>
      <c r="P59" s="90"/>
      <c r="Q59" s="90"/>
      <c r="R59" s="90"/>
    </row>
    <row r="60" spans="2:18" s="87" customFormat="1" x14ac:dyDescent="0.2">
      <c r="C60" s="107"/>
      <c r="D60" s="108"/>
      <c r="E60" s="108"/>
      <c r="F60" s="108"/>
      <c r="G60" s="109"/>
      <c r="H60" s="109"/>
      <c r="I60" s="109"/>
      <c r="J60" s="109"/>
      <c r="K60" s="109"/>
      <c r="L60" s="109"/>
      <c r="M60" s="109"/>
      <c r="N60" s="109"/>
      <c r="O60" s="109"/>
      <c r="P60" s="109"/>
      <c r="Q60" s="109"/>
      <c r="R60" s="109"/>
    </row>
    <row r="61" spans="2:18" s="87" customFormat="1" x14ac:dyDescent="0.2">
      <c r="C61" s="107"/>
      <c r="D61" s="108"/>
      <c r="E61" s="108"/>
      <c r="F61" s="108"/>
      <c r="G61" s="109"/>
      <c r="H61" s="109"/>
      <c r="I61" s="109"/>
      <c r="J61" s="109"/>
      <c r="K61" s="109"/>
      <c r="L61" s="109"/>
      <c r="M61" s="109"/>
      <c r="N61" s="109"/>
      <c r="O61" s="109"/>
      <c r="P61" s="109"/>
      <c r="Q61" s="109"/>
      <c r="R61" s="109"/>
    </row>
    <row r="62" spans="2:18" s="87" customFormat="1" x14ac:dyDescent="0.2">
      <c r="C62" s="107"/>
      <c r="D62" s="108"/>
      <c r="E62" s="108"/>
      <c r="F62" s="108"/>
      <c r="G62" s="109"/>
      <c r="H62" s="109"/>
      <c r="I62" s="109"/>
      <c r="J62" s="109"/>
      <c r="K62" s="109"/>
      <c r="L62" s="109"/>
      <c r="M62" s="109"/>
      <c r="N62" s="109"/>
      <c r="O62" s="109"/>
      <c r="P62" s="109"/>
      <c r="Q62" s="109"/>
      <c r="R62" s="109"/>
    </row>
    <row r="63" spans="2:18" s="87" customFormat="1" x14ac:dyDescent="0.2">
      <c r="C63" s="107"/>
      <c r="D63" s="108"/>
      <c r="E63" s="108"/>
      <c r="F63" s="108"/>
      <c r="G63" s="109"/>
      <c r="H63" s="109"/>
      <c r="I63" s="109"/>
      <c r="J63" s="109"/>
      <c r="K63" s="109"/>
    </row>
    <row r="64" spans="2:18" s="87" customFormat="1" x14ac:dyDescent="0.2">
      <c r="C64" s="107"/>
      <c r="D64" s="108"/>
      <c r="E64" s="108"/>
      <c r="F64" s="108"/>
      <c r="G64" s="109"/>
      <c r="H64" s="109"/>
      <c r="I64" s="109"/>
      <c r="J64" s="109"/>
      <c r="K64" s="109"/>
    </row>
    <row r="65" spans="3:11" s="87" customFormat="1" x14ac:dyDescent="0.2">
      <c r="C65" s="107"/>
      <c r="D65" s="108"/>
      <c r="E65" s="108"/>
      <c r="F65" s="108"/>
      <c r="G65" s="109"/>
      <c r="H65" s="109"/>
      <c r="I65" s="109"/>
      <c r="J65" s="109"/>
      <c r="K65" s="109"/>
    </row>
    <row r="66" spans="3:11" s="87" customFormat="1" x14ac:dyDescent="0.2">
      <c r="C66" s="107"/>
      <c r="D66" s="108"/>
      <c r="E66" s="108"/>
      <c r="F66" s="108"/>
    </row>
    <row r="67" spans="3:11" s="87" customFormat="1" x14ac:dyDescent="0.2">
      <c r="C67" s="107"/>
      <c r="D67" s="108"/>
      <c r="E67" s="108"/>
      <c r="F67" s="108"/>
    </row>
    <row r="68" spans="3:11" s="87" customFormat="1" x14ac:dyDescent="0.2">
      <c r="C68" s="107"/>
      <c r="D68" s="108"/>
      <c r="E68" s="108"/>
      <c r="F68" s="108"/>
    </row>
    <row r="69" spans="3:11" s="87" customFormat="1" x14ac:dyDescent="0.2">
      <c r="C69" s="107"/>
      <c r="D69" s="108"/>
      <c r="E69" s="108"/>
      <c r="F69" s="108"/>
    </row>
    <row r="70" spans="3:11" s="87" customFormat="1" x14ac:dyDescent="0.2">
      <c r="C70" s="107"/>
      <c r="D70" s="108"/>
      <c r="E70" s="108"/>
      <c r="F70" s="108"/>
    </row>
    <row r="71" spans="3:11" s="87" customFormat="1" x14ac:dyDescent="0.2">
      <c r="C71" s="107"/>
      <c r="D71" s="108"/>
      <c r="E71" s="108"/>
      <c r="F71" s="108"/>
    </row>
    <row r="72" spans="3:11" s="87" customFormat="1" x14ac:dyDescent="0.2">
      <c r="C72" s="107"/>
      <c r="D72" s="108"/>
      <c r="E72" s="108"/>
      <c r="F72" s="108"/>
    </row>
    <row r="73" spans="3:11" s="87" customFormat="1" x14ac:dyDescent="0.2">
      <c r="C73" s="107"/>
      <c r="D73" s="108"/>
      <c r="E73" s="108"/>
      <c r="F73" s="108"/>
    </row>
    <row r="74" spans="3:11" s="87" customFormat="1" x14ac:dyDescent="0.2">
      <c r="C74" s="107"/>
      <c r="D74" s="108"/>
      <c r="E74" s="108"/>
      <c r="F74" s="108"/>
    </row>
    <row r="75" spans="3:11" s="87" customFormat="1" x14ac:dyDescent="0.2">
      <c r="C75" s="107"/>
      <c r="D75" s="108"/>
      <c r="E75" s="108"/>
      <c r="F75" s="108"/>
    </row>
    <row r="76" spans="3:11" s="87" customFormat="1" x14ac:dyDescent="0.2">
      <c r="C76" s="107"/>
      <c r="D76" s="108"/>
      <c r="E76" s="108"/>
      <c r="F76" s="108"/>
    </row>
    <row r="77" spans="3:11" s="87" customFormat="1" x14ac:dyDescent="0.2">
      <c r="C77" s="107"/>
      <c r="D77" s="108"/>
      <c r="E77" s="108"/>
      <c r="F77" s="108"/>
    </row>
    <row r="78" spans="3:11" s="87" customFormat="1" x14ac:dyDescent="0.2">
      <c r="C78" s="107"/>
      <c r="D78" s="108"/>
      <c r="E78" s="108"/>
      <c r="F78" s="108"/>
    </row>
    <row r="79" spans="3:11" s="87" customFormat="1" x14ac:dyDescent="0.2">
      <c r="C79" s="107"/>
      <c r="D79" s="108"/>
      <c r="E79" s="108"/>
      <c r="F79" s="108"/>
    </row>
    <row r="80" spans="3:11" s="87" customFormat="1" x14ac:dyDescent="0.2">
      <c r="C80" s="107"/>
      <c r="D80" s="108"/>
      <c r="E80" s="108"/>
      <c r="F80" s="108"/>
    </row>
    <row r="81" spans="3:6" s="87" customFormat="1" x14ac:dyDescent="0.2">
      <c r="C81" s="107"/>
      <c r="D81" s="108"/>
      <c r="E81" s="108"/>
      <c r="F81" s="108"/>
    </row>
    <row r="82" spans="3:6" s="87" customFormat="1" x14ac:dyDescent="0.2">
      <c r="C82" s="107"/>
      <c r="D82" s="108"/>
      <c r="E82" s="108"/>
      <c r="F82" s="108"/>
    </row>
    <row r="83" spans="3:6" s="87" customFormat="1" x14ac:dyDescent="0.2">
      <c r="C83" s="107"/>
      <c r="D83" s="108"/>
      <c r="E83" s="108"/>
      <c r="F83" s="108"/>
    </row>
    <row r="84" spans="3:6" s="87" customFormat="1" x14ac:dyDescent="0.2">
      <c r="C84" s="107"/>
      <c r="D84" s="108"/>
      <c r="E84" s="108"/>
      <c r="F84" s="108"/>
    </row>
    <row r="85" spans="3:6" s="87" customFormat="1" x14ac:dyDescent="0.2">
      <c r="C85" s="107"/>
      <c r="D85" s="108"/>
      <c r="E85" s="108"/>
      <c r="F85" s="108"/>
    </row>
  </sheetData>
  <mergeCells count="17">
    <mergeCell ref="D49:F49"/>
    <mergeCell ref="C41:C42"/>
    <mergeCell ref="D41:F42"/>
    <mergeCell ref="C50:C51"/>
    <mergeCell ref="D43:F43"/>
    <mergeCell ref="D50:F51"/>
    <mergeCell ref="D44:F44"/>
    <mergeCell ref="D45:F45"/>
    <mergeCell ref="D46:F46"/>
    <mergeCell ref="D47:F47"/>
    <mergeCell ref="D48:F48"/>
    <mergeCell ref="D2:F2"/>
    <mergeCell ref="D3:F3"/>
    <mergeCell ref="C37:C38"/>
    <mergeCell ref="D37:F38"/>
    <mergeCell ref="C39:C40"/>
    <mergeCell ref="D39:F40"/>
  </mergeCells>
  <pageMargins left="0.25" right="0.25" top="0.75" bottom="0.75" header="0.3" footer="0.3"/>
  <pageSetup paperSize="9" scale="40" fitToHeight="0" orientation="portrait" r:id="rId1"/>
  <headerFooter>
    <oddFooter>&amp;L&amp;1#&amp;"Calibri"&amp;10&amp;K000000Sensitivity: Internal</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filterMode="1">
    <pageSetUpPr fitToPage="1"/>
  </sheetPr>
  <dimension ref="A1:EX383"/>
  <sheetViews>
    <sheetView showZeros="0" tabSelected="1" zoomScale="70" zoomScaleNormal="70" zoomScaleSheetLayoutView="85" workbookViewId="0">
      <pane ySplit="7" topLeftCell="A126" activePane="bottomLeft" state="frozen"/>
      <selection activeCell="M1" sqref="M1"/>
      <selection pane="bottomLeft" activeCell="E135" sqref="E135"/>
    </sheetView>
  </sheetViews>
  <sheetFormatPr defaultColWidth="9.140625" defaultRowHeight="12.75" outlineLevelCol="1" x14ac:dyDescent="0.2"/>
  <cols>
    <col min="1" max="1" width="10.28515625" style="1" customWidth="1"/>
    <col min="2" max="2" width="9.140625" style="1" customWidth="1"/>
    <col min="3" max="3" width="14.5703125" style="2" customWidth="1"/>
    <col min="4" max="4" width="14.28515625" style="291" customWidth="1"/>
    <col min="5" max="5" width="26.7109375" style="289" customWidth="1"/>
    <col min="6" max="6" width="6.85546875" style="6" customWidth="1"/>
    <col min="7" max="7" width="13.28515625" style="1" customWidth="1"/>
    <col min="8" max="8" width="11.28515625" style="354" customWidth="1"/>
    <col min="9" max="9" width="11.5703125" style="2" customWidth="1"/>
    <col min="10" max="10" width="11.5703125" style="1" customWidth="1"/>
    <col min="11" max="11" width="56.7109375" style="1" customWidth="1"/>
    <col min="12" max="12" width="21.28515625" style="2" customWidth="1"/>
    <col min="13" max="13" width="13.140625" style="2" customWidth="1"/>
    <col min="14" max="14" width="20.7109375" style="57" customWidth="1"/>
    <col min="15" max="15" width="9.42578125" style="3" customWidth="1"/>
    <col min="16" max="16" width="9.140625" style="3" customWidth="1"/>
    <col min="17" max="17" width="9.5703125" style="3" customWidth="1"/>
    <col min="18" max="18" width="11.85546875" style="4" customWidth="1"/>
    <col min="19" max="20" width="13.7109375" style="2" customWidth="1"/>
    <col min="21" max="21" width="13.7109375" style="4" customWidth="1"/>
    <col min="22" max="22" width="14" style="4" customWidth="1"/>
    <col min="23" max="23" width="15.140625" style="4" customWidth="1"/>
    <col min="24" max="24" width="14.42578125" style="4" customWidth="1"/>
    <col min="25" max="25" width="14.5703125" style="4" customWidth="1"/>
    <col min="26" max="28" width="9.7109375" style="5" customWidth="1"/>
    <col min="29" max="29" width="9.140625" style="1" customWidth="1" outlineLevel="1"/>
    <col min="30" max="30" width="16.28515625" style="1" customWidth="1" outlineLevel="1"/>
    <col min="31" max="31" width="13.42578125" style="1" customWidth="1" outlineLevel="1"/>
    <col min="32" max="33" width="9.140625" style="1" customWidth="1" outlineLevel="1"/>
    <col min="34" max="37" width="12.7109375" style="2" customWidth="1"/>
    <col min="38" max="39" width="12" style="2" customWidth="1"/>
    <col min="40" max="41" width="10.7109375" style="2" customWidth="1"/>
    <col min="42" max="42" width="12" style="2" customWidth="1"/>
    <col min="43" max="43" width="13.85546875" style="2" customWidth="1"/>
    <col min="44" max="45" width="11.140625" style="2" customWidth="1"/>
    <col min="46" max="46" width="15.28515625" style="2" customWidth="1"/>
    <col min="47" max="47" width="23.140625" style="1" customWidth="1"/>
    <col min="48" max="48" width="21.140625" style="1" bestFit="1" customWidth="1"/>
    <col min="49" max="49" width="21.7109375" style="76" customWidth="1"/>
    <col min="50" max="50" width="14.42578125" style="2" customWidth="1"/>
    <col min="51" max="51" width="9.7109375" style="76" customWidth="1"/>
    <col min="52" max="52" width="9.7109375" style="103" customWidth="1"/>
    <col min="53" max="53" width="9.7109375" style="124" customWidth="1"/>
    <col min="54" max="54" width="41.140625" style="440" customWidth="1"/>
    <col min="55" max="55" width="106" style="373" customWidth="1"/>
    <col min="56" max="58" width="9.140625" style="471"/>
    <col min="59" max="16384" width="9.140625" style="1"/>
  </cols>
  <sheetData>
    <row r="1" spans="1:154" s="14" customFormat="1" ht="9" customHeight="1" x14ac:dyDescent="0.25">
      <c r="A1" s="26"/>
      <c r="B1" s="7"/>
      <c r="C1" s="359"/>
      <c r="D1" s="7"/>
      <c r="E1" s="7"/>
      <c r="F1" s="7"/>
      <c r="G1" s="8"/>
      <c r="H1" s="344"/>
      <c r="I1" s="10"/>
      <c r="J1" s="8"/>
      <c r="K1" s="9"/>
      <c r="L1" s="10"/>
      <c r="M1" s="8"/>
      <c r="N1" s="8"/>
      <c r="O1" s="8"/>
      <c r="P1" s="10"/>
      <c r="Q1" s="10"/>
      <c r="R1" s="7"/>
      <c r="S1" s="10"/>
      <c r="T1" s="10"/>
      <c r="U1" s="7"/>
      <c r="V1" s="7"/>
      <c r="W1" s="7"/>
      <c r="X1" s="7"/>
      <c r="Y1" s="11"/>
      <c r="Z1" s="56"/>
      <c r="AA1" s="56"/>
      <c r="AB1" s="56"/>
      <c r="AC1" s="56"/>
      <c r="AD1" s="56"/>
      <c r="AE1" s="56"/>
      <c r="AF1" s="56"/>
      <c r="AG1" s="56"/>
      <c r="AH1" s="11"/>
      <c r="AI1" s="11"/>
      <c r="AJ1" s="12"/>
      <c r="AK1" s="12"/>
      <c r="AL1" s="11"/>
      <c r="AM1" s="11"/>
      <c r="AN1" s="11"/>
      <c r="AO1" s="11"/>
      <c r="AP1" s="11"/>
      <c r="AQ1" s="7"/>
      <c r="AR1" s="7"/>
      <c r="AS1" s="7"/>
      <c r="AT1" s="7"/>
      <c r="AU1" s="13"/>
      <c r="AV1" s="13"/>
      <c r="AW1" s="7"/>
      <c r="AX1" s="7"/>
      <c r="AY1" s="73"/>
      <c r="AZ1" s="73"/>
      <c r="BA1" s="73"/>
      <c r="BB1" s="432"/>
      <c r="BC1" s="363"/>
      <c r="BD1" s="464"/>
      <c r="BE1" s="464"/>
      <c r="BF1" s="464"/>
      <c r="BG1" s="218"/>
    </row>
    <row r="2" spans="1:154" s="19" customFormat="1" ht="16.5" customHeight="1" x14ac:dyDescent="0.25">
      <c r="A2" s="24" t="s">
        <v>161</v>
      </c>
      <c r="B2" s="24"/>
      <c r="C2" s="360"/>
      <c r="D2" s="20"/>
      <c r="E2" s="21"/>
      <c r="F2" s="21"/>
      <c r="G2" s="16"/>
      <c r="H2" s="345"/>
      <c r="I2" s="355"/>
      <c r="J2" s="20"/>
      <c r="K2" s="20"/>
      <c r="L2" s="361" t="s">
        <v>44</v>
      </c>
      <c r="M2" s="69" t="s">
        <v>0</v>
      </c>
      <c r="N2" s="22"/>
      <c r="O2" s="22"/>
      <c r="P2" s="22"/>
      <c r="Q2" s="22"/>
      <c r="R2" s="22"/>
      <c r="S2" s="15"/>
      <c r="T2" s="15"/>
      <c r="U2" s="17" t="s">
        <v>162</v>
      </c>
      <c r="V2" s="63">
        <f>SUBTOTAL(109,W7:W352)</f>
        <v>1442398.7391304348</v>
      </c>
      <c r="W2" s="18" t="s">
        <v>163</v>
      </c>
      <c r="X2" s="17"/>
      <c r="Y2" s="17"/>
      <c r="Z2" s="17"/>
      <c r="AA2" s="16"/>
      <c r="AB2" s="16"/>
      <c r="AC2" s="16"/>
      <c r="AD2" s="16"/>
      <c r="AE2" s="16"/>
      <c r="AF2" s="16"/>
      <c r="AG2" s="16"/>
      <c r="AH2" s="18"/>
      <c r="AI2" s="18"/>
      <c r="AJ2" s="16"/>
      <c r="AK2" s="16"/>
      <c r="AL2" s="16"/>
      <c r="AM2" s="16"/>
      <c r="AN2" s="16"/>
      <c r="AO2" s="16"/>
      <c r="AP2" s="16"/>
      <c r="AQ2" s="16"/>
      <c r="AR2" s="16"/>
      <c r="AS2" s="16"/>
      <c r="AT2" s="16"/>
      <c r="AU2" s="16"/>
      <c r="AV2" s="16"/>
      <c r="AW2" s="16"/>
      <c r="AX2" s="16"/>
      <c r="AY2" s="16"/>
      <c r="AZ2" s="16"/>
      <c r="BA2" s="16"/>
      <c r="BB2" s="433"/>
      <c r="BC2" s="364"/>
      <c r="BD2" s="465"/>
      <c r="BE2" s="465"/>
      <c r="BF2" s="465"/>
      <c r="BG2" s="218"/>
    </row>
    <row r="3" spans="1:154" s="19" customFormat="1" ht="14.25" customHeight="1" x14ac:dyDescent="0.25">
      <c r="A3" s="27"/>
      <c r="B3" s="73"/>
      <c r="C3" s="355"/>
      <c r="D3" s="20"/>
      <c r="E3" s="21"/>
      <c r="F3" s="21"/>
      <c r="G3" s="16"/>
      <c r="H3" s="345"/>
      <c r="I3" s="355"/>
      <c r="J3" s="127" t="s">
        <v>164</v>
      </c>
      <c r="K3" s="127"/>
      <c r="L3" s="361"/>
      <c r="M3" s="70"/>
      <c r="N3" s="15"/>
      <c r="O3" s="15"/>
      <c r="P3" s="22"/>
      <c r="Q3" s="22"/>
      <c r="R3" s="22"/>
      <c r="S3" s="15"/>
      <c r="T3" s="15"/>
      <c r="U3" s="17" t="s">
        <v>165</v>
      </c>
      <c r="V3" s="63">
        <f>SUBTOTAL(109,X6:X351)</f>
        <v>1657230.0499999998</v>
      </c>
      <c r="W3" s="18" t="s">
        <v>163</v>
      </c>
      <c r="X3" s="17" t="s">
        <v>166</v>
      </c>
      <c r="Y3" s="58">
        <f>(V3-V2)/V2</f>
        <v>0.14894030689397184</v>
      </c>
      <c r="Z3" s="64"/>
      <c r="AA3" s="16"/>
      <c r="AB3" s="16"/>
      <c r="AC3" s="16"/>
      <c r="AD3" s="16"/>
      <c r="AE3" s="16"/>
      <c r="AF3" s="16"/>
      <c r="AG3" s="16"/>
      <c r="AH3" s="18"/>
      <c r="AI3" s="18"/>
      <c r="AJ3" s="16"/>
      <c r="AK3" s="16"/>
      <c r="AL3" s="16"/>
      <c r="AM3" s="16"/>
      <c r="AN3" s="16"/>
      <c r="AO3" s="16"/>
      <c r="AP3" s="16"/>
      <c r="AQ3" s="16"/>
      <c r="AR3" s="16"/>
      <c r="AS3" s="16"/>
      <c r="AT3" s="16"/>
      <c r="AU3" s="16"/>
      <c r="AV3" s="16"/>
      <c r="AW3" s="16"/>
      <c r="AX3" s="16"/>
      <c r="AY3" s="16"/>
      <c r="AZ3" s="16"/>
      <c r="BA3" s="16"/>
      <c r="BB3" s="433"/>
      <c r="BC3" s="364"/>
      <c r="BD3" s="465"/>
      <c r="BE3" s="465"/>
      <c r="BF3" s="465"/>
      <c r="BG3" s="218"/>
    </row>
    <row r="4" spans="1:154" s="19" customFormat="1" ht="15" customHeight="1" x14ac:dyDescent="0.25">
      <c r="A4" s="25" t="s">
        <v>38</v>
      </c>
      <c r="B4" s="25"/>
      <c r="C4" s="551" t="s">
        <v>167</v>
      </c>
      <c r="D4" s="552"/>
      <c r="E4" s="553"/>
      <c r="F4" s="20"/>
      <c r="G4" s="20"/>
      <c r="H4" s="346" t="s">
        <v>168</v>
      </c>
      <c r="I4" s="358" t="s">
        <v>169</v>
      </c>
      <c r="J4" s="126" t="s">
        <v>170</v>
      </c>
      <c r="K4" s="126"/>
      <c r="L4" s="361" t="s">
        <v>43</v>
      </c>
      <c r="M4" s="65">
        <v>44316</v>
      </c>
      <c r="N4" s="15"/>
      <c r="O4" s="15"/>
      <c r="P4" s="22"/>
      <c r="Q4" s="22"/>
      <c r="R4" s="22"/>
      <c r="S4" s="15"/>
      <c r="T4" s="15"/>
      <c r="U4" s="17" t="s">
        <v>171</v>
      </c>
      <c r="V4" s="63">
        <f>SUBTOTAL(109,Y7:Y352)</f>
        <v>278133.60961354373</v>
      </c>
      <c r="W4" s="18" t="s">
        <v>163</v>
      </c>
      <c r="X4" s="17"/>
      <c r="Y4" s="58"/>
      <c r="Z4" s="64"/>
      <c r="AA4" s="16"/>
      <c r="AB4" s="16"/>
      <c r="AC4" s="16" t="s">
        <v>172</v>
      </c>
      <c r="AD4" s="16"/>
      <c r="AE4" s="16"/>
      <c r="AF4" s="16"/>
      <c r="AG4" s="16"/>
      <c r="AH4" s="17"/>
      <c r="AI4" s="17"/>
      <c r="AJ4" s="17"/>
      <c r="AK4" s="17"/>
      <c r="AL4" s="17"/>
      <c r="AM4" s="17"/>
      <c r="AN4" s="17"/>
      <c r="AO4" s="17"/>
      <c r="AP4" s="17"/>
      <c r="AQ4" s="17"/>
      <c r="AR4" s="17"/>
      <c r="AS4" s="17"/>
      <c r="AT4" s="17"/>
      <c r="AU4" s="17"/>
      <c r="AV4" s="17"/>
      <c r="AW4" s="17"/>
      <c r="AX4" s="17"/>
      <c r="AY4" s="17"/>
      <c r="AZ4" s="17"/>
      <c r="BA4" s="17"/>
      <c r="BB4" s="434"/>
      <c r="BC4" s="364"/>
      <c r="BD4" s="465"/>
      <c r="BE4" s="465"/>
      <c r="BF4" s="465"/>
      <c r="BG4" s="218"/>
    </row>
    <row r="5" spans="1:154" s="61" customFormat="1" ht="15" customHeight="1" x14ac:dyDescent="0.2">
      <c r="A5" s="62" t="s">
        <v>173</v>
      </c>
      <c r="B5" s="62" t="s">
        <v>174</v>
      </c>
      <c r="C5" s="62" t="s">
        <v>173</v>
      </c>
      <c r="D5" s="62" t="s">
        <v>173</v>
      </c>
      <c r="E5" s="62" t="s">
        <v>173</v>
      </c>
      <c r="F5" s="62" t="s">
        <v>173</v>
      </c>
      <c r="G5" s="62" t="s">
        <v>173</v>
      </c>
      <c r="H5" s="347" t="s">
        <v>110</v>
      </c>
      <c r="I5" s="62" t="s">
        <v>173</v>
      </c>
      <c r="J5" s="62" t="s">
        <v>173</v>
      </c>
      <c r="K5" s="62" t="s">
        <v>173</v>
      </c>
      <c r="L5" s="62" t="s">
        <v>174</v>
      </c>
      <c r="M5" s="62" t="s">
        <v>174</v>
      </c>
      <c r="N5" s="62" t="s">
        <v>52</v>
      </c>
      <c r="O5" s="62" t="s">
        <v>173</v>
      </c>
      <c r="P5" s="62" t="s">
        <v>173</v>
      </c>
      <c r="Q5" s="62" t="s">
        <v>173</v>
      </c>
      <c r="R5" s="62" t="s">
        <v>173</v>
      </c>
      <c r="S5" s="62" t="s">
        <v>174</v>
      </c>
      <c r="T5" s="62" t="s">
        <v>173</v>
      </c>
      <c r="U5" s="62" t="s">
        <v>173</v>
      </c>
      <c r="V5" s="62" t="s">
        <v>173</v>
      </c>
      <c r="W5" s="62" t="s">
        <v>173</v>
      </c>
      <c r="X5" s="62" t="s">
        <v>173</v>
      </c>
      <c r="Y5" s="62" t="s">
        <v>173</v>
      </c>
      <c r="Z5" s="62" t="s">
        <v>174</v>
      </c>
      <c r="AA5" s="62" t="s">
        <v>174</v>
      </c>
      <c r="AB5" s="62" t="s">
        <v>174</v>
      </c>
      <c r="AC5" s="62" t="s">
        <v>175</v>
      </c>
      <c r="AD5" s="62" t="s">
        <v>175</v>
      </c>
      <c r="AE5" s="62" t="s">
        <v>175</v>
      </c>
      <c r="AF5" s="62" t="s">
        <v>175</v>
      </c>
      <c r="AG5" s="62" t="s">
        <v>175</v>
      </c>
      <c r="AH5" s="62"/>
      <c r="AI5" s="62"/>
      <c r="AJ5" s="62"/>
      <c r="AK5" s="62"/>
      <c r="AL5" s="62"/>
      <c r="AM5" s="62"/>
      <c r="AN5" s="62"/>
      <c r="AO5" s="62"/>
      <c r="AP5" s="62"/>
      <c r="AQ5" s="62"/>
      <c r="AR5" s="62"/>
      <c r="AS5" s="62"/>
      <c r="AT5" s="62"/>
      <c r="AU5" s="62"/>
      <c r="AV5" s="101"/>
      <c r="AW5" s="101" t="s">
        <v>173</v>
      </c>
      <c r="AX5" s="101" t="s">
        <v>173</v>
      </c>
      <c r="AY5" s="101" t="s">
        <v>173</v>
      </c>
      <c r="AZ5" s="101" t="s">
        <v>173</v>
      </c>
      <c r="BA5" s="101"/>
      <c r="BB5" s="435" t="s">
        <v>173</v>
      </c>
      <c r="BC5" s="365" t="s">
        <v>173</v>
      </c>
      <c r="BD5" s="466"/>
      <c r="BE5" s="466"/>
      <c r="BF5" s="466"/>
      <c r="BG5" s="218"/>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c r="EQ5" s="19"/>
      <c r="ER5" s="19"/>
      <c r="ES5" s="19"/>
      <c r="ET5" s="19"/>
      <c r="EU5" s="19"/>
      <c r="EV5" s="19"/>
      <c r="EW5" s="19"/>
      <c r="EX5" s="19"/>
    </row>
    <row r="6" spans="1:154" s="236" customFormat="1" ht="66.75" customHeight="1" x14ac:dyDescent="0.2">
      <c r="A6" s="66" t="s">
        <v>48</v>
      </c>
      <c r="B6" s="66" t="s">
        <v>53</v>
      </c>
      <c r="C6" s="59" t="s">
        <v>55</v>
      </c>
      <c r="D6" s="74" t="s">
        <v>57</v>
      </c>
      <c r="E6" s="66" t="s">
        <v>59</v>
      </c>
      <c r="F6" s="59" t="s">
        <v>61</v>
      </c>
      <c r="G6" s="59" t="s">
        <v>63</v>
      </c>
      <c r="H6" s="348" t="s">
        <v>65</v>
      </c>
      <c r="I6" s="59" t="s">
        <v>67</v>
      </c>
      <c r="J6" s="59" t="s">
        <v>69</v>
      </c>
      <c r="K6" s="59" t="s">
        <v>71</v>
      </c>
      <c r="L6" s="59" t="s">
        <v>73</v>
      </c>
      <c r="M6" s="59" t="s">
        <v>176</v>
      </c>
      <c r="N6" s="59" t="s">
        <v>77</v>
      </c>
      <c r="O6" s="59" t="s">
        <v>79</v>
      </c>
      <c r="P6" s="59" t="s">
        <v>81</v>
      </c>
      <c r="Q6" s="59" t="s">
        <v>83</v>
      </c>
      <c r="R6" s="59" t="s">
        <v>85</v>
      </c>
      <c r="S6" s="59" t="s">
        <v>87</v>
      </c>
      <c r="T6" s="59" t="s">
        <v>89</v>
      </c>
      <c r="U6" s="59" t="s">
        <v>91</v>
      </c>
      <c r="V6" s="59" t="s">
        <v>93</v>
      </c>
      <c r="W6" s="71" t="s">
        <v>95</v>
      </c>
      <c r="X6" s="71" t="s">
        <v>97</v>
      </c>
      <c r="Y6" s="72" t="s">
        <v>99</v>
      </c>
      <c r="Z6" s="67" t="s">
        <v>101</v>
      </c>
      <c r="AA6" s="60" t="s">
        <v>103</v>
      </c>
      <c r="AB6" s="68" t="s">
        <v>105</v>
      </c>
      <c r="AC6" s="72" t="s">
        <v>107</v>
      </c>
      <c r="AD6" s="72" t="s">
        <v>111</v>
      </c>
      <c r="AE6" s="72" t="s">
        <v>113</v>
      </c>
      <c r="AF6" s="72" t="s">
        <v>115</v>
      </c>
      <c r="AG6" s="106" t="s">
        <v>117</v>
      </c>
      <c r="AH6" s="66" t="s">
        <v>119</v>
      </c>
      <c r="AI6" s="59" t="s">
        <v>122</v>
      </c>
      <c r="AJ6" s="59" t="s">
        <v>123</v>
      </c>
      <c r="AK6" s="59" t="s">
        <v>125</v>
      </c>
      <c r="AL6" s="59" t="s">
        <v>126</v>
      </c>
      <c r="AM6" s="59" t="s">
        <v>128</v>
      </c>
      <c r="AN6" s="59" t="s">
        <v>129</v>
      </c>
      <c r="AO6" s="59" t="s">
        <v>131</v>
      </c>
      <c r="AP6" s="59" t="s">
        <v>177</v>
      </c>
      <c r="AQ6" s="59" t="s">
        <v>135</v>
      </c>
      <c r="AR6" s="59" t="s">
        <v>137</v>
      </c>
      <c r="AS6" s="59" t="s">
        <v>139</v>
      </c>
      <c r="AT6" s="105" t="s">
        <v>141</v>
      </c>
      <c r="AU6" s="59" t="s">
        <v>143</v>
      </c>
      <c r="AV6" s="74" t="s">
        <v>145</v>
      </c>
      <c r="AW6" s="67" t="s">
        <v>178</v>
      </c>
      <c r="AX6" s="74" t="s">
        <v>179</v>
      </c>
      <c r="AY6" s="67" t="s">
        <v>150</v>
      </c>
      <c r="AZ6" s="59" t="s">
        <v>152</v>
      </c>
      <c r="BA6" s="66" t="s">
        <v>154</v>
      </c>
      <c r="BB6" s="436" t="s">
        <v>156</v>
      </c>
      <c r="BC6" s="104" t="s">
        <v>158</v>
      </c>
      <c r="BD6" s="459" t="s">
        <v>180</v>
      </c>
      <c r="BE6" s="459" t="s">
        <v>181</v>
      </c>
      <c r="BF6" s="459" t="s">
        <v>182</v>
      </c>
    </row>
    <row r="7" spans="1:154" s="300" customFormat="1" ht="1.5" customHeight="1" x14ac:dyDescent="0.2">
      <c r="A7" s="386">
        <f>0</f>
        <v>0</v>
      </c>
      <c r="B7" s="387">
        <f>0</f>
        <v>0</v>
      </c>
      <c r="C7" s="387">
        <f>0</f>
        <v>0</v>
      </c>
      <c r="D7" s="388">
        <f>0</f>
        <v>0</v>
      </c>
      <c r="E7" s="389">
        <f>0</f>
        <v>0</v>
      </c>
      <c r="F7" s="387"/>
      <c r="G7" s="387">
        <f>0</f>
        <v>0</v>
      </c>
      <c r="H7" s="390"/>
      <c r="I7" s="387">
        <f>0</f>
        <v>0</v>
      </c>
      <c r="J7" s="387"/>
      <c r="K7" s="387">
        <f>0</f>
        <v>0</v>
      </c>
      <c r="L7" s="387">
        <f>0</f>
        <v>0</v>
      </c>
      <c r="M7" s="387">
        <f>0</f>
        <v>0</v>
      </c>
      <c r="N7" s="387">
        <f>0</f>
        <v>0</v>
      </c>
      <c r="O7" s="387">
        <f>0</f>
        <v>0</v>
      </c>
      <c r="P7" s="387">
        <f>0</f>
        <v>0</v>
      </c>
      <c r="Q7" s="387">
        <f>0</f>
        <v>0</v>
      </c>
      <c r="R7" s="387">
        <f>0</f>
        <v>0</v>
      </c>
      <c r="S7" s="387">
        <f>0</f>
        <v>0</v>
      </c>
      <c r="T7" s="387">
        <f>0</f>
        <v>0</v>
      </c>
      <c r="U7" s="387">
        <f>0</f>
        <v>0</v>
      </c>
      <c r="V7" s="387">
        <f>0</f>
        <v>0</v>
      </c>
      <c r="W7" s="387">
        <f>0</f>
        <v>0</v>
      </c>
      <c r="X7" s="394">
        <f t="shared" ref="X7:X17" si="0">W7*(1+V7)</f>
        <v>0</v>
      </c>
      <c r="Y7" s="395">
        <f>0</f>
        <v>0</v>
      </c>
      <c r="Z7" s="397">
        <f>0</f>
        <v>0</v>
      </c>
      <c r="AA7" s="394">
        <f>0</f>
        <v>0</v>
      </c>
      <c r="AB7" s="398">
        <f>0</f>
        <v>0</v>
      </c>
      <c r="AC7" s="397">
        <f>0</f>
        <v>0</v>
      </c>
      <c r="AD7" s="394">
        <f>0</f>
        <v>0</v>
      </c>
      <c r="AE7" s="394">
        <f>0</f>
        <v>0</v>
      </c>
      <c r="AF7" s="394">
        <f>0</f>
        <v>0</v>
      </c>
      <c r="AG7" s="398">
        <f>0</f>
        <v>0</v>
      </c>
      <c r="AH7" s="399">
        <f>0</f>
        <v>0</v>
      </c>
      <c r="AI7" s="394">
        <f>0</f>
        <v>0</v>
      </c>
      <c r="AJ7" s="394">
        <f>0</f>
        <v>0</v>
      </c>
      <c r="AK7" s="394">
        <f>0</f>
        <v>0</v>
      </c>
      <c r="AL7" s="394">
        <f>0</f>
        <v>0</v>
      </c>
      <c r="AM7" s="394">
        <f>0</f>
        <v>0</v>
      </c>
      <c r="AN7" s="394">
        <f>0</f>
        <v>0</v>
      </c>
      <c r="AO7" s="394"/>
      <c r="AP7" s="394"/>
      <c r="AQ7" s="394"/>
      <c r="AR7" s="394"/>
      <c r="AS7" s="394"/>
      <c r="AT7" s="394">
        <f>0</f>
        <v>0</v>
      </c>
      <c r="AU7" s="394">
        <f>0</f>
        <v>0</v>
      </c>
      <c r="AV7" s="395">
        <f>0</f>
        <v>0</v>
      </c>
      <c r="AW7" s="397">
        <f>0</f>
        <v>0</v>
      </c>
      <c r="AX7" s="395">
        <f>0</f>
        <v>0</v>
      </c>
      <c r="AY7" s="397"/>
      <c r="AZ7" s="400"/>
      <c r="BA7" s="401"/>
      <c r="BB7" s="437"/>
      <c r="BC7" s="402">
        <f>0</f>
        <v>0</v>
      </c>
      <c r="BF7" s="236"/>
    </row>
    <row r="8" spans="1:154" s="300" customFormat="1" ht="17.100000000000001" customHeight="1" x14ac:dyDescent="0.25">
      <c r="A8" s="299" t="s">
        <v>183</v>
      </c>
      <c r="B8" s="409"/>
      <c r="C8" s="282" t="s">
        <v>184</v>
      </c>
      <c r="D8" s="274"/>
      <c r="E8" s="273" t="s">
        <v>185</v>
      </c>
      <c r="F8" s="273"/>
      <c r="G8" s="273"/>
      <c r="H8" s="349" t="s">
        <v>186</v>
      </c>
      <c r="I8" s="275">
        <v>18</v>
      </c>
      <c r="J8" s="273"/>
      <c r="K8" s="273" t="s">
        <v>187</v>
      </c>
      <c r="L8" s="275" t="s">
        <v>188</v>
      </c>
      <c r="M8" s="275" t="s">
        <v>189</v>
      </c>
      <c r="N8" s="454" t="s">
        <v>189</v>
      </c>
      <c r="O8" s="243">
        <v>1000</v>
      </c>
      <c r="P8" s="243">
        <v>800</v>
      </c>
      <c r="Q8" s="243">
        <v>400</v>
      </c>
      <c r="R8" s="243">
        <f t="shared" ref="R8:R20" si="1">(O8*P8)/1000000</f>
        <v>0.8</v>
      </c>
      <c r="S8" s="242"/>
      <c r="T8" s="242"/>
      <c r="U8" s="243" t="s">
        <v>190</v>
      </c>
      <c r="V8" s="128">
        <v>0.15</v>
      </c>
      <c r="W8" s="134">
        <v>300</v>
      </c>
      <c r="X8" s="231">
        <f t="shared" si="0"/>
        <v>345</v>
      </c>
      <c r="Y8" s="135"/>
      <c r="Z8" s="339"/>
      <c r="AA8" s="339"/>
      <c r="AB8" s="339"/>
      <c r="AC8" s="242"/>
      <c r="AD8" s="131"/>
      <c r="AE8" s="242"/>
      <c r="AF8" s="242"/>
      <c r="AG8" s="242"/>
      <c r="AH8" s="243"/>
      <c r="AI8" s="243"/>
      <c r="AJ8" s="243"/>
      <c r="AK8" s="243"/>
      <c r="AL8" s="243"/>
      <c r="AM8" s="242"/>
      <c r="AN8" s="132"/>
      <c r="AO8" s="242"/>
      <c r="AP8" s="242"/>
      <c r="AQ8" s="242"/>
      <c r="AR8" s="242"/>
      <c r="AS8" s="242"/>
      <c r="AT8" s="242"/>
      <c r="AU8" s="243"/>
      <c r="AV8" s="133"/>
      <c r="AW8" s="132"/>
      <c r="AX8" s="456"/>
      <c r="AY8" s="132"/>
      <c r="AZ8" s="242"/>
      <c r="BA8" s="242"/>
      <c r="BB8" s="457"/>
      <c r="BC8" s="404" t="s">
        <v>191</v>
      </c>
    </row>
    <row r="9" spans="1:154" s="300" customFormat="1" ht="17.100000000000001" customHeight="1" x14ac:dyDescent="0.25">
      <c r="A9" s="299" t="s">
        <v>183</v>
      </c>
      <c r="B9" s="139"/>
      <c r="C9" s="282" t="s">
        <v>184</v>
      </c>
      <c r="D9" s="274"/>
      <c r="E9" s="273" t="s">
        <v>192</v>
      </c>
      <c r="F9" s="273"/>
      <c r="G9" s="273"/>
      <c r="H9" s="349" t="s">
        <v>186</v>
      </c>
      <c r="I9" s="275">
        <v>18</v>
      </c>
      <c r="J9" s="273"/>
      <c r="K9" s="273" t="s">
        <v>193</v>
      </c>
      <c r="L9" s="275" t="s">
        <v>188</v>
      </c>
      <c r="M9" s="275" t="s">
        <v>189</v>
      </c>
      <c r="N9" s="454" t="s">
        <v>189</v>
      </c>
      <c r="O9" s="243">
        <v>1000</v>
      </c>
      <c r="P9" s="243">
        <v>800</v>
      </c>
      <c r="Q9" s="243">
        <v>400</v>
      </c>
      <c r="R9" s="243">
        <f t="shared" si="1"/>
        <v>0.8</v>
      </c>
      <c r="S9" s="242"/>
      <c r="T9" s="242"/>
      <c r="U9" s="243" t="s">
        <v>190</v>
      </c>
      <c r="V9" s="128">
        <v>0.15</v>
      </c>
      <c r="W9" s="134">
        <v>300</v>
      </c>
      <c r="X9" s="231">
        <f t="shared" si="0"/>
        <v>345</v>
      </c>
      <c r="Y9" s="135"/>
      <c r="Z9" s="339"/>
      <c r="AA9" s="339"/>
      <c r="AB9" s="339"/>
      <c r="AC9" s="242"/>
      <c r="AD9" s="131"/>
      <c r="AE9" s="242"/>
      <c r="AF9" s="242"/>
      <c r="AG9" s="242"/>
      <c r="AH9" s="243"/>
      <c r="AI9" s="243"/>
      <c r="AJ9" s="243"/>
      <c r="AK9" s="243"/>
      <c r="AL9" s="243"/>
      <c r="AM9" s="242"/>
      <c r="AN9" s="132"/>
      <c r="AO9" s="242"/>
      <c r="AP9" s="242"/>
      <c r="AQ9" s="242"/>
      <c r="AR9" s="242"/>
      <c r="AS9" s="242"/>
      <c r="AT9" s="242"/>
      <c r="AU9" s="243"/>
      <c r="AV9" s="133"/>
      <c r="AW9" s="132"/>
      <c r="AX9" s="313"/>
      <c r="AY9" s="132"/>
      <c r="AZ9" s="242"/>
      <c r="BA9" s="242"/>
      <c r="BB9" s="441"/>
      <c r="BC9" s="404" t="s">
        <v>194</v>
      </c>
    </row>
    <row r="10" spans="1:154" s="300" customFormat="1" ht="17.100000000000001" customHeight="1" x14ac:dyDescent="0.2">
      <c r="A10" s="299"/>
      <c r="B10" s="139"/>
      <c r="C10" s="132" t="s">
        <v>195</v>
      </c>
      <c r="D10" s="246" t="s">
        <v>196</v>
      </c>
      <c r="E10" s="273" t="s">
        <v>197</v>
      </c>
      <c r="F10" s="243"/>
      <c r="G10" s="243"/>
      <c r="H10" s="338" t="s">
        <v>198</v>
      </c>
      <c r="I10" s="138">
        <v>18</v>
      </c>
      <c r="J10" s="243"/>
      <c r="K10" s="139" t="s">
        <v>199</v>
      </c>
      <c r="L10" s="275" t="s">
        <v>188</v>
      </c>
      <c r="M10" s="275" t="s">
        <v>189</v>
      </c>
      <c r="N10" s="275" t="s">
        <v>189</v>
      </c>
      <c r="O10" s="273">
        <v>5300</v>
      </c>
      <c r="P10" s="273">
        <v>2400</v>
      </c>
      <c r="Q10" s="273">
        <v>3000</v>
      </c>
      <c r="R10" s="243">
        <f t="shared" si="1"/>
        <v>12.72</v>
      </c>
      <c r="S10" s="243"/>
      <c r="T10" s="243"/>
      <c r="U10" s="243" t="s">
        <v>190</v>
      </c>
      <c r="V10" s="128">
        <v>0.15</v>
      </c>
      <c r="W10" s="129">
        <v>10000</v>
      </c>
      <c r="X10" s="231">
        <f t="shared" si="0"/>
        <v>11500</v>
      </c>
      <c r="Y10" s="129">
        <v>4000</v>
      </c>
      <c r="Z10" s="339">
        <v>320199</v>
      </c>
      <c r="AA10" s="339">
        <v>396399</v>
      </c>
      <c r="AB10" s="339">
        <v>514025</v>
      </c>
      <c r="AC10" s="243"/>
      <c r="AD10" s="136"/>
      <c r="AE10" s="243"/>
      <c r="AF10" s="243"/>
      <c r="AG10" s="243"/>
      <c r="AH10" s="243"/>
      <c r="AI10" s="243"/>
      <c r="AJ10" s="243"/>
      <c r="AK10" s="243"/>
      <c r="AL10" s="243"/>
      <c r="AM10" s="243"/>
      <c r="AN10" s="228"/>
      <c r="AO10" s="243"/>
      <c r="AP10" s="243"/>
      <c r="AQ10" s="243"/>
      <c r="AR10" s="243"/>
      <c r="AS10" s="138"/>
      <c r="AT10" s="243"/>
      <c r="AU10" s="243"/>
      <c r="AV10" s="133"/>
      <c r="AW10" s="228"/>
      <c r="AX10" s="133"/>
      <c r="AY10" s="132"/>
      <c r="AZ10" s="242"/>
      <c r="BA10" s="242"/>
      <c r="BB10" s="458"/>
      <c r="BC10" s="424" t="s">
        <v>200</v>
      </c>
    </row>
    <row r="11" spans="1:154" s="300" customFormat="1" ht="17.100000000000001" customHeight="1" x14ac:dyDescent="0.2">
      <c r="A11" s="375"/>
      <c r="B11" s="452"/>
      <c r="C11" s="275" t="s">
        <v>195</v>
      </c>
      <c r="D11" s="274" t="s">
        <v>201</v>
      </c>
      <c r="E11" s="273" t="s">
        <v>202</v>
      </c>
      <c r="F11" s="273"/>
      <c r="G11" s="273"/>
      <c r="H11" s="338" t="s">
        <v>203</v>
      </c>
      <c r="I11" s="275">
        <v>18</v>
      </c>
      <c r="J11" s="273"/>
      <c r="K11" s="453" t="s">
        <v>204</v>
      </c>
      <c r="L11" s="275" t="s">
        <v>188</v>
      </c>
      <c r="M11" s="275" t="s">
        <v>205</v>
      </c>
      <c r="N11" s="275" t="s">
        <v>205</v>
      </c>
      <c r="O11" s="273">
        <v>1000</v>
      </c>
      <c r="P11" s="273">
        <v>800</v>
      </c>
      <c r="Q11" s="273">
        <v>2000</v>
      </c>
      <c r="R11" s="243">
        <f t="shared" si="1"/>
        <v>0.8</v>
      </c>
      <c r="S11" s="242"/>
      <c r="T11" s="242"/>
      <c r="U11" s="243" t="s">
        <v>190</v>
      </c>
      <c r="V11" s="128">
        <v>0.15</v>
      </c>
      <c r="W11" s="134">
        <v>300</v>
      </c>
      <c r="X11" s="231">
        <f t="shared" si="0"/>
        <v>345</v>
      </c>
      <c r="Y11" s="135"/>
      <c r="Z11" s="339">
        <v>326290</v>
      </c>
      <c r="AA11" s="339">
        <v>383938</v>
      </c>
      <c r="AB11" s="339">
        <v>502360</v>
      </c>
      <c r="AC11" s="132"/>
      <c r="AD11" s="242"/>
      <c r="AE11" s="242"/>
      <c r="AF11" s="242"/>
      <c r="AG11" s="131"/>
      <c r="AH11" s="228"/>
      <c r="AI11" s="243"/>
      <c r="AJ11" s="243"/>
      <c r="AK11" s="243"/>
      <c r="AL11" s="243"/>
      <c r="AM11" s="242"/>
      <c r="AN11" s="242"/>
      <c r="AO11" s="242"/>
      <c r="AP11" s="242"/>
      <c r="AQ11" s="242"/>
      <c r="AR11" s="242"/>
      <c r="AS11" s="242"/>
      <c r="AT11" s="242"/>
      <c r="AU11" s="243"/>
      <c r="AV11" s="136"/>
      <c r="AW11" s="247"/>
      <c r="AX11" s="131"/>
      <c r="AY11" s="230"/>
      <c r="AZ11" s="242"/>
      <c r="BA11" s="131"/>
      <c r="BB11" s="441"/>
      <c r="BC11" s="367"/>
      <c r="BF11" s="335"/>
    </row>
    <row r="12" spans="1:154" s="300" customFormat="1" ht="17.100000000000001" customHeight="1" x14ac:dyDescent="0.2">
      <c r="A12" s="375"/>
      <c r="B12" s="376"/>
      <c r="C12" s="282" t="s">
        <v>195</v>
      </c>
      <c r="D12" s="274"/>
      <c r="E12" s="273" t="s">
        <v>206</v>
      </c>
      <c r="F12" s="273"/>
      <c r="G12" s="273"/>
      <c r="H12" s="338" t="s">
        <v>203</v>
      </c>
      <c r="I12" s="275">
        <v>18</v>
      </c>
      <c r="J12" s="273"/>
      <c r="K12" s="273" t="s">
        <v>207</v>
      </c>
      <c r="L12" s="275" t="s">
        <v>188</v>
      </c>
      <c r="M12" s="275" t="s">
        <v>189</v>
      </c>
      <c r="N12" s="275" t="s">
        <v>189</v>
      </c>
      <c r="O12" s="273">
        <v>1000</v>
      </c>
      <c r="P12" s="273">
        <v>800</v>
      </c>
      <c r="Q12" s="273">
        <v>2000</v>
      </c>
      <c r="R12" s="243">
        <f t="shared" si="1"/>
        <v>0.8</v>
      </c>
      <c r="S12" s="242"/>
      <c r="T12" s="242"/>
      <c r="U12" s="243" t="s">
        <v>190</v>
      </c>
      <c r="V12" s="128">
        <v>0.15</v>
      </c>
      <c r="W12" s="134">
        <v>300</v>
      </c>
      <c r="X12" s="231">
        <f t="shared" si="0"/>
        <v>345</v>
      </c>
      <c r="Y12" s="135"/>
      <c r="Z12" s="339"/>
      <c r="AA12" s="339"/>
      <c r="AB12" s="339"/>
      <c r="AC12" s="242"/>
      <c r="AD12" s="131"/>
      <c r="AE12" s="242"/>
      <c r="AF12" s="242"/>
      <c r="AG12" s="242"/>
      <c r="AH12" s="243"/>
      <c r="AI12" s="243"/>
      <c r="AJ12" s="243"/>
      <c r="AK12" s="243"/>
      <c r="AL12" s="243"/>
      <c r="AM12" s="242"/>
      <c r="AN12" s="132"/>
      <c r="AO12" s="242"/>
      <c r="AP12" s="242"/>
      <c r="AQ12" s="242"/>
      <c r="AR12" s="242"/>
      <c r="AS12" s="242"/>
      <c r="AT12" s="242"/>
      <c r="AU12" s="243"/>
      <c r="AV12" s="133"/>
      <c r="AW12" s="132"/>
      <c r="AX12" s="313"/>
      <c r="AY12" s="132"/>
      <c r="AZ12" s="242"/>
      <c r="BA12" s="242"/>
      <c r="BB12" s="441"/>
      <c r="BC12" s="404"/>
    </row>
    <row r="13" spans="1:154" s="320" customFormat="1" ht="17.100000000000001" customHeight="1" x14ac:dyDescent="0.2">
      <c r="A13" s="299" t="s">
        <v>208</v>
      </c>
      <c r="B13" s="243"/>
      <c r="C13" s="132" t="s">
        <v>195</v>
      </c>
      <c r="D13" s="243" t="s">
        <v>201</v>
      </c>
      <c r="E13" s="243" t="s">
        <v>209</v>
      </c>
      <c r="F13" s="243"/>
      <c r="G13" s="243"/>
      <c r="H13" s="338" t="s">
        <v>203</v>
      </c>
      <c r="I13" s="242">
        <v>18</v>
      </c>
      <c r="J13" s="243"/>
      <c r="K13" s="318" t="s">
        <v>210</v>
      </c>
      <c r="L13" s="275" t="s">
        <v>188</v>
      </c>
      <c r="M13" s="275" t="s">
        <v>205</v>
      </c>
      <c r="N13" s="275" t="s">
        <v>205</v>
      </c>
      <c r="O13" s="273">
        <v>1000</v>
      </c>
      <c r="P13" s="243">
        <v>800</v>
      </c>
      <c r="Q13" s="243">
        <v>2000</v>
      </c>
      <c r="R13" s="243">
        <f t="shared" si="1"/>
        <v>0.8</v>
      </c>
      <c r="S13" s="242"/>
      <c r="T13" s="242"/>
      <c r="U13" s="243" t="s">
        <v>190</v>
      </c>
      <c r="V13" s="128">
        <v>0.15</v>
      </c>
      <c r="W13" s="134">
        <v>300</v>
      </c>
      <c r="X13" s="231">
        <f t="shared" si="0"/>
        <v>345</v>
      </c>
      <c r="Y13" s="304"/>
      <c r="Z13" s="339">
        <v>326290</v>
      </c>
      <c r="AA13" s="339">
        <v>383938</v>
      </c>
      <c r="AB13" s="339">
        <v>502360</v>
      </c>
      <c r="AC13" s="242"/>
      <c r="AD13" s="131"/>
      <c r="AE13" s="242"/>
      <c r="AF13" s="242"/>
      <c r="AG13" s="242"/>
      <c r="AH13" s="242"/>
      <c r="AI13" s="242"/>
      <c r="AJ13" s="242"/>
      <c r="AK13" s="242"/>
      <c r="AL13" s="242"/>
      <c r="AM13" s="242"/>
      <c r="AN13" s="132"/>
      <c r="AO13" s="242"/>
      <c r="AP13" s="242"/>
      <c r="AQ13" s="242"/>
      <c r="AR13" s="242"/>
      <c r="AS13" s="242"/>
      <c r="AT13" s="242"/>
      <c r="AU13" s="243"/>
      <c r="AV13" s="133"/>
      <c r="AW13" s="132"/>
      <c r="AX13" s="313"/>
      <c r="AY13" s="132"/>
      <c r="AZ13" s="242"/>
      <c r="BA13" s="242"/>
      <c r="BB13" s="441"/>
      <c r="BC13" s="366"/>
      <c r="BF13" s="300"/>
    </row>
    <row r="14" spans="1:154" s="300" customFormat="1" ht="17.100000000000001" customHeight="1" x14ac:dyDescent="0.2">
      <c r="A14" s="299"/>
      <c r="B14" s="139"/>
      <c r="C14" s="132" t="s">
        <v>211</v>
      </c>
      <c r="D14" s="246"/>
      <c r="E14" s="243" t="s">
        <v>212</v>
      </c>
      <c r="F14" s="243"/>
      <c r="G14" s="243"/>
      <c r="H14" s="338" t="s">
        <v>186</v>
      </c>
      <c r="I14" s="242">
        <v>18</v>
      </c>
      <c r="J14" s="243"/>
      <c r="K14" s="243" t="s">
        <v>213</v>
      </c>
      <c r="L14" s="275" t="s">
        <v>214</v>
      </c>
      <c r="M14" s="275" t="s">
        <v>215</v>
      </c>
      <c r="N14" s="275" t="s">
        <v>216</v>
      </c>
      <c r="O14" s="243">
        <v>6200</v>
      </c>
      <c r="P14" s="243">
        <v>400</v>
      </c>
      <c r="Q14" s="243">
        <v>400</v>
      </c>
      <c r="R14" s="243">
        <f t="shared" si="1"/>
        <v>2.48</v>
      </c>
      <c r="S14" s="242"/>
      <c r="T14" s="242"/>
      <c r="U14" s="243" t="s">
        <v>217</v>
      </c>
      <c r="V14" s="128">
        <v>0.15</v>
      </c>
      <c r="W14" s="293">
        <v>6770</v>
      </c>
      <c r="X14" s="231">
        <f t="shared" si="0"/>
        <v>7785.4999999999991</v>
      </c>
      <c r="Y14" s="130"/>
      <c r="Z14" s="339">
        <v>297399</v>
      </c>
      <c r="AA14" s="339">
        <v>369000</v>
      </c>
      <c r="AB14" s="339">
        <v>508090</v>
      </c>
      <c r="AC14" s="242"/>
      <c r="AD14" s="131"/>
      <c r="AE14" s="242"/>
      <c r="AF14" s="242"/>
      <c r="AG14" s="242"/>
      <c r="AH14" s="243"/>
      <c r="AI14" s="243"/>
      <c r="AJ14" s="243"/>
      <c r="AK14" s="243"/>
      <c r="AL14" s="243"/>
      <c r="AM14" s="242"/>
      <c r="AN14" s="132"/>
      <c r="AO14" s="242"/>
      <c r="AP14" s="242"/>
      <c r="AQ14" s="242"/>
      <c r="AR14" s="242"/>
      <c r="AS14" s="242"/>
      <c r="AT14" s="242"/>
      <c r="AU14" s="243"/>
      <c r="AV14" s="133"/>
      <c r="AW14" s="132"/>
      <c r="AX14" s="313"/>
      <c r="AY14" s="132"/>
      <c r="AZ14" s="242"/>
      <c r="BA14" s="242"/>
      <c r="BB14" s="441"/>
      <c r="BC14" s="366"/>
      <c r="BF14" s="320"/>
    </row>
    <row r="15" spans="1:154" s="300" customFormat="1" ht="17.100000000000001" customHeight="1" x14ac:dyDescent="0.2">
      <c r="A15" s="299"/>
      <c r="B15" s="139"/>
      <c r="C15" s="132" t="s">
        <v>211</v>
      </c>
      <c r="D15" s="246"/>
      <c r="E15" s="243" t="s">
        <v>218</v>
      </c>
      <c r="F15" s="243"/>
      <c r="G15" s="243"/>
      <c r="H15" s="338" t="s">
        <v>186</v>
      </c>
      <c r="I15" s="242">
        <v>18</v>
      </c>
      <c r="J15" s="243"/>
      <c r="K15" s="243" t="s">
        <v>219</v>
      </c>
      <c r="L15" s="275" t="s">
        <v>214</v>
      </c>
      <c r="M15" s="275" t="s">
        <v>215</v>
      </c>
      <c r="N15" s="275" t="s">
        <v>216</v>
      </c>
      <c r="O15" s="243">
        <v>5600</v>
      </c>
      <c r="P15" s="243">
        <v>400</v>
      </c>
      <c r="Q15" s="243">
        <v>400</v>
      </c>
      <c r="R15" s="243">
        <f t="shared" si="1"/>
        <v>2.2400000000000002</v>
      </c>
      <c r="S15" s="242"/>
      <c r="T15" s="242"/>
      <c r="U15" s="243" t="s">
        <v>217</v>
      </c>
      <c r="V15" s="128">
        <v>0.15</v>
      </c>
      <c r="W15" s="293">
        <v>6770</v>
      </c>
      <c r="X15" s="231">
        <f t="shared" si="0"/>
        <v>7785.4999999999991</v>
      </c>
      <c r="Y15" s="130"/>
      <c r="Z15" s="339">
        <v>297399</v>
      </c>
      <c r="AA15" s="339">
        <v>369000</v>
      </c>
      <c r="AB15" s="339">
        <v>508090</v>
      </c>
      <c r="AC15" s="242"/>
      <c r="AD15" s="131"/>
      <c r="AE15" s="242"/>
      <c r="AF15" s="242"/>
      <c r="AG15" s="242"/>
      <c r="AH15" s="243"/>
      <c r="AI15" s="243"/>
      <c r="AJ15" s="243"/>
      <c r="AK15" s="243"/>
      <c r="AL15" s="243"/>
      <c r="AM15" s="242"/>
      <c r="AN15" s="132"/>
      <c r="AO15" s="242"/>
      <c r="AP15" s="242"/>
      <c r="AQ15" s="242"/>
      <c r="AR15" s="242"/>
      <c r="AS15" s="242"/>
      <c r="AT15" s="242"/>
      <c r="AU15" s="243"/>
      <c r="AV15" s="133"/>
      <c r="AW15" s="132"/>
      <c r="AX15" s="313"/>
      <c r="AY15" s="132"/>
      <c r="AZ15" s="242"/>
      <c r="BA15" s="242"/>
      <c r="BB15" s="441"/>
      <c r="BC15" s="366"/>
      <c r="BF15" s="320"/>
    </row>
    <row r="16" spans="1:154" s="300" customFormat="1" ht="17.100000000000001" customHeight="1" x14ac:dyDescent="0.2">
      <c r="A16" s="299"/>
      <c r="B16" s="139"/>
      <c r="C16" s="132" t="s">
        <v>195</v>
      </c>
      <c r="D16" s="246"/>
      <c r="E16" s="273" t="s">
        <v>220</v>
      </c>
      <c r="F16" s="243"/>
      <c r="G16" s="243"/>
      <c r="H16" s="338" t="s">
        <v>221</v>
      </c>
      <c r="I16" s="242">
        <v>18</v>
      </c>
      <c r="J16" s="243"/>
      <c r="K16" s="243" t="s">
        <v>222</v>
      </c>
      <c r="L16" s="275" t="s">
        <v>188</v>
      </c>
      <c r="M16" s="275" t="s">
        <v>189</v>
      </c>
      <c r="N16" s="455" t="s">
        <v>189</v>
      </c>
      <c r="O16" s="273">
        <v>3400</v>
      </c>
      <c r="P16" s="273">
        <v>1200</v>
      </c>
      <c r="Q16" s="273">
        <v>2400</v>
      </c>
      <c r="R16" s="243">
        <f t="shared" si="1"/>
        <v>4.08</v>
      </c>
      <c r="S16" s="242"/>
      <c r="T16" s="242"/>
      <c r="U16" s="243" t="s">
        <v>190</v>
      </c>
      <c r="V16" s="128">
        <v>0.15</v>
      </c>
      <c r="W16" s="134">
        <v>1200</v>
      </c>
      <c r="X16" s="231">
        <f t="shared" si="0"/>
        <v>1380</v>
      </c>
      <c r="Y16" s="135"/>
      <c r="Z16" s="339">
        <v>317143</v>
      </c>
      <c r="AA16" s="339">
        <v>378400</v>
      </c>
      <c r="AB16" s="339">
        <v>500000</v>
      </c>
      <c r="AC16" s="242"/>
      <c r="AD16" s="131"/>
      <c r="AE16" s="242"/>
      <c r="AF16" s="242"/>
      <c r="AG16" s="242"/>
      <c r="AH16" s="243"/>
      <c r="AI16" s="243"/>
      <c r="AJ16" s="243"/>
      <c r="AK16" s="243"/>
      <c r="AL16" s="243"/>
      <c r="AM16" s="242"/>
      <c r="AN16" s="132"/>
      <c r="AO16" s="242"/>
      <c r="AP16" s="242"/>
      <c r="AQ16" s="242"/>
      <c r="AR16" s="242"/>
      <c r="AS16" s="242"/>
      <c r="AT16" s="242"/>
      <c r="AU16" s="243"/>
      <c r="AV16" s="133"/>
      <c r="AW16" s="132"/>
      <c r="AX16" s="313"/>
      <c r="AY16" s="132"/>
      <c r="AZ16" s="242"/>
      <c r="BA16" s="242"/>
      <c r="BB16" s="441"/>
      <c r="BC16" s="404" t="s">
        <v>223</v>
      </c>
    </row>
    <row r="17" spans="1:58" s="300" customFormat="1" ht="17.100000000000001" customHeight="1" x14ac:dyDescent="0.2">
      <c r="A17" s="299"/>
      <c r="B17" s="139"/>
      <c r="C17" s="132" t="s">
        <v>195</v>
      </c>
      <c r="D17" s="246"/>
      <c r="E17" s="273" t="s">
        <v>224</v>
      </c>
      <c r="F17" s="243"/>
      <c r="G17" s="243"/>
      <c r="H17" s="338" t="s">
        <v>221</v>
      </c>
      <c r="I17" s="242">
        <v>18</v>
      </c>
      <c r="J17" s="243"/>
      <c r="K17" s="243" t="s">
        <v>225</v>
      </c>
      <c r="L17" s="275" t="s">
        <v>188</v>
      </c>
      <c r="M17" s="275" t="s">
        <v>189</v>
      </c>
      <c r="N17" s="455" t="s">
        <v>189</v>
      </c>
      <c r="O17" s="273">
        <v>1600</v>
      </c>
      <c r="P17" s="273">
        <v>800</v>
      </c>
      <c r="Q17" s="273">
        <v>2000</v>
      </c>
      <c r="R17" s="243">
        <f t="shared" si="1"/>
        <v>1.28</v>
      </c>
      <c r="S17" s="242"/>
      <c r="T17" s="242"/>
      <c r="U17" s="243" t="s">
        <v>190</v>
      </c>
      <c r="V17" s="128">
        <v>0.15</v>
      </c>
      <c r="W17" s="134">
        <v>700</v>
      </c>
      <c r="X17" s="231">
        <f t="shared" si="0"/>
        <v>804.99999999999989</v>
      </c>
      <c r="Y17" s="135"/>
      <c r="Z17" s="339">
        <v>314618</v>
      </c>
      <c r="AA17" s="339">
        <v>379775</v>
      </c>
      <c r="AB17" s="339">
        <v>500000</v>
      </c>
      <c r="AC17" s="242"/>
      <c r="AD17" s="131"/>
      <c r="AE17" s="242"/>
      <c r="AF17" s="242"/>
      <c r="AG17" s="242"/>
      <c r="AH17" s="243"/>
      <c r="AI17" s="243"/>
      <c r="AJ17" s="243"/>
      <c r="AK17" s="243"/>
      <c r="AL17" s="243"/>
      <c r="AM17" s="242"/>
      <c r="AN17" s="132"/>
      <c r="AO17" s="242"/>
      <c r="AP17" s="242"/>
      <c r="AQ17" s="242"/>
      <c r="AR17" s="242"/>
      <c r="AS17" s="242"/>
      <c r="AT17" s="242"/>
      <c r="AU17" s="243"/>
      <c r="AV17" s="133"/>
      <c r="AW17" s="132"/>
      <c r="AX17" s="313"/>
      <c r="AY17" s="132"/>
      <c r="AZ17" s="242"/>
      <c r="BA17" s="242"/>
      <c r="BB17" s="441"/>
      <c r="BC17" s="404" t="s">
        <v>223</v>
      </c>
    </row>
    <row r="18" spans="1:58" s="300" customFormat="1" ht="17.100000000000001" customHeight="1" x14ac:dyDescent="0.25">
      <c r="A18" s="299"/>
      <c r="B18" s="243"/>
      <c r="C18" s="132" t="s">
        <v>184</v>
      </c>
      <c r="D18" s="246" t="s">
        <v>226</v>
      </c>
      <c r="E18" s="243" t="s">
        <v>227</v>
      </c>
      <c r="F18" s="243"/>
      <c r="G18" s="243"/>
      <c r="H18" s="349" t="s">
        <v>186</v>
      </c>
      <c r="I18" s="242">
        <v>19</v>
      </c>
      <c r="J18" s="243"/>
      <c r="K18" s="243" t="s">
        <v>228</v>
      </c>
      <c r="L18" s="275" t="s">
        <v>214</v>
      </c>
      <c r="M18" s="275" t="s">
        <v>229</v>
      </c>
      <c r="N18" s="275" t="s">
        <v>230</v>
      </c>
      <c r="O18" s="243">
        <v>600</v>
      </c>
      <c r="P18" s="243">
        <v>600</v>
      </c>
      <c r="Q18" s="243">
        <v>2000</v>
      </c>
      <c r="R18" s="243">
        <f t="shared" si="1"/>
        <v>0.36</v>
      </c>
      <c r="S18" s="242"/>
      <c r="T18" s="242"/>
      <c r="U18" s="243" t="s">
        <v>190</v>
      </c>
      <c r="V18" s="128">
        <v>0.15</v>
      </c>
      <c r="W18" s="134">
        <v>500</v>
      </c>
      <c r="X18" s="231">
        <v>575</v>
      </c>
      <c r="Y18" s="135"/>
      <c r="Z18" s="339">
        <v>323503</v>
      </c>
      <c r="AA18" s="339">
        <v>379800</v>
      </c>
      <c r="AB18" s="339">
        <v>509200</v>
      </c>
      <c r="AC18" s="242"/>
      <c r="AD18" s="131"/>
      <c r="AE18" s="242"/>
      <c r="AF18" s="242"/>
      <c r="AG18" s="242"/>
      <c r="AH18" s="243"/>
      <c r="AI18" s="243"/>
      <c r="AJ18" s="243"/>
      <c r="AK18" s="243"/>
      <c r="AL18" s="243"/>
      <c r="AM18" s="242"/>
      <c r="AN18" s="132"/>
      <c r="AO18" s="242"/>
      <c r="AP18" s="242"/>
      <c r="AQ18" s="242"/>
      <c r="AR18" s="242"/>
      <c r="AS18" s="242" t="s">
        <v>231</v>
      </c>
      <c r="AT18" s="242"/>
      <c r="AU18" s="243"/>
      <c r="AV18" s="133"/>
      <c r="AW18" s="132"/>
      <c r="AX18" s="313"/>
      <c r="AY18" s="132"/>
      <c r="AZ18" s="242"/>
      <c r="BA18" s="242"/>
      <c r="BB18" s="441"/>
      <c r="BC18" s="403" t="s">
        <v>232</v>
      </c>
    </row>
    <row r="19" spans="1:58" s="320" customFormat="1" ht="17.100000000000001" customHeight="1" x14ac:dyDescent="0.25">
      <c r="A19" s="299" t="s">
        <v>208</v>
      </c>
      <c r="B19" s="243"/>
      <c r="C19" s="132" t="s">
        <v>184</v>
      </c>
      <c r="D19" s="246" t="s">
        <v>226</v>
      </c>
      <c r="E19" s="243" t="s">
        <v>233</v>
      </c>
      <c r="F19" s="243"/>
      <c r="G19" s="243"/>
      <c r="H19" s="349" t="s">
        <v>186</v>
      </c>
      <c r="I19" s="242">
        <v>19</v>
      </c>
      <c r="J19" s="243"/>
      <c r="K19" s="243" t="s">
        <v>234</v>
      </c>
      <c r="L19" s="275" t="s">
        <v>214</v>
      </c>
      <c r="M19" s="275" t="s">
        <v>229</v>
      </c>
      <c r="N19" s="275" t="s">
        <v>230</v>
      </c>
      <c r="O19" s="243">
        <v>1000</v>
      </c>
      <c r="P19" s="243">
        <v>800</v>
      </c>
      <c r="Q19" s="243">
        <v>2200</v>
      </c>
      <c r="R19" s="243">
        <f t="shared" si="1"/>
        <v>0.8</v>
      </c>
      <c r="S19" s="242"/>
      <c r="T19" s="242"/>
      <c r="U19" s="243" t="s">
        <v>190</v>
      </c>
      <c r="V19" s="128">
        <v>0.15</v>
      </c>
      <c r="W19" s="134">
        <v>300</v>
      </c>
      <c r="X19" s="231">
        <v>575</v>
      </c>
      <c r="Y19" s="135"/>
      <c r="Z19" s="339">
        <v>326529</v>
      </c>
      <c r="AA19" s="339">
        <v>379970</v>
      </c>
      <c r="AB19" s="339">
        <v>509400</v>
      </c>
      <c r="AC19" s="242"/>
      <c r="AD19" s="131"/>
      <c r="AE19" s="242"/>
      <c r="AF19" s="242"/>
      <c r="AG19" s="242"/>
      <c r="AH19" s="243"/>
      <c r="AI19" s="243"/>
      <c r="AJ19" s="243"/>
      <c r="AK19" s="243"/>
      <c r="AL19" s="243"/>
      <c r="AM19" s="242"/>
      <c r="AN19" s="132"/>
      <c r="AO19" s="242"/>
      <c r="AP19" s="242"/>
      <c r="AQ19" s="242"/>
      <c r="AR19" s="242"/>
      <c r="AS19" s="242" t="s">
        <v>231</v>
      </c>
      <c r="AT19" s="242"/>
      <c r="AU19" s="243"/>
      <c r="AV19" s="133"/>
      <c r="AW19" s="132"/>
      <c r="AX19" s="313"/>
      <c r="AY19" s="132"/>
      <c r="AZ19" s="242"/>
      <c r="BA19" s="242"/>
      <c r="BB19" s="441"/>
      <c r="BC19" s="403" t="s">
        <v>232</v>
      </c>
    </row>
    <row r="20" spans="1:58" s="320" customFormat="1" ht="17.100000000000001" customHeight="1" x14ac:dyDescent="0.25">
      <c r="A20" s="299" t="s">
        <v>208</v>
      </c>
      <c r="B20" s="243"/>
      <c r="C20" s="132" t="s">
        <v>184</v>
      </c>
      <c r="D20" s="246" t="s">
        <v>226</v>
      </c>
      <c r="E20" s="243" t="s">
        <v>235</v>
      </c>
      <c r="F20" s="243"/>
      <c r="G20" s="243"/>
      <c r="H20" s="349" t="s">
        <v>186</v>
      </c>
      <c r="I20" s="242">
        <v>19</v>
      </c>
      <c r="J20" s="243"/>
      <c r="K20" s="243" t="s">
        <v>236</v>
      </c>
      <c r="L20" s="275" t="s">
        <v>188</v>
      </c>
      <c r="M20" s="275" t="s">
        <v>205</v>
      </c>
      <c r="N20" s="275" t="s">
        <v>237</v>
      </c>
      <c r="O20" s="243">
        <v>1000</v>
      </c>
      <c r="P20" s="243">
        <v>800</v>
      </c>
      <c r="Q20" s="243">
        <v>2200</v>
      </c>
      <c r="R20" s="243">
        <f t="shared" si="1"/>
        <v>0.8</v>
      </c>
      <c r="S20" s="242"/>
      <c r="T20" s="242"/>
      <c r="U20" s="243" t="s">
        <v>190</v>
      </c>
      <c r="V20" s="128">
        <v>0.15</v>
      </c>
      <c r="W20" s="134">
        <v>400</v>
      </c>
      <c r="X20" s="231">
        <v>575</v>
      </c>
      <c r="Y20" s="135"/>
      <c r="Z20" s="339">
        <v>327292</v>
      </c>
      <c r="AA20" s="339">
        <v>383938</v>
      </c>
      <c r="AB20" s="339">
        <v>502360</v>
      </c>
      <c r="AC20" s="242"/>
      <c r="AD20" s="131"/>
      <c r="AE20" s="242"/>
      <c r="AF20" s="242"/>
      <c r="AG20" s="242"/>
      <c r="AH20" s="243"/>
      <c r="AI20" s="243"/>
      <c r="AJ20" s="243"/>
      <c r="AK20" s="243"/>
      <c r="AL20" s="243"/>
      <c r="AM20" s="242"/>
      <c r="AN20" s="132"/>
      <c r="AO20" s="242"/>
      <c r="AP20" s="242"/>
      <c r="AQ20" s="242"/>
      <c r="AR20" s="242"/>
      <c r="AS20" s="242" t="s">
        <v>231</v>
      </c>
      <c r="AT20" s="242"/>
      <c r="AU20" s="243"/>
      <c r="AV20" s="133"/>
      <c r="AW20" s="132"/>
      <c r="AX20" s="313"/>
      <c r="AY20" s="132"/>
      <c r="AZ20" s="242"/>
      <c r="BA20" s="242"/>
      <c r="BB20" s="441"/>
      <c r="BC20" s="403" t="s">
        <v>232</v>
      </c>
    </row>
    <row r="21" spans="1:58" s="300" customFormat="1" ht="17.100000000000001" customHeight="1" x14ac:dyDescent="0.25">
      <c r="A21" s="299" t="s">
        <v>208</v>
      </c>
      <c r="B21" s="243"/>
      <c r="C21" s="132" t="s">
        <v>184</v>
      </c>
      <c r="D21" s="246" t="s">
        <v>238</v>
      </c>
      <c r="E21" s="243" t="s">
        <v>239</v>
      </c>
      <c r="F21" s="243"/>
      <c r="G21" s="243"/>
      <c r="H21" s="349" t="s">
        <v>186</v>
      </c>
      <c r="I21" s="242">
        <v>19</v>
      </c>
      <c r="J21" s="243"/>
      <c r="K21" s="243" t="s">
        <v>240</v>
      </c>
      <c r="L21" s="275" t="s">
        <v>214</v>
      </c>
      <c r="M21" s="275" t="s">
        <v>229</v>
      </c>
      <c r="N21" s="275" t="s">
        <v>230</v>
      </c>
      <c r="O21" s="243">
        <v>1000</v>
      </c>
      <c r="P21" s="243">
        <v>800</v>
      </c>
      <c r="Q21" s="243">
        <v>2200</v>
      </c>
      <c r="R21" s="243">
        <f>O21*P21/1000000</f>
        <v>0.8</v>
      </c>
      <c r="S21" s="242"/>
      <c r="T21" s="242"/>
      <c r="U21" s="243" t="s">
        <v>190</v>
      </c>
      <c r="V21" s="128">
        <v>0.15</v>
      </c>
      <c r="W21" s="129">
        <v>450</v>
      </c>
      <c r="X21" s="231">
        <f>W21*(1+V21)</f>
        <v>517.5</v>
      </c>
      <c r="Y21" s="135"/>
      <c r="Z21" s="339">
        <v>323523</v>
      </c>
      <c r="AA21" s="339">
        <v>379970</v>
      </c>
      <c r="AB21" s="339">
        <v>509400</v>
      </c>
      <c r="AC21" s="242"/>
      <c r="AD21" s="131"/>
      <c r="AE21" s="242"/>
      <c r="AF21" s="242"/>
      <c r="AG21" s="242"/>
      <c r="AH21" s="243"/>
      <c r="AI21" s="243"/>
      <c r="AJ21" s="243"/>
      <c r="AK21" s="243"/>
      <c r="AL21" s="243"/>
      <c r="AM21" s="242"/>
      <c r="AN21" s="132"/>
      <c r="AO21" s="242"/>
      <c r="AP21" s="242"/>
      <c r="AQ21" s="242"/>
      <c r="AR21" s="242"/>
      <c r="AS21" s="242"/>
      <c r="AT21" s="242"/>
      <c r="AU21" s="243"/>
      <c r="AV21" s="133"/>
      <c r="AW21" s="132"/>
      <c r="AX21" s="313"/>
      <c r="AY21" s="132"/>
      <c r="AZ21" s="242"/>
      <c r="BA21" s="242"/>
      <c r="BB21" s="441"/>
      <c r="BC21" s="403"/>
    </row>
    <row r="22" spans="1:58" s="320" customFormat="1" ht="17.100000000000001" customHeight="1" x14ac:dyDescent="0.2">
      <c r="A22" s="299" t="s">
        <v>183</v>
      </c>
      <c r="B22" s="139"/>
      <c r="C22" s="132" t="s">
        <v>184</v>
      </c>
      <c r="D22" s="246" t="s">
        <v>238</v>
      </c>
      <c r="E22" s="243" t="s">
        <v>241</v>
      </c>
      <c r="F22" s="243"/>
      <c r="G22" s="243"/>
      <c r="H22" s="349" t="s">
        <v>186</v>
      </c>
      <c r="I22" s="242">
        <v>19</v>
      </c>
      <c r="J22" s="243"/>
      <c r="K22" s="243" t="s">
        <v>242</v>
      </c>
      <c r="L22" s="275" t="s">
        <v>214</v>
      </c>
      <c r="M22" s="275" t="s">
        <v>229</v>
      </c>
      <c r="N22" s="275" t="s">
        <v>230</v>
      </c>
      <c r="O22" s="243">
        <v>1000</v>
      </c>
      <c r="P22" s="243">
        <v>800</v>
      </c>
      <c r="Q22" s="243">
        <v>2200</v>
      </c>
      <c r="R22" s="243">
        <f>O22*P22/1000000</f>
        <v>0.8</v>
      </c>
      <c r="S22" s="242"/>
      <c r="T22" s="242"/>
      <c r="U22" s="243" t="s">
        <v>190</v>
      </c>
      <c r="V22" s="128">
        <v>0.15</v>
      </c>
      <c r="W22" s="129">
        <v>450</v>
      </c>
      <c r="X22" s="231">
        <f>W22*(1+V22)</f>
        <v>517.5</v>
      </c>
      <c r="Y22" s="130"/>
      <c r="Z22" s="339">
        <v>324525</v>
      </c>
      <c r="AA22" s="339">
        <v>379970</v>
      </c>
      <c r="AB22" s="339">
        <v>509200</v>
      </c>
      <c r="AC22" s="242"/>
      <c r="AD22" s="131"/>
      <c r="AE22" s="242"/>
      <c r="AF22" s="242"/>
      <c r="AG22" s="242"/>
      <c r="AH22" s="243"/>
      <c r="AI22" s="243"/>
      <c r="AJ22" s="243"/>
      <c r="AK22" s="243"/>
      <c r="AL22" s="243"/>
      <c r="AM22" s="242"/>
      <c r="AN22" s="132"/>
      <c r="AO22" s="242"/>
      <c r="AP22" s="242"/>
      <c r="AQ22" s="242"/>
      <c r="AR22" s="242"/>
      <c r="AS22" s="242">
        <v>500</v>
      </c>
      <c r="AT22" s="242"/>
      <c r="AU22" s="243"/>
      <c r="AV22" s="133"/>
      <c r="AW22" s="132"/>
      <c r="AX22" s="313"/>
      <c r="AY22" s="132"/>
      <c r="AZ22" s="242"/>
      <c r="BA22" s="242"/>
      <c r="BB22" s="441"/>
      <c r="BC22" s="366"/>
    </row>
    <row r="23" spans="1:58" s="300" customFormat="1" ht="17.100000000000001" customHeight="1" x14ac:dyDescent="0.25">
      <c r="A23" s="299"/>
      <c r="B23" s="243"/>
      <c r="C23" s="132" t="s">
        <v>184</v>
      </c>
      <c r="D23" s="246" t="s">
        <v>243</v>
      </c>
      <c r="E23" s="243" t="s">
        <v>244</v>
      </c>
      <c r="F23" s="243"/>
      <c r="G23" s="243"/>
      <c r="H23" s="349" t="s">
        <v>186</v>
      </c>
      <c r="I23" s="242">
        <v>19</v>
      </c>
      <c r="J23" s="243"/>
      <c r="K23" s="243" t="s">
        <v>245</v>
      </c>
      <c r="L23" s="275" t="s">
        <v>214</v>
      </c>
      <c r="M23" s="275" t="s">
        <v>229</v>
      </c>
      <c r="N23" s="275" t="s">
        <v>246</v>
      </c>
      <c r="O23" s="243">
        <v>3000</v>
      </c>
      <c r="P23" s="243">
        <v>1700</v>
      </c>
      <c r="Q23" s="243">
        <v>3000</v>
      </c>
      <c r="R23" s="243">
        <f t="shared" ref="R23:R34" si="2">(O23*P23)/1000000</f>
        <v>5.0999999999999996</v>
      </c>
      <c r="S23" s="242"/>
      <c r="T23" s="242"/>
      <c r="U23" s="243" t="s">
        <v>190</v>
      </c>
      <c r="V23" s="128">
        <v>0.15</v>
      </c>
      <c r="W23" s="245">
        <v>8500</v>
      </c>
      <c r="X23" s="231">
        <v>9000</v>
      </c>
      <c r="Y23" s="135"/>
      <c r="Z23" s="339">
        <v>341447</v>
      </c>
      <c r="AA23" s="339">
        <v>399732</v>
      </c>
      <c r="AB23" s="339">
        <v>508535</v>
      </c>
      <c r="AC23" s="242"/>
      <c r="AD23" s="131"/>
      <c r="AE23" s="242"/>
      <c r="AF23" s="242"/>
      <c r="AG23" s="242"/>
      <c r="AH23" s="243"/>
      <c r="AI23" s="243"/>
      <c r="AJ23" s="243"/>
      <c r="AK23" s="243"/>
      <c r="AL23" s="243"/>
      <c r="AM23" s="242"/>
      <c r="AN23" s="132"/>
      <c r="AO23" s="242"/>
      <c r="AP23" s="242"/>
      <c r="AQ23" s="242"/>
      <c r="AR23" s="242"/>
      <c r="AS23" s="242">
        <v>5000</v>
      </c>
      <c r="AT23" s="242"/>
      <c r="AU23" s="243"/>
      <c r="AV23" s="133"/>
      <c r="AW23" s="132"/>
      <c r="AX23" s="313"/>
      <c r="AY23" s="132"/>
      <c r="AZ23" s="242"/>
      <c r="BA23" s="242"/>
      <c r="BB23" s="441"/>
      <c r="BC23" s="403" t="s">
        <v>232</v>
      </c>
    </row>
    <row r="24" spans="1:58" s="320" customFormat="1" ht="17.100000000000001" customHeight="1" x14ac:dyDescent="0.25">
      <c r="A24" s="299" t="s">
        <v>208</v>
      </c>
      <c r="B24" s="243"/>
      <c r="C24" s="132" t="s">
        <v>184</v>
      </c>
      <c r="D24" s="246" t="s">
        <v>247</v>
      </c>
      <c r="E24" s="243" t="s">
        <v>248</v>
      </c>
      <c r="F24" s="243"/>
      <c r="G24" s="243"/>
      <c r="H24" s="349" t="s">
        <v>186</v>
      </c>
      <c r="I24" s="242">
        <v>19</v>
      </c>
      <c r="J24" s="243"/>
      <c r="K24" s="243" t="s">
        <v>249</v>
      </c>
      <c r="L24" s="275" t="s">
        <v>214</v>
      </c>
      <c r="M24" s="275" t="s">
        <v>229</v>
      </c>
      <c r="N24" s="275" t="s">
        <v>230</v>
      </c>
      <c r="O24" s="243">
        <v>1000</v>
      </c>
      <c r="P24" s="243">
        <v>800</v>
      </c>
      <c r="Q24" s="243">
        <v>2200</v>
      </c>
      <c r="R24" s="243">
        <f t="shared" si="2"/>
        <v>0.8</v>
      </c>
      <c r="S24" s="242"/>
      <c r="T24" s="242"/>
      <c r="U24" s="243" t="s">
        <v>190</v>
      </c>
      <c r="V24" s="128">
        <v>0.15</v>
      </c>
      <c r="W24" s="134">
        <v>300</v>
      </c>
      <c r="X24" s="231">
        <v>575</v>
      </c>
      <c r="Y24" s="135"/>
      <c r="Z24" s="339">
        <v>326529</v>
      </c>
      <c r="AA24" s="339">
        <v>379970</v>
      </c>
      <c r="AB24" s="339">
        <v>509400</v>
      </c>
      <c r="AC24" s="242"/>
      <c r="AD24" s="131"/>
      <c r="AE24" s="242"/>
      <c r="AF24" s="242"/>
      <c r="AG24" s="242"/>
      <c r="AH24" s="243"/>
      <c r="AI24" s="243"/>
      <c r="AJ24" s="243"/>
      <c r="AK24" s="243"/>
      <c r="AL24" s="243"/>
      <c r="AM24" s="242"/>
      <c r="AN24" s="132"/>
      <c r="AO24" s="242"/>
      <c r="AP24" s="242"/>
      <c r="AQ24" s="242"/>
      <c r="AR24" s="242"/>
      <c r="AS24" s="242" t="s">
        <v>231</v>
      </c>
      <c r="AT24" s="242"/>
      <c r="AU24" s="243"/>
      <c r="AV24" s="133"/>
      <c r="AW24" s="132"/>
      <c r="AX24" s="313"/>
      <c r="AY24" s="132"/>
      <c r="AZ24" s="242"/>
      <c r="BA24" s="242"/>
      <c r="BB24" s="441"/>
      <c r="BC24" s="403" t="s">
        <v>232</v>
      </c>
    </row>
    <row r="25" spans="1:58" s="300" customFormat="1" ht="17.100000000000001" customHeight="1" x14ac:dyDescent="0.25">
      <c r="A25" s="299"/>
      <c r="B25" s="243"/>
      <c r="C25" s="132" t="s">
        <v>184</v>
      </c>
      <c r="D25" s="246" t="s">
        <v>250</v>
      </c>
      <c r="E25" s="243" t="s">
        <v>251</v>
      </c>
      <c r="F25" s="243"/>
      <c r="G25" s="243"/>
      <c r="H25" s="349" t="s">
        <v>186</v>
      </c>
      <c r="I25" s="242">
        <v>19</v>
      </c>
      <c r="J25" s="243"/>
      <c r="K25" s="243" t="s">
        <v>252</v>
      </c>
      <c r="L25" s="275" t="s">
        <v>214</v>
      </c>
      <c r="M25" s="275" t="s">
        <v>229</v>
      </c>
      <c r="N25" s="275" t="s">
        <v>230</v>
      </c>
      <c r="O25" s="243">
        <v>3600</v>
      </c>
      <c r="P25" s="243">
        <v>1300</v>
      </c>
      <c r="Q25" s="243">
        <v>2700</v>
      </c>
      <c r="R25" s="243">
        <f t="shared" si="2"/>
        <v>4.68</v>
      </c>
      <c r="S25" s="242"/>
      <c r="T25" s="242"/>
      <c r="U25" s="243" t="s">
        <v>190</v>
      </c>
      <c r="V25" s="128">
        <v>0.15</v>
      </c>
      <c r="W25" s="245">
        <v>7200</v>
      </c>
      <c r="X25" s="231">
        <v>8280</v>
      </c>
      <c r="Y25" s="135"/>
      <c r="Z25" s="339">
        <v>335352</v>
      </c>
      <c r="AA25" s="339">
        <v>372265</v>
      </c>
      <c r="AB25" s="339">
        <v>508350</v>
      </c>
      <c r="AC25" s="242"/>
      <c r="AD25" s="131"/>
      <c r="AE25" s="242"/>
      <c r="AF25" s="242"/>
      <c r="AG25" s="242"/>
      <c r="AH25" s="243"/>
      <c r="AI25" s="243"/>
      <c r="AJ25" s="243"/>
      <c r="AK25" s="243"/>
      <c r="AL25" s="243"/>
      <c r="AM25" s="242"/>
      <c r="AN25" s="132"/>
      <c r="AO25" s="242"/>
      <c r="AP25" s="242"/>
      <c r="AQ25" s="242"/>
      <c r="AR25" s="242"/>
      <c r="AS25" s="242"/>
      <c r="AT25" s="242"/>
      <c r="AU25" s="243"/>
      <c r="AV25" s="243"/>
      <c r="AW25" s="247"/>
      <c r="AX25" s="313"/>
      <c r="AY25" s="315"/>
      <c r="AZ25" s="242"/>
      <c r="BA25" s="242"/>
      <c r="BB25" s="441"/>
      <c r="BC25" s="403" t="s">
        <v>232</v>
      </c>
    </row>
    <row r="26" spans="1:58" s="300" customFormat="1" ht="17.100000000000001" customHeight="1" x14ac:dyDescent="0.25">
      <c r="A26" s="299"/>
      <c r="B26" s="243"/>
      <c r="C26" s="132" t="s">
        <v>184</v>
      </c>
      <c r="D26" s="246" t="s">
        <v>250</v>
      </c>
      <c r="E26" s="243" t="s">
        <v>253</v>
      </c>
      <c r="F26" s="243"/>
      <c r="G26" s="243"/>
      <c r="H26" s="349" t="s">
        <v>186</v>
      </c>
      <c r="I26" s="242">
        <v>19</v>
      </c>
      <c r="J26" s="243"/>
      <c r="K26" s="243" t="s">
        <v>254</v>
      </c>
      <c r="L26" s="275" t="s">
        <v>214</v>
      </c>
      <c r="M26" s="275" t="s">
        <v>229</v>
      </c>
      <c r="N26" s="275" t="s">
        <v>230</v>
      </c>
      <c r="O26" s="243">
        <v>3600</v>
      </c>
      <c r="P26" s="243">
        <v>1300</v>
      </c>
      <c r="Q26" s="243">
        <v>2400</v>
      </c>
      <c r="R26" s="243">
        <f t="shared" si="2"/>
        <v>4.68</v>
      </c>
      <c r="S26" s="242"/>
      <c r="T26" s="242"/>
      <c r="U26" s="243" t="s">
        <v>190</v>
      </c>
      <c r="V26" s="128">
        <v>0.15</v>
      </c>
      <c r="W26" s="134">
        <v>2200</v>
      </c>
      <c r="X26" s="231">
        <v>2530</v>
      </c>
      <c r="Y26" s="135"/>
      <c r="Z26" s="339">
        <v>327353</v>
      </c>
      <c r="AA26" s="339">
        <v>372262</v>
      </c>
      <c r="AB26" s="339">
        <v>508200</v>
      </c>
      <c r="AC26" s="242"/>
      <c r="AD26" s="131"/>
      <c r="AE26" s="242"/>
      <c r="AF26" s="242"/>
      <c r="AG26" s="242"/>
      <c r="AH26" s="243"/>
      <c r="AI26" s="243"/>
      <c r="AJ26" s="243"/>
      <c r="AK26" s="243"/>
      <c r="AL26" s="243"/>
      <c r="AM26" s="242"/>
      <c r="AN26" s="132"/>
      <c r="AO26" s="242"/>
      <c r="AP26" s="242"/>
      <c r="AQ26" s="242"/>
      <c r="AR26" s="242"/>
      <c r="AS26" s="242"/>
      <c r="AT26" s="242"/>
      <c r="AU26" s="243"/>
      <c r="AV26" s="243"/>
      <c r="AW26" s="247"/>
      <c r="AX26" s="242"/>
      <c r="AY26" s="230"/>
      <c r="AZ26" s="242"/>
      <c r="BA26" s="242"/>
      <c r="BB26" s="442"/>
      <c r="BC26" s="427" t="s">
        <v>232</v>
      </c>
    </row>
    <row r="27" spans="1:58" s="300" customFormat="1" ht="17.100000000000001" customHeight="1" x14ac:dyDescent="0.25">
      <c r="A27" s="299"/>
      <c r="B27" s="243"/>
      <c r="C27" s="132" t="s">
        <v>184</v>
      </c>
      <c r="D27" s="246" t="s">
        <v>250</v>
      </c>
      <c r="E27" s="243" t="s">
        <v>255</v>
      </c>
      <c r="F27" s="243"/>
      <c r="G27" s="243"/>
      <c r="H27" s="349" t="s">
        <v>186</v>
      </c>
      <c r="I27" s="242">
        <v>19</v>
      </c>
      <c r="J27" s="243"/>
      <c r="K27" s="243" t="s">
        <v>256</v>
      </c>
      <c r="L27" s="275" t="s">
        <v>214</v>
      </c>
      <c r="M27" s="275" t="s">
        <v>229</v>
      </c>
      <c r="N27" s="275" t="s">
        <v>230</v>
      </c>
      <c r="O27" s="243">
        <v>3600</v>
      </c>
      <c r="P27" s="243">
        <v>1300</v>
      </c>
      <c r="Q27" s="243">
        <v>2400</v>
      </c>
      <c r="R27" s="243">
        <f t="shared" si="2"/>
        <v>4.68</v>
      </c>
      <c r="S27" s="242"/>
      <c r="T27" s="242"/>
      <c r="U27" s="243" t="s">
        <v>190</v>
      </c>
      <c r="V27" s="128">
        <v>0.15</v>
      </c>
      <c r="W27" s="134">
        <v>3800</v>
      </c>
      <c r="X27" s="231">
        <f t="shared" ref="X27:X34" si="3">W27*(1+V27)</f>
        <v>4370</v>
      </c>
      <c r="Y27" s="135"/>
      <c r="Z27" s="339">
        <v>340352</v>
      </c>
      <c r="AA27" s="339">
        <v>372265</v>
      </c>
      <c r="AB27" s="339">
        <v>508200</v>
      </c>
      <c r="AC27" s="242"/>
      <c r="AD27" s="131"/>
      <c r="AE27" s="242"/>
      <c r="AF27" s="242"/>
      <c r="AG27" s="242"/>
      <c r="AH27" s="243"/>
      <c r="AI27" s="243"/>
      <c r="AJ27" s="243"/>
      <c r="AK27" s="243"/>
      <c r="AL27" s="243"/>
      <c r="AM27" s="242"/>
      <c r="AN27" s="132"/>
      <c r="AO27" s="242"/>
      <c r="AP27" s="242"/>
      <c r="AQ27" s="242"/>
      <c r="AR27" s="242"/>
      <c r="AS27" s="242" t="s">
        <v>231</v>
      </c>
      <c r="AT27" s="242"/>
      <c r="AU27" s="243"/>
      <c r="AV27" s="243"/>
      <c r="AW27" s="247"/>
      <c r="AX27" s="242"/>
      <c r="AY27" s="230"/>
      <c r="AZ27" s="242"/>
      <c r="BA27" s="242"/>
      <c r="BB27" s="442"/>
      <c r="BC27" s="427" t="s">
        <v>232</v>
      </c>
    </row>
    <row r="28" spans="1:58" s="320" customFormat="1" ht="17.100000000000001" customHeight="1" x14ac:dyDescent="0.2">
      <c r="A28" s="299" t="s">
        <v>208</v>
      </c>
      <c r="B28" s="228"/>
      <c r="C28" s="242" t="s">
        <v>195</v>
      </c>
      <c r="D28" s="243" t="s">
        <v>257</v>
      </c>
      <c r="E28" s="243" t="s">
        <v>258</v>
      </c>
      <c r="F28" s="243"/>
      <c r="G28" s="243"/>
      <c r="H28" s="338" t="s">
        <v>203</v>
      </c>
      <c r="I28" s="242">
        <v>19</v>
      </c>
      <c r="J28" s="243"/>
      <c r="K28" s="412" t="s">
        <v>259</v>
      </c>
      <c r="L28" s="275" t="s">
        <v>188</v>
      </c>
      <c r="M28" s="275" t="s">
        <v>205</v>
      </c>
      <c r="N28" s="275" t="s">
        <v>237</v>
      </c>
      <c r="O28" s="273">
        <v>1000</v>
      </c>
      <c r="P28" s="243">
        <v>800</v>
      </c>
      <c r="Q28" s="243">
        <v>2200</v>
      </c>
      <c r="R28" s="243">
        <f t="shared" si="2"/>
        <v>0.8</v>
      </c>
      <c r="S28" s="242"/>
      <c r="T28" s="242"/>
      <c r="U28" s="243" t="s">
        <v>190</v>
      </c>
      <c r="V28" s="128">
        <v>0.15</v>
      </c>
      <c r="W28" s="134">
        <v>200</v>
      </c>
      <c r="X28" s="231">
        <f t="shared" si="3"/>
        <v>229.99999999999997</v>
      </c>
      <c r="Y28" s="304"/>
      <c r="Z28" s="339">
        <v>332000</v>
      </c>
      <c r="AA28" s="339">
        <v>374740</v>
      </c>
      <c r="AB28" s="339">
        <v>502360</v>
      </c>
      <c r="AC28" s="132"/>
      <c r="AD28" s="242"/>
      <c r="AE28" s="242"/>
      <c r="AF28" s="242"/>
      <c r="AG28" s="131"/>
      <c r="AH28" s="132"/>
      <c r="AI28" s="242"/>
      <c r="AJ28" s="242"/>
      <c r="AK28" s="242"/>
      <c r="AL28" s="242"/>
      <c r="AM28" s="242"/>
      <c r="AN28" s="242"/>
      <c r="AO28" s="242"/>
      <c r="AP28" s="242"/>
      <c r="AQ28" s="242"/>
      <c r="AR28" s="242"/>
      <c r="AS28" s="242"/>
      <c r="AT28" s="242"/>
      <c r="AU28" s="243"/>
      <c r="AV28" s="136"/>
      <c r="AW28" s="247"/>
      <c r="AX28" s="131"/>
      <c r="AY28" s="230"/>
      <c r="AZ28" s="242"/>
      <c r="BA28" s="131"/>
      <c r="BB28" s="441"/>
      <c r="BC28" s="362"/>
      <c r="BF28" s="335"/>
    </row>
    <row r="29" spans="1:58" s="320" customFormat="1" ht="17.100000000000001" customHeight="1" x14ac:dyDescent="0.2">
      <c r="A29" s="299" t="s">
        <v>208</v>
      </c>
      <c r="B29" s="228"/>
      <c r="C29" s="242" t="s">
        <v>195</v>
      </c>
      <c r="D29" s="243" t="s">
        <v>257</v>
      </c>
      <c r="E29" s="243" t="s">
        <v>260</v>
      </c>
      <c r="F29" s="243"/>
      <c r="G29" s="243"/>
      <c r="H29" s="338" t="s">
        <v>203</v>
      </c>
      <c r="I29" s="242">
        <v>19</v>
      </c>
      <c r="J29" s="243"/>
      <c r="K29" s="391" t="s">
        <v>261</v>
      </c>
      <c r="L29" s="275" t="s">
        <v>188</v>
      </c>
      <c r="M29" s="275" t="s">
        <v>205</v>
      </c>
      <c r="N29" s="275" t="s">
        <v>237</v>
      </c>
      <c r="O29" s="273">
        <v>800</v>
      </c>
      <c r="P29" s="243">
        <v>800</v>
      </c>
      <c r="Q29" s="243">
        <v>2200</v>
      </c>
      <c r="R29" s="243">
        <f t="shared" si="2"/>
        <v>0.64</v>
      </c>
      <c r="S29" s="242"/>
      <c r="T29" s="242"/>
      <c r="U29" s="243" t="s">
        <v>190</v>
      </c>
      <c r="V29" s="128">
        <v>0.15</v>
      </c>
      <c r="W29" s="134">
        <v>200</v>
      </c>
      <c r="X29" s="231">
        <f t="shared" si="3"/>
        <v>229.99999999999997</v>
      </c>
      <c r="Y29" s="304"/>
      <c r="Z29" s="339">
        <v>332802</v>
      </c>
      <c r="AA29" s="339">
        <v>374740</v>
      </c>
      <c r="AB29" s="339">
        <v>502360</v>
      </c>
      <c r="AC29" s="132"/>
      <c r="AD29" s="242"/>
      <c r="AE29" s="242"/>
      <c r="AF29" s="242"/>
      <c r="AG29" s="131"/>
      <c r="AH29" s="132"/>
      <c r="AI29" s="242"/>
      <c r="AJ29" s="242"/>
      <c r="AK29" s="242"/>
      <c r="AL29" s="242"/>
      <c r="AM29" s="242"/>
      <c r="AN29" s="242"/>
      <c r="AO29" s="242"/>
      <c r="AP29" s="242"/>
      <c r="AQ29" s="242"/>
      <c r="AR29" s="242"/>
      <c r="AS29" s="242"/>
      <c r="AT29" s="242"/>
      <c r="AU29" s="243"/>
      <c r="AV29" s="136"/>
      <c r="AW29" s="247"/>
      <c r="AX29" s="131"/>
      <c r="AY29" s="230"/>
      <c r="AZ29" s="242"/>
      <c r="BA29" s="131"/>
      <c r="BB29" s="441"/>
      <c r="BC29" s="362"/>
      <c r="BF29" s="335"/>
    </row>
    <row r="30" spans="1:58" s="320" customFormat="1" ht="17.100000000000001" customHeight="1" x14ac:dyDescent="0.2">
      <c r="A30" s="299" t="s">
        <v>208</v>
      </c>
      <c r="B30" s="228"/>
      <c r="C30" s="242" t="s">
        <v>195</v>
      </c>
      <c r="D30" s="243" t="s">
        <v>257</v>
      </c>
      <c r="E30" s="243" t="s">
        <v>262</v>
      </c>
      <c r="F30" s="243"/>
      <c r="G30" s="243"/>
      <c r="H30" s="338" t="s">
        <v>203</v>
      </c>
      <c r="I30" s="242">
        <v>19</v>
      </c>
      <c r="J30" s="243"/>
      <c r="K30" s="391" t="s">
        <v>263</v>
      </c>
      <c r="L30" s="275" t="s">
        <v>188</v>
      </c>
      <c r="M30" s="275" t="s">
        <v>205</v>
      </c>
      <c r="N30" s="275" t="s">
        <v>237</v>
      </c>
      <c r="O30" s="273">
        <v>800</v>
      </c>
      <c r="P30" s="243">
        <v>800</v>
      </c>
      <c r="Q30" s="243">
        <v>2200</v>
      </c>
      <c r="R30" s="243">
        <f t="shared" si="2"/>
        <v>0.64</v>
      </c>
      <c r="S30" s="242"/>
      <c r="T30" s="242"/>
      <c r="U30" s="243" t="s">
        <v>190</v>
      </c>
      <c r="V30" s="128">
        <v>0.15</v>
      </c>
      <c r="W30" s="134">
        <v>200</v>
      </c>
      <c r="X30" s="231">
        <f t="shared" si="3"/>
        <v>229.99999999999997</v>
      </c>
      <c r="Y30" s="304"/>
      <c r="Z30" s="339">
        <v>333604</v>
      </c>
      <c r="AA30" s="339">
        <v>374740</v>
      </c>
      <c r="AB30" s="339">
        <v>502360</v>
      </c>
      <c r="AC30" s="132"/>
      <c r="AD30" s="242"/>
      <c r="AE30" s="242"/>
      <c r="AF30" s="242"/>
      <c r="AG30" s="131"/>
      <c r="AH30" s="132"/>
      <c r="AI30" s="242"/>
      <c r="AJ30" s="242"/>
      <c r="AK30" s="242"/>
      <c r="AL30" s="242"/>
      <c r="AM30" s="242"/>
      <c r="AN30" s="242"/>
      <c r="AO30" s="242"/>
      <c r="AP30" s="242"/>
      <c r="AQ30" s="242"/>
      <c r="AR30" s="242"/>
      <c r="AS30" s="242"/>
      <c r="AT30" s="242"/>
      <c r="AU30" s="243"/>
      <c r="AV30" s="136"/>
      <c r="AW30" s="247"/>
      <c r="AX30" s="131"/>
      <c r="AY30" s="230"/>
      <c r="AZ30" s="242"/>
      <c r="BA30" s="131"/>
      <c r="BB30" s="441"/>
      <c r="BC30" s="362"/>
    </row>
    <row r="31" spans="1:58" s="320" customFormat="1" ht="17.100000000000001" customHeight="1" x14ac:dyDescent="0.2">
      <c r="A31" s="299" t="s">
        <v>208</v>
      </c>
      <c r="B31" s="228"/>
      <c r="C31" s="242" t="s">
        <v>195</v>
      </c>
      <c r="D31" s="243" t="s">
        <v>257</v>
      </c>
      <c r="E31" s="243" t="s">
        <v>264</v>
      </c>
      <c r="F31" s="243"/>
      <c r="G31" s="243"/>
      <c r="H31" s="338" t="s">
        <v>203</v>
      </c>
      <c r="I31" s="242">
        <v>19</v>
      </c>
      <c r="J31" s="243"/>
      <c r="K31" s="334" t="s">
        <v>265</v>
      </c>
      <c r="L31" s="275" t="s">
        <v>188</v>
      </c>
      <c r="M31" s="275" t="s">
        <v>205</v>
      </c>
      <c r="N31" s="275" t="s">
        <v>237</v>
      </c>
      <c r="O31" s="273">
        <v>800</v>
      </c>
      <c r="P31" s="243">
        <v>800</v>
      </c>
      <c r="Q31" s="243">
        <v>2200</v>
      </c>
      <c r="R31" s="243">
        <f t="shared" si="2"/>
        <v>0.64</v>
      </c>
      <c r="S31" s="242"/>
      <c r="T31" s="242"/>
      <c r="U31" s="243" t="s">
        <v>190</v>
      </c>
      <c r="V31" s="128">
        <v>0.15</v>
      </c>
      <c r="W31" s="134">
        <v>200</v>
      </c>
      <c r="X31" s="231">
        <f t="shared" si="3"/>
        <v>229.99999999999997</v>
      </c>
      <c r="Y31" s="304"/>
      <c r="Z31" s="339">
        <v>336010</v>
      </c>
      <c r="AA31" s="339">
        <v>374740</v>
      </c>
      <c r="AB31" s="339">
        <v>502360</v>
      </c>
      <c r="AC31" s="132"/>
      <c r="AD31" s="242"/>
      <c r="AE31" s="242"/>
      <c r="AF31" s="242"/>
      <c r="AG31" s="131"/>
      <c r="AH31" s="132"/>
      <c r="AI31" s="242"/>
      <c r="AJ31" s="242"/>
      <c r="AK31" s="242"/>
      <c r="AL31" s="242"/>
      <c r="AM31" s="242"/>
      <c r="AN31" s="242"/>
      <c r="AO31" s="242"/>
      <c r="AP31" s="242"/>
      <c r="AQ31" s="242"/>
      <c r="AR31" s="242"/>
      <c r="AS31" s="242"/>
      <c r="AT31" s="242"/>
      <c r="AU31" s="243"/>
      <c r="AV31" s="136"/>
      <c r="AW31" s="247"/>
      <c r="AX31" s="131"/>
      <c r="AY31" s="230"/>
      <c r="AZ31" s="242"/>
      <c r="BA31" s="131"/>
      <c r="BB31" s="441"/>
      <c r="BC31" s="362"/>
    </row>
    <row r="32" spans="1:58" s="300" customFormat="1" ht="17.100000000000001" customHeight="1" x14ac:dyDescent="0.2">
      <c r="A32" s="299" t="s">
        <v>183</v>
      </c>
      <c r="B32" s="233"/>
      <c r="C32" s="132" t="s">
        <v>184</v>
      </c>
      <c r="D32" s="246" t="s">
        <v>238</v>
      </c>
      <c r="E32" s="139" t="s">
        <v>266</v>
      </c>
      <c r="F32" s="243"/>
      <c r="G32" s="243"/>
      <c r="H32" s="338" t="s">
        <v>267</v>
      </c>
      <c r="I32" s="275">
        <v>20</v>
      </c>
      <c r="J32" s="243"/>
      <c r="K32" s="139" t="s">
        <v>268</v>
      </c>
      <c r="L32" s="275" t="s">
        <v>214</v>
      </c>
      <c r="M32" s="275" t="s">
        <v>269</v>
      </c>
      <c r="N32" s="275" t="s">
        <v>270</v>
      </c>
      <c r="O32" s="273">
        <v>3300</v>
      </c>
      <c r="P32" s="273">
        <v>1150</v>
      </c>
      <c r="Q32" s="273">
        <v>2400</v>
      </c>
      <c r="R32" s="243">
        <f t="shared" si="2"/>
        <v>3.7949999999999999</v>
      </c>
      <c r="S32" s="242"/>
      <c r="T32" s="242"/>
      <c r="U32" s="243" t="s">
        <v>190</v>
      </c>
      <c r="V32" s="128">
        <v>0.15</v>
      </c>
      <c r="W32" s="377">
        <v>4500</v>
      </c>
      <c r="X32" s="231">
        <f t="shared" si="3"/>
        <v>5175</v>
      </c>
      <c r="Y32" s="141"/>
      <c r="Z32" s="339">
        <v>333271</v>
      </c>
      <c r="AA32" s="339">
        <v>398994</v>
      </c>
      <c r="AB32" s="339">
        <v>516415</v>
      </c>
      <c r="AC32" s="242"/>
      <c r="AD32" s="131"/>
      <c r="AE32" s="242"/>
      <c r="AF32" s="242"/>
      <c r="AG32" s="242"/>
      <c r="AH32" s="243"/>
      <c r="AI32" s="243"/>
      <c r="AJ32" s="243"/>
      <c r="AK32" s="243"/>
      <c r="AL32" s="243"/>
      <c r="AM32" s="242"/>
      <c r="AN32" s="132"/>
      <c r="AO32" s="242"/>
      <c r="AP32" s="242"/>
      <c r="AQ32" s="242"/>
      <c r="AR32" s="242"/>
      <c r="AS32" s="138"/>
      <c r="AT32" s="242"/>
      <c r="AU32" s="243" t="s">
        <v>271</v>
      </c>
      <c r="AV32" s="243"/>
      <c r="AW32" s="247"/>
      <c r="AX32" s="242"/>
      <c r="AY32" s="230"/>
      <c r="AZ32" s="242"/>
      <c r="BA32" s="242"/>
      <c r="BB32" s="442"/>
      <c r="BC32" s="362"/>
    </row>
    <row r="33" spans="1:154" s="300" customFormat="1" ht="17.100000000000001" customHeight="1" x14ac:dyDescent="0.2">
      <c r="A33" s="299" t="s">
        <v>183</v>
      </c>
      <c r="B33" s="233"/>
      <c r="C33" s="132" t="s">
        <v>184</v>
      </c>
      <c r="D33" s="246" t="s">
        <v>238</v>
      </c>
      <c r="E33" s="139" t="s">
        <v>272</v>
      </c>
      <c r="F33" s="243"/>
      <c r="G33" s="243"/>
      <c r="H33" s="338" t="s">
        <v>267</v>
      </c>
      <c r="I33" s="138">
        <v>20</v>
      </c>
      <c r="J33" s="243"/>
      <c r="K33" s="139" t="s">
        <v>273</v>
      </c>
      <c r="L33" s="275" t="s">
        <v>214</v>
      </c>
      <c r="M33" s="275" t="s">
        <v>269</v>
      </c>
      <c r="N33" s="275" t="s">
        <v>270</v>
      </c>
      <c r="O33" s="273">
        <v>3300</v>
      </c>
      <c r="P33" s="273">
        <v>1150</v>
      </c>
      <c r="Q33" s="273">
        <v>2400</v>
      </c>
      <c r="R33" s="243">
        <f t="shared" si="2"/>
        <v>3.7949999999999999</v>
      </c>
      <c r="S33" s="242"/>
      <c r="T33" s="242"/>
      <c r="U33" s="243" t="s">
        <v>190</v>
      </c>
      <c r="V33" s="128">
        <v>0.15</v>
      </c>
      <c r="W33" s="377">
        <v>4500</v>
      </c>
      <c r="X33" s="231">
        <f t="shared" si="3"/>
        <v>5175</v>
      </c>
      <c r="Y33" s="141"/>
      <c r="Z33" s="339">
        <v>333279</v>
      </c>
      <c r="AA33" s="339">
        <v>395644</v>
      </c>
      <c r="AB33" s="339">
        <v>516386</v>
      </c>
      <c r="AC33" s="242"/>
      <c r="AD33" s="131"/>
      <c r="AE33" s="242"/>
      <c r="AF33" s="242"/>
      <c r="AG33" s="242"/>
      <c r="AH33" s="243"/>
      <c r="AI33" s="243"/>
      <c r="AJ33" s="243"/>
      <c r="AK33" s="243"/>
      <c r="AL33" s="243"/>
      <c r="AM33" s="242"/>
      <c r="AN33" s="132"/>
      <c r="AO33" s="242"/>
      <c r="AP33" s="242"/>
      <c r="AQ33" s="242"/>
      <c r="AR33" s="242"/>
      <c r="AS33" s="138"/>
      <c r="AT33" s="242"/>
      <c r="AU33" s="243" t="s">
        <v>271</v>
      </c>
      <c r="AV33" s="243"/>
      <c r="AW33" s="247"/>
      <c r="AX33" s="242"/>
      <c r="AY33" s="230"/>
      <c r="AZ33" s="242"/>
      <c r="BA33" s="242"/>
      <c r="BB33" s="442"/>
      <c r="BC33" s="362"/>
    </row>
    <row r="34" spans="1:154" s="312" customFormat="1" ht="17.100000000000001" customHeight="1" x14ac:dyDescent="0.2">
      <c r="A34" s="299"/>
      <c r="B34" s="139"/>
      <c r="C34" s="132" t="s">
        <v>211</v>
      </c>
      <c r="D34" s="246"/>
      <c r="E34" s="243" t="s">
        <v>274</v>
      </c>
      <c r="F34" s="243"/>
      <c r="G34" s="243"/>
      <c r="H34" s="338" t="s">
        <v>186</v>
      </c>
      <c r="I34" s="138">
        <v>20</v>
      </c>
      <c r="J34" s="243"/>
      <c r="K34" s="139" t="s">
        <v>275</v>
      </c>
      <c r="L34" s="275" t="s">
        <v>214</v>
      </c>
      <c r="M34" s="275" t="s">
        <v>215</v>
      </c>
      <c r="N34" s="275" t="s">
        <v>216</v>
      </c>
      <c r="O34" s="243">
        <v>6200</v>
      </c>
      <c r="P34" s="243">
        <v>400</v>
      </c>
      <c r="Q34" s="243">
        <v>400</v>
      </c>
      <c r="R34" s="243">
        <f t="shared" si="2"/>
        <v>2.48</v>
      </c>
      <c r="S34" s="242"/>
      <c r="T34" s="242"/>
      <c r="U34" s="243" t="s">
        <v>217</v>
      </c>
      <c r="V34" s="128">
        <v>0.15</v>
      </c>
      <c r="W34" s="293">
        <v>6770</v>
      </c>
      <c r="X34" s="231">
        <f t="shared" si="3"/>
        <v>7785.4999999999991</v>
      </c>
      <c r="Y34" s="140"/>
      <c r="Z34" s="339">
        <v>297399</v>
      </c>
      <c r="AA34" s="339">
        <v>369000</v>
      </c>
      <c r="AB34" s="339">
        <v>508090</v>
      </c>
      <c r="AC34" s="242"/>
      <c r="AD34" s="131"/>
      <c r="AE34" s="242"/>
      <c r="AF34" s="242"/>
      <c r="AG34" s="242"/>
      <c r="AH34" s="243"/>
      <c r="AI34" s="243"/>
      <c r="AJ34" s="243"/>
      <c r="AK34" s="243"/>
      <c r="AL34" s="243"/>
      <c r="AM34" s="242"/>
      <c r="AN34" s="132"/>
      <c r="AO34" s="242"/>
      <c r="AP34" s="242"/>
      <c r="AQ34" s="242"/>
      <c r="AR34" s="242"/>
      <c r="AS34" s="138"/>
      <c r="AT34" s="242"/>
      <c r="AU34" s="243"/>
      <c r="AV34" s="243"/>
      <c r="AW34" s="247"/>
      <c r="AX34" s="242"/>
      <c r="AY34" s="230"/>
      <c r="AZ34" s="242"/>
      <c r="BA34" s="242"/>
      <c r="BB34" s="442"/>
      <c r="BC34" s="362" t="s">
        <v>231</v>
      </c>
      <c r="BF34" s="300"/>
      <c r="BG34" s="300"/>
      <c r="BH34" s="300"/>
      <c r="BI34" s="300"/>
      <c r="BJ34" s="300"/>
      <c r="BK34" s="300"/>
      <c r="BL34" s="300"/>
      <c r="BM34" s="300"/>
      <c r="BN34" s="300"/>
      <c r="BO34" s="300"/>
      <c r="BP34" s="300"/>
      <c r="BQ34" s="300"/>
      <c r="BR34" s="300"/>
      <c r="BS34" s="300"/>
      <c r="BT34" s="300"/>
      <c r="BU34" s="300"/>
      <c r="BV34" s="300"/>
      <c r="BW34" s="300"/>
      <c r="BX34" s="300"/>
      <c r="BY34" s="300"/>
      <c r="BZ34" s="300"/>
      <c r="CA34" s="300"/>
      <c r="CB34" s="300"/>
      <c r="CC34" s="300"/>
      <c r="CD34" s="300"/>
      <c r="CE34" s="300"/>
      <c r="CF34" s="300"/>
      <c r="CG34" s="300"/>
      <c r="CH34" s="300"/>
      <c r="CI34" s="300"/>
      <c r="CJ34" s="300"/>
      <c r="CK34" s="300"/>
      <c r="CL34" s="300"/>
      <c r="CM34" s="300"/>
      <c r="CN34" s="300"/>
      <c r="CO34" s="300"/>
      <c r="CP34" s="300"/>
      <c r="CQ34" s="300"/>
      <c r="CR34" s="300"/>
      <c r="CS34" s="300"/>
      <c r="CT34" s="300"/>
      <c r="CU34" s="300"/>
      <c r="CV34" s="300"/>
      <c r="CW34" s="300"/>
      <c r="CX34" s="300"/>
      <c r="CY34" s="300"/>
      <c r="CZ34" s="300"/>
      <c r="DA34" s="300"/>
      <c r="DB34" s="300"/>
      <c r="DC34" s="300"/>
      <c r="DD34" s="300"/>
      <c r="DE34" s="300"/>
      <c r="DF34" s="300"/>
      <c r="DG34" s="300"/>
      <c r="DH34" s="300"/>
      <c r="DI34" s="300"/>
      <c r="DJ34" s="300"/>
      <c r="DK34" s="300"/>
      <c r="DL34" s="300"/>
      <c r="DM34" s="300"/>
      <c r="DN34" s="300"/>
      <c r="DO34" s="300"/>
      <c r="DP34" s="300"/>
      <c r="DQ34" s="300"/>
      <c r="DR34" s="300"/>
      <c r="DS34" s="300"/>
      <c r="DT34" s="300"/>
      <c r="DU34" s="300"/>
      <c r="DV34" s="300"/>
      <c r="DW34" s="300"/>
      <c r="DX34" s="300"/>
      <c r="DY34" s="300"/>
      <c r="DZ34" s="300"/>
      <c r="EA34" s="300"/>
      <c r="EB34" s="300"/>
      <c r="EC34" s="300"/>
      <c r="ED34" s="300"/>
      <c r="EE34" s="300"/>
      <c r="EF34" s="300"/>
      <c r="EG34" s="300"/>
      <c r="EH34" s="300"/>
      <c r="EI34" s="300"/>
      <c r="EJ34" s="300"/>
      <c r="EK34" s="300"/>
      <c r="EL34" s="300"/>
      <c r="EM34" s="300"/>
      <c r="EN34" s="300"/>
      <c r="EO34" s="300"/>
      <c r="EP34" s="300"/>
      <c r="EQ34" s="300"/>
      <c r="ER34" s="300"/>
      <c r="ES34" s="300"/>
      <c r="ET34" s="300"/>
      <c r="EU34" s="300"/>
      <c r="EV34" s="300"/>
      <c r="EW34" s="300"/>
      <c r="EX34" s="300"/>
    </row>
    <row r="35" spans="1:154" s="300" customFormat="1" ht="17.100000000000001" customHeight="1" x14ac:dyDescent="0.2">
      <c r="A35" s="299"/>
      <c r="B35" s="233"/>
      <c r="C35" s="132" t="s">
        <v>211</v>
      </c>
      <c r="D35" s="246" t="s">
        <v>276</v>
      </c>
      <c r="E35" s="243" t="s">
        <v>277</v>
      </c>
      <c r="F35" s="243" t="s">
        <v>278</v>
      </c>
      <c r="G35" s="243" t="s">
        <v>279</v>
      </c>
      <c r="H35" s="338" t="s">
        <v>267</v>
      </c>
      <c r="I35" s="242">
        <v>20</v>
      </c>
      <c r="J35" s="243"/>
      <c r="K35" s="243" t="s">
        <v>280</v>
      </c>
      <c r="L35" s="275" t="s">
        <v>188</v>
      </c>
      <c r="M35" s="275" t="s">
        <v>189</v>
      </c>
      <c r="N35" s="275" t="s">
        <v>281</v>
      </c>
      <c r="O35" s="243">
        <v>0</v>
      </c>
      <c r="P35" s="243">
        <v>0</v>
      </c>
      <c r="Q35" s="243">
        <v>0</v>
      </c>
      <c r="R35" s="243">
        <v>0</v>
      </c>
      <c r="S35" s="242"/>
      <c r="T35" s="242"/>
      <c r="U35" s="243" t="s">
        <v>190</v>
      </c>
      <c r="V35" s="128"/>
      <c r="W35" s="129"/>
      <c r="X35" s="231"/>
      <c r="Y35" s="130"/>
      <c r="Z35" s="339">
        <v>304000</v>
      </c>
      <c r="AA35" s="339">
        <v>399000</v>
      </c>
      <c r="AB35" s="339">
        <v>501370</v>
      </c>
      <c r="AC35" s="242"/>
      <c r="AD35" s="131"/>
      <c r="AE35" s="242"/>
      <c r="AF35" s="242"/>
      <c r="AG35" s="242"/>
      <c r="AH35" s="243"/>
      <c r="AI35" s="243"/>
      <c r="AJ35" s="243"/>
      <c r="AK35" s="243"/>
      <c r="AL35" s="243">
        <v>595</v>
      </c>
      <c r="AM35" s="242"/>
      <c r="AN35" s="132"/>
      <c r="AO35" s="242"/>
      <c r="AP35" s="242"/>
      <c r="AQ35" s="242"/>
      <c r="AR35" s="242"/>
      <c r="AS35" s="242"/>
      <c r="AT35" s="242"/>
      <c r="AU35" s="243" t="s">
        <v>271</v>
      </c>
      <c r="AV35" s="243"/>
      <c r="AW35" s="247"/>
      <c r="AX35" s="242"/>
      <c r="AY35" s="230"/>
      <c r="AZ35" s="242"/>
      <c r="BA35" s="242"/>
      <c r="BB35" s="442"/>
      <c r="BC35" s="362"/>
    </row>
    <row r="36" spans="1:154" s="300" customFormat="1" ht="17.100000000000001" customHeight="1" x14ac:dyDescent="0.2">
      <c r="A36" s="299"/>
      <c r="B36" s="233"/>
      <c r="C36" s="132" t="s">
        <v>184</v>
      </c>
      <c r="D36" s="246" t="s">
        <v>276</v>
      </c>
      <c r="E36" s="243" t="s">
        <v>282</v>
      </c>
      <c r="F36" s="243" t="s">
        <v>278</v>
      </c>
      <c r="G36" s="243" t="s">
        <v>279</v>
      </c>
      <c r="H36" s="338" t="s">
        <v>267</v>
      </c>
      <c r="I36" s="242">
        <v>20</v>
      </c>
      <c r="J36" s="243"/>
      <c r="K36" s="243" t="s">
        <v>283</v>
      </c>
      <c r="L36" s="275" t="s">
        <v>188</v>
      </c>
      <c r="M36" s="275" t="s">
        <v>189</v>
      </c>
      <c r="N36" s="275" t="s">
        <v>281</v>
      </c>
      <c r="O36" s="243">
        <v>0</v>
      </c>
      <c r="P36" s="243">
        <v>0</v>
      </c>
      <c r="Q36" s="243">
        <v>0</v>
      </c>
      <c r="R36" s="243">
        <v>0</v>
      </c>
      <c r="S36" s="242"/>
      <c r="T36" s="242"/>
      <c r="U36" s="243" t="s">
        <v>190</v>
      </c>
      <c r="V36" s="128"/>
      <c r="W36" s="129"/>
      <c r="X36" s="231"/>
      <c r="Y36" s="130"/>
      <c r="Z36" s="339">
        <v>0</v>
      </c>
      <c r="AA36" s="339">
        <v>0</v>
      </c>
      <c r="AB36" s="339">
        <v>0</v>
      </c>
      <c r="AC36" s="242"/>
      <c r="AD36" s="131"/>
      <c r="AE36" s="242"/>
      <c r="AF36" s="242"/>
      <c r="AG36" s="242"/>
      <c r="AH36" s="243"/>
      <c r="AI36" s="243"/>
      <c r="AJ36" s="243"/>
      <c r="AK36" s="243"/>
      <c r="AL36" s="418"/>
      <c r="AM36" s="242"/>
      <c r="AN36" s="132"/>
      <c r="AO36" s="242"/>
      <c r="AP36" s="242"/>
      <c r="AQ36" s="242"/>
      <c r="AR36" s="242"/>
      <c r="AS36" s="242">
        <v>1065</v>
      </c>
      <c r="AT36" s="242"/>
      <c r="AU36" s="243"/>
      <c r="AV36" s="243"/>
      <c r="AW36" s="247"/>
      <c r="AX36" s="242"/>
      <c r="AY36" s="230"/>
      <c r="AZ36" s="242"/>
      <c r="BA36" s="242"/>
      <c r="BB36" s="442"/>
      <c r="BC36" s="362"/>
    </row>
    <row r="37" spans="1:154" s="300" customFormat="1" ht="17.100000000000001" customHeight="1" x14ac:dyDescent="0.2">
      <c r="A37" s="299"/>
      <c r="B37" s="233"/>
      <c r="C37" s="132" t="s">
        <v>211</v>
      </c>
      <c r="D37" s="246" t="s">
        <v>276</v>
      </c>
      <c r="E37" s="243" t="s">
        <v>284</v>
      </c>
      <c r="F37" s="243" t="s">
        <v>278</v>
      </c>
      <c r="G37" s="243" t="s">
        <v>285</v>
      </c>
      <c r="H37" s="338" t="s">
        <v>267</v>
      </c>
      <c r="I37" s="242">
        <v>20</v>
      </c>
      <c r="J37" s="243"/>
      <c r="K37" s="243" t="s">
        <v>286</v>
      </c>
      <c r="L37" s="275" t="s">
        <v>188</v>
      </c>
      <c r="M37" s="275" t="s">
        <v>189</v>
      </c>
      <c r="N37" s="275" t="s">
        <v>281</v>
      </c>
      <c r="O37" s="243">
        <v>0</v>
      </c>
      <c r="P37" s="243">
        <v>0</v>
      </c>
      <c r="Q37" s="243">
        <v>0</v>
      </c>
      <c r="R37" s="243">
        <v>0</v>
      </c>
      <c r="S37" s="242"/>
      <c r="T37" s="242"/>
      <c r="U37" s="243" t="s">
        <v>190</v>
      </c>
      <c r="V37" s="128"/>
      <c r="W37" s="129"/>
      <c r="X37" s="231"/>
      <c r="Y37" s="130"/>
      <c r="Z37" s="339">
        <v>304000</v>
      </c>
      <c r="AA37" s="339">
        <v>393000</v>
      </c>
      <c r="AB37" s="339">
        <v>501370</v>
      </c>
      <c r="AC37" s="242"/>
      <c r="AD37" s="131"/>
      <c r="AE37" s="242"/>
      <c r="AF37" s="242"/>
      <c r="AG37" s="242"/>
      <c r="AH37" s="243"/>
      <c r="AI37" s="243"/>
      <c r="AJ37" s="243"/>
      <c r="AK37" s="243"/>
      <c r="AL37" s="243">
        <v>595</v>
      </c>
      <c r="AM37" s="242"/>
      <c r="AN37" s="132"/>
      <c r="AO37" s="242"/>
      <c r="AP37" s="242"/>
      <c r="AQ37" s="242"/>
      <c r="AR37" s="242"/>
      <c r="AS37" s="242"/>
      <c r="AT37" s="242"/>
      <c r="AU37" s="243" t="s">
        <v>271</v>
      </c>
      <c r="AV37" s="243"/>
      <c r="AW37" s="247"/>
      <c r="AX37" s="242"/>
      <c r="AY37" s="230"/>
      <c r="AZ37" s="242"/>
      <c r="BA37" s="242"/>
      <c r="BB37" s="442"/>
      <c r="BC37" s="362"/>
    </row>
    <row r="38" spans="1:154" s="300" customFormat="1" ht="17.100000000000001" customHeight="1" x14ac:dyDescent="0.2">
      <c r="A38" s="299"/>
      <c r="B38" s="233"/>
      <c r="C38" s="132" t="s">
        <v>184</v>
      </c>
      <c r="D38" s="246" t="s">
        <v>276</v>
      </c>
      <c r="E38" s="243" t="s">
        <v>287</v>
      </c>
      <c r="F38" s="243" t="s">
        <v>278</v>
      </c>
      <c r="G38" s="243" t="s">
        <v>285</v>
      </c>
      <c r="H38" s="338" t="s">
        <v>267</v>
      </c>
      <c r="I38" s="242">
        <v>20</v>
      </c>
      <c r="J38" s="243"/>
      <c r="K38" s="243" t="s">
        <v>288</v>
      </c>
      <c r="L38" s="275" t="s">
        <v>188</v>
      </c>
      <c r="M38" s="275" t="s">
        <v>189</v>
      </c>
      <c r="N38" s="275" t="s">
        <v>281</v>
      </c>
      <c r="O38" s="243">
        <v>0</v>
      </c>
      <c r="P38" s="243">
        <v>0</v>
      </c>
      <c r="Q38" s="243">
        <v>0</v>
      </c>
      <c r="R38" s="243">
        <v>0</v>
      </c>
      <c r="S38" s="242"/>
      <c r="T38" s="242"/>
      <c r="U38" s="243" t="s">
        <v>190</v>
      </c>
      <c r="V38" s="128"/>
      <c r="W38" s="129"/>
      <c r="X38" s="231"/>
      <c r="Y38" s="130"/>
      <c r="Z38" s="339">
        <v>0</v>
      </c>
      <c r="AA38" s="339">
        <v>0</v>
      </c>
      <c r="AB38" s="339">
        <v>0</v>
      </c>
      <c r="AC38" s="242"/>
      <c r="AD38" s="131"/>
      <c r="AE38" s="242"/>
      <c r="AF38" s="242"/>
      <c r="AG38" s="242"/>
      <c r="AH38" s="243"/>
      <c r="AI38" s="243"/>
      <c r="AJ38" s="243"/>
      <c r="AK38" s="243"/>
      <c r="AL38" s="243"/>
      <c r="AM38" s="242"/>
      <c r="AN38" s="132"/>
      <c r="AO38" s="242"/>
      <c r="AP38" s="242"/>
      <c r="AQ38" s="242"/>
      <c r="AR38" s="242"/>
      <c r="AS38" s="242">
        <v>1065</v>
      </c>
      <c r="AT38" s="242"/>
      <c r="AU38" s="243"/>
      <c r="AV38" s="243"/>
      <c r="AW38" s="247"/>
      <c r="AX38" s="242"/>
      <c r="AY38" s="230"/>
      <c r="AZ38" s="242"/>
      <c r="BA38" s="242"/>
      <c r="BB38" s="442"/>
      <c r="BC38" s="362"/>
    </row>
    <row r="39" spans="1:154" s="300" customFormat="1" ht="17.100000000000001" customHeight="1" x14ac:dyDescent="0.2">
      <c r="A39" s="299" t="s">
        <v>183</v>
      </c>
      <c r="B39" s="143"/>
      <c r="C39" s="132" t="s">
        <v>211</v>
      </c>
      <c r="D39" s="246" t="s">
        <v>289</v>
      </c>
      <c r="E39" s="273" t="s">
        <v>279</v>
      </c>
      <c r="F39" s="273" t="s">
        <v>290</v>
      </c>
      <c r="G39" s="273"/>
      <c r="H39" s="349" t="s">
        <v>267</v>
      </c>
      <c r="I39" s="275">
        <v>20</v>
      </c>
      <c r="J39" s="273"/>
      <c r="K39" s="274" t="s">
        <v>291</v>
      </c>
      <c r="L39" s="275" t="s">
        <v>188</v>
      </c>
      <c r="M39" s="275" t="s">
        <v>189</v>
      </c>
      <c r="N39" s="275" t="s">
        <v>189</v>
      </c>
      <c r="O39" s="273">
        <v>8500</v>
      </c>
      <c r="P39" s="273">
        <v>2400</v>
      </c>
      <c r="Q39" s="273">
        <v>2400</v>
      </c>
      <c r="R39" s="243">
        <f>(O39*P39)/1000000</f>
        <v>20.399999999999999</v>
      </c>
      <c r="S39" s="242"/>
      <c r="T39" s="242"/>
      <c r="U39" s="243" t="s">
        <v>190</v>
      </c>
      <c r="V39" s="128">
        <v>0.15</v>
      </c>
      <c r="W39" s="129">
        <v>26500</v>
      </c>
      <c r="X39" s="231">
        <f>W39*(1+V39)</f>
        <v>30474.999999999996</v>
      </c>
      <c r="Y39" s="130"/>
      <c r="Z39" s="339">
        <v>304000</v>
      </c>
      <c r="AA39" s="339">
        <v>399000</v>
      </c>
      <c r="AB39" s="339">
        <v>501370</v>
      </c>
      <c r="AC39" s="242"/>
      <c r="AD39" s="131"/>
      <c r="AE39" s="242"/>
      <c r="AF39" s="242"/>
      <c r="AG39" s="242"/>
      <c r="AH39" s="243"/>
      <c r="AI39" s="243"/>
      <c r="AJ39" s="243"/>
      <c r="AK39" s="243"/>
      <c r="AL39" s="418"/>
      <c r="AM39" s="242"/>
      <c r="AN39" s="132"/>
      <c r="AO39" s="242"/>
      <c r="AP39" s="242"/>
      <c r="AQ39" s="242"/>
      <c r="AR39" s="242"/>
      <c r="AS39" s="242"/>
      <c r="AT39" s="242"/>
      <c r="AU39" s="273" t="s">
        <v>292</v>
      </c>
      <c r="AW39" s="247"/>
      <c r="AX39" s="242"/>
      <c r="AY39" s="430"/>
      <c r="AZ39" s="431"/>
      <c r="BA39" s="323"/>
      <c r="BB39" s="442" t="s">
        <v>293</v>
      </c>
      <c r="BC39" s="362" t="s">
        <v>294</v>
      </c>
      <c r="BD39" s="462" t="s">
        <v>295</v>
      </c>
      <c r="BE39" s="462" t="s">
        <v>296</v>
      </c>
      <c r="BF39" s="462" t="s">
        <v>297</v>
      </c>
    </row>
    <row r="40" spans="1:154" s="300" customFormat="1" ht="17.100000000000001" customHeight="1" x14ac:dyDescent="0.2">
      <c r="A40" s="299" t="s">
        <v>183</v>
      </c>
      <c r="B40" s="143"/>
      <c r="C40" s="132" t="s">
        <v>211</v>
      </c>
      <c r="D40" s="246" t="s">
        <v>289</v>
      </c>
      <c r="E40" s="273" t="s">
        <v>285</v>
      </c>
      <c r="F40" s="273" t="s">
        <v>290</v>
      </c>
      <c r="G40" s="273"/>
      <c r="H40" s="349" t="s">
        <v>267</v>
      </c>
      <c r="I40" s="275">
        <v>20</v>
      </c>
      <c r="J40" s="273"/>
      <c r="K40" s="274" t="s">
        <v>298</v>
      </c>
      <c r="L40" s="275" t="s">
        <v>188</v>
      </c>
      <c r="M40" s="275" t="s">
        <v>189</v>
      </c>
      <c r="N40" s="275" t="s">
        <v>189</v>
      </c>
      <c r="O40" s="273">
        <v>8500</v>
      </c>
      <c r="P40" s="273">
        <v>2400</v>
      </c>
      <c r="Q40" s="273">
        <v>2400</v>
      </c>
      <c r="R40" s="243">
        <f>(O40*P40)/1000000</f>
        <v>20.399999999999999</v>
      </c>
      <c r="S40" s="242"/>
      <c r="T40" s="242"/>
      <c r="U40" s="243" t="s">
        <v>190</v>
      </c>
      <c r="V40" s="128">
        <v>0.15</v>
      </c>
      <c r="W40" s="129">
        <v>26500</v>
      </c>
      <c r="X40" s="231">
        <f>W40*(1+V40)</f>
        <v>30474.999999999996</v>
      </c>
      <c r="Y40" s="130"/>
      <c r="Z40" s="339">
        <v>304000</v>
      </c>
      <c r="AA40" s="339">
        <v>393000</v>
      </c>
      <c r="AB40" s="339">
        <v>501370</v>
      </c>
      <c r="AC40" s="242"/>
      <c r="AD40" s="131"/>
      <c r="AE40" s="242"/>
      <c r="AF40" s="242"/>
      <c r="AG40" s="242"/>
      <c r="AH40" s="243"/>
      <c r="AI40" s="243"/>
      <c r="AJ40" s="243"/>
      <c r="AK40" s="243"/>
      <c r="AL40" s="418"/>
      <c r="AM40" s="242"/>
      <c r="AN40" s="132"/>
      <c r="AO40" s="242"/>
      <c r="AP40" s="242"/>
      <c r="AQ40" s="242"/>
      <c r="AR40" s="242"/>
      <c r="AS40" s="242"/>
      <c r="AT40" s="242"/>
      <c r="AU40" s="273" t="s">
        <v>292</v>
      </c>
      <c r="AW40" s="247"/>
      <c r="AX40" s="242"/>
      <c r="AY40" s="430"/>
      <c r="AZ40" s="431"/>
      <c r="BA40" s="323"/>
      <c r="BB40" s="442" t="s">
        <v>293</v>
      </c>
      <c r="BC40" s="362" t="s">
        <v>294</v>
      </c>
      <c r="BD40" s="462" t="s">
        <v>295</v>
      </c>
      <c r="BE40" s="462" t="s">
        <v>296</v>
      </c>
      <c r="BF40" s="462" t="s">
        <v>297</v>
      </c>
    </row>
    <row r="41" spans="1:154" s="300" customFormat="1" ht="17.100000000000001" customHeight="1" x14ac:dyDescent="0.2">
      <c r="A41" s="299" t="s">
        <v>183</v>
      </c>
      <c r="B41" s="139"/>
      <c r="C41" s="132" t="s">
        <v>211</v>
      </c>
      <c r="D41" s="246" t="s">
        <v>299</v>
      </c>
      <c r="E41" s="273" t="s">
        <v>300</v>
      </c>
      <c r="F41" s="273"/>
      <c r="G41" s="273"/>
      <c r="H41" s="349" t="s">
        <v>301</v>
      </c>
      <c r="I41" s="275">
        <v>20</v>
      </c>
      <c r="J41" s="273"/>
      <c r="K41" s="273" t="s">
        <v>302</v>
      </c>
      <c r="L41" s="275" t="s">
        <v>214</v>
      </c>
      <c r="M41" s="275" t="s">
        <v>215</v>
      </c>
      <c r="N41" s="275" t="s">
        <v>303</v>
      </c>
      <c r="O41" s="273">
        <v>0</v>
      </c>
      <c r="P41" s="273">
        <v>3500</v>
      </c>
      <c r="Q41" s="273">
        <v>6600</v>
      </c>
      <c r="R41" s="259">
        <f>(P41*P41)/1000000</f>
        <v>12.25</v>
      </c>
      <c r="S41" s="242"/>
      <c r="T41" s="242"/>
      <c r="U41" s="243" t="s">
        <v>190</v>
      </c>
      <c r="V41" s="128">
        <v>0.15</v>
      </c>
      <c r="W41" s="443">
        <v>106600</v>
      </c>
      <c r="X41" s="279">
        <f>W41*(1+V41)</f>
        <v>122589.99999999999</v>
      </c>
      <c r="Y41" s="130">
        <v>80000</v>
      </c>
      <c r="Z41" s="339">
        <v>301200</v>
      </c>
      <c r="AA41" s="339">
        <v>387000</v>
      </c>
      <c r="AB41" s="339">
        <v>510447.5</v>
      </c>
      <c r="AC41" s="242"/>
      <c r="AD41" s="131"/>
      <c r="AE41" s="242"/>
      <c r="AF41" s="242"/>
      <c r="AG41" s="242"/>
      <c r="AH41" s="242" t="s">
        <v>304</v>
      </c>
      <c r="AI41" s="242">
        <v>100</v>
      </c>
      <c r="AJ41" s="242">
        <v>-46</v>
      </c>
      <c r="AK41" s="242">
        <v>125</v>
      </c>
      <c r="AL41" s="243"/>
      <c r="AM41" s="242"/>
      <c r="AN41" s="132">
        <v>80</v>
      </c>
      <c r="AO41" s="242"/>
      <c r="AP41" s="242"/>
      <c r="AQ41" s="242"/>
      <c r="AR41" s="242"/>
      <c r="AS41" s="242"/>
      <c r="AT41" s="242"/>
      <c r="AU41" s="243" t="s">
        <v>305</v>
      </c>
      <c r="AV41" s="243" t="s">
        <v>306</v>
      </c>
      <c r="AW41" s="247"/>
      <c r="AX41" s="242"/>
      <c r="AY41" s="430"/>
      <c r="AZ41" s="431"/>
      <c r="BA41" s="323"/>
      <c r="BB41" s="442" t="s">
        <v>307</v>
      </c>
      <c r="BC41" s="362" t="s">
        <v>308</v>
      </c>
      <c r="BD41" s="460" t="s">
        <v>309</v>
      </c>
      <c r="BE41" s="461" t="s">
        <v>310</v>
      </c>
      <c r="BF41" s="461" t="s">
        <v>311</v>
      </c>
    </row>
    <row r="42" spans="1:154" s="300" customFormat="1" ht="17.100000000000001" customHeight="1" x14ac:dyDescent="0.2">
      <c r="A42" s="299"/>
      <c r="B42" s="243"/>
      <c r="C42" s="132" t="s">
        <v>211</v>
      </c>
      <c r="D42" s="243" t="s">
        <v>312</v>
      </c>
      <c r="E42" s="301" t="s">
        <v>313</v>
      </c>
      <c r="F42" s="243" t="s">
        <v>278</v>
      </c>
      <c r="G42" s="243" t="s">
        <v>314</v>
      </c>
      <c r="H42" s="338" t="s">
        <v>315</v>
      </c>
      <c r="I42" s="242">
        <v>24</v>
      </c>
      <c r="J42" s="243"/>
      <c r="K42" s="243" t="s">
        <v>316</v>
      </c>
      <c r="L42" s="275" t="s">
        <v>317</v>
      </c>
      <c r="M42" s="275" t="s">
        <v>318</v>
      </c>
      <c r="N42" s="275" t="s">
        <v>319</v>
      </c>
      <c r="O42" s="303"/>
      <c r="P42" s="303"/>
      <c r="Q42" s="303"/>
      <c r="R42" s="304"/>
      <c r="S42" s="242"/>
      <c r="T42" s="242"/>
      <c r="U42" s="243" t="s">
        <v>190</v>
      </c>
      <c r="V42" s="305"/>
      <c r="W42" s="306"/>
      <c r="X42" s="231"/>
      <c r="Y42" s="304">
        <v>150</v>
      </c>
      <c r="Z42" s="339">
        <v>0</v>
      </c>
      <c r="AA42" s="339">
        <v>0</v>
      </c>
      <c r="AB42" s="339">
        <v>0</v>
      </c>
      <c r="AC42" s="242"/>
      <c r="AD42" s="131"/>
      <c r="AE42" s="242"/>
      <c r="AF42" s="242"/>
      <c r="AG42" s="242"/>
      <c r="AH42" s="242"/>
      <c r="AI42" s="242"/>
      <c r="AJ42" s="242"/>
      <c r="AK42" s="242"/>
      <c r="AL42" s="242"/>
      <c r="AM42" s="242"/>
      <c r="AN42" s="132"/>
      <c r="AO42" s="242"/>
      <c r="AP42" s="242"/>
      <c r="AQ42" s="242"/>
      <c r="AR42" s="242"/>
      <c r="AS42" s="242"/>
      <c r="AT42" s="242"/>
      <c r="AU42" s="243" t="s">
        <v>271</v>
      </c>
      <c r="AV42" s="133"/>
      <c r="AW42" s="132"/>
      <c r="AX42" s="313"/>
      <c r="AY42" s="315"/>
      <c r="AZ42" s="242"/>
      <c r="BA42" s="242"/>
      <c r="BB42" s="442"/>
      <c r="BC42" s="362" t="s">
        <v>320</v>
      </c>
    </row>
    <row r="43" spans="1:154" s="300" customFormat="1" ht="17.100000000000001" customHeight="1" x14ac:dyDescent="0.2">
      <c r="A43" s="299"/>
      <c r="B43" s="243"/>
      <c r="C43" s="132" t="s">
        <v>211</v>
      </c>
      <c r="D43" s="243" t="s">
        <v>312</v>
      </c>
      <c r="E43" s="301" t="s">
        <v>321</v>
      </c>
      <c r="F43" s="243" t="s">
        <v>278</v>
      </c>
      <c r="G43" s="243" t="s">
        <v>314</v>
      </c>
      <c r="H43" s="338" t="s">
        <v>315</v>
      </c>
      <c r="I43" s="242">
        <v>24</v>
      </c>
      <c r="J43" s="243"/>
      <c r="K43" s="243" t="s">
        <v>316</v>
      </c>
      <c r="L43" s="275" t="s">
        <v>317</v>
      </c>
      <c r="M43" s="275" t="s">
        <v>318</v>
      </c>
      <c r="N43" s="275" t="s">
        <v>319</v>
      </c>
      <c r="O43" s="303"/>
      <c r="P43" s="303"/>
      <c r="Q43" s="303"/>
      <c r="R43" s="304"/>
      <c r="S43" s="243"/>
      <c r="T43" s="306"/>
      <c r="U43" s="243" t="s">
        <v>190</v>
      </c>
      <c r="V43" s="128">
        <v>0.15</v>
      </c>
      <c r="W43" s="378">
        <v>0</v>
      </c>
      <c r="X43" s="378">
        <v>0</v>
      </c>
      <c r="Y43" s="304">
        <v>150</v>
      </c>
      <c r="Z43" s="339"/>
      <c r="AA43" s="339"/>
      <c r="AB43" s="339"/>
      <c r="AC43" s="242"/>
      <c r="AD43" s="131"/>
      <c r="AE43" s="242"/>
      <c r="AF43" s="242"/>
      <c r="AG43" s="242"/>
      <c r="AH43" s="242"/>
      <c r="AI43" s="242"/>
      <c r="AJ43" s="242"/>
      <c r="AK43" s="242"/>
      <c r="AL43" s="242"/>
      <c r="AM43" s="243"/>
      <c r="AN43" s="228"/>
      <c r="AO43" s="242"/>
      <c r="AP43" s="242"/>
      <c r="AQ43" s="242"/>
      <c r="AR43" s="242"/>
      <c r="AS43" s="242"/>
      <c r="AT43" s="242"/>
      <c r="AU43" s="243" t="s">
        <v>271</v>
      </c>
      <c r="AV43" s="246"/>
      <c r="AW43" s="379"/>
      <c r="AX43" s="246"/>
      <c r="AY43" s="380"/>
      <c r="AZ43" s="246"/>
      <c r="BA43" s="246"/>
      <c r="BB43" s="318"/>
      <c r="BC43" s="369" t="s">
        <v>322</v>
      </c>
    </row>
    <row r="44" spans="1:154" s="300" customFormat="1" ht="17.100000000000001" customHeight="1" x14ac:dyDescent="0.2">
      <c r="A44" s="299"/>
      <c r="B44" s="243"/>
      <c r="C44" s="132" t="s">
        <v>211</v>
      </c>
      <c r="D44" s="243" t="s">
        <v>312</v>
      </c>
      <c r="E44" s="301" t="s">
        <v>323</v>
      </c>
      <c r="F44" s="243" t="s">
        <v>278</v>
      </c>
      <c r="G44" s="243" t="s">
        <v>314</v>
      </c>
      <c r="H44" s="338" t="s">
        <v>315</v>
      </c>
      <c r="I44" s="242">
        <v>24</v>
      </c>
      <c r="J44" s="243"/>
      <c r="K44" s="243" t="s">
        <v>324</v>
      </c>
      <c r="L44" s="275" t="s">
        <v>317</v>
      </c>
      <c r="M44" s="275" t="s">
        <v>318</v>
      </c>
      <c r="N44" s="275" t="s">
        <v>319</v>
      </c>
      <c r="O44" s="303"/>
      <c r="P44" s="303"/>
      <c r="Q44" s="303"/>
      <c r="R44" s="304"/>
      <c r="S44" s="242"/>
      <c r="T44" s="242"/>
      <c r="U44" s="243" t="s">
        <v>190</v>
      </c>
      <c r="V44" s="305"/>
      <c r="W44" s="306"/>
      <c r="X44" s="231"/>
      <c r="Y44" s="304">
        <v>10</v>
      </c>
      <c r="Z44" s="339">
        <v>0</v>
      </c>
      <c r="AA44" s="339">
        <v>0</v>
      </c>
      <c r="AB44" s="339">
        <v>0</v>
      </c>
      <c r="AC44" s="242"/>
      <c r="AD44" s="131"/>
      <c r="AE44" s="242"/>
      <c r="AF44" s="242"/>
      <c r="AG44" s="242"/>
      <c r="AH44" s="242"/>
      <c r="AI44" s="242"/>
      <c r="AJ44" s="242"/>
      <c r="AK44" s="242"/>
      <c r="AL44" s="242"/>
      <c r="AM44" s="242"/>
      <c r="AN44" s="132"/>
      <c r="AO44" s="242"/>
      <c r="AP44" s="242"/>
      <c r="AQ44" s="242"/>
      <c r="AR44" s="242"/>
      <c r="AS44" s="242"/>
      <c r="AT44" s="242"/>
      <c r="AU44" s="243" t="s">
        <v>271</v>
      </c>
      <c r="AV44" s="243"/>
      <c r="AW44" s="247"/>
      <c r="AX44" s="242"/>
      <c r="AY44" s="230"/>
      <c r="AZ44" s="242"/>
      <c r="BA44" s="242"/>
      <c r="BB44" s="442"/>
      <c r="BC44" s="362"/>
    </row>
    <row r="45" spans="1:154" s="300" customFormat="1" ht="17.100000000000001" customHeight="1" x14ac:dyDescent="0.2">
      <c r="A45" s="299" t="s">
        <v>183</v>
      </c>
      <c r="B45" s="139"/>
      <c r="C45" s="132" t="s">
        <v>211</v>
      </c>
      <c r="D45" s="246" t="s">
        <v>325</v>
      </c>
      <c r="E45" s="243" t="s">
        <v>326</v>
      </c>
      <c r="F45" s="243"/>
      <c r="G45" s="243"/>
      <c r="H45" s="338" t="s">
        <v>327</v>
      </c>
      <c r="I45" s="242">
        <v>24</v>
      </c>
      <c r="J45" s="243"/>
      <c r="K45" s="243" t="s">
        <v>328</v>
      </c>
      <c r="L45" s="275" t="s">
        <v>317</v>
      </c>
      <c r="M45" s="275" t="s">
        <v>318</v>
      </c>
      <c r="N45" s="275" t="s">
        <v>318</v>
      </c>
      <c r="O45" s="273">
        <v>1400</v>
      </c>
      <c r="P45" s="273">
        <v>700</v>
      </c>
      <c r="Q45" s="273">
        <v>700</v>
      </c>
      <c r="R45" s="243">
        <f>(O45*P45)/1000000</f>
        <v>0.98</v>
      </c>
      <c r="S45" s="242"/>
      <c r="T45" s="242"/>
      <c r="U45" s="243" t="s">
        <v>190</v>
      </c>
      <c r="V45" s="128">
        <v>0.15</v>
      </c>
      <c r="W45" s="129">
        <v>595</v>
      </c>
      <c r="X45" s="231">
        <f>W45*(1+V45)</f>
        <v>684.25</v>
      </c>
      <c r="Y45" s="130"/>
      <c r="Z45" s="339">
        <v>314126</v>
      </c>
      <c r="AA45" s="339">
        <v>383249</v>
      </c>
      <c r="AB45" s="339">
        <v>516563</v>
      </c>
      <c r="AC45" s="242"/>
      <c r="AD45" s="131"/>
      <c r="AE45" s="242"/>
      <c r="AF45" s="242"/>
      <c r="AG45" s="242"/>
      <c r="AH45" s="243"/>
      <c r="AI45" s="243"/>
      <c r="AJ45" s="243"/>
      <c r="AK45" s="243"/>
      <c r="AL45" s="243"/>
      <c r="AM45" s="242"/>
      <c r="AN45" s="132"/>
      <c r="AO45" s="242"/>
      <c r="AP45" s="242"/>
      <c r="AQ45" s="242"/>
      <c r="AR45" s="242"/>
      <c r="AS45" s="242"/>
      <c r="AT45" s="242"/>
      <c r="AU45" s="243" t="s">
        <v>271</v>
      </c>
      <c r="AV45" s="243"/>
      <c r="AW45" s="247"/>
      <c r="AX45" s="242"/>
      <c r="AY45" s="430"/>
      <c r="AZ45" s="431"/>
      <c r="BA45" s="431"/>
      <c r="BB45" s="442" t="s">
        <v>329</v>
      </c>
      <c r="BC45" s="362" t="s">
        <v>330</v>
      </c>
      <c r="BD45" s="467"/>
      <c r="BE45" s="467"/>
      <c r="BF45" s="472" t="s">
        <v>331</v>
      </c>
    </row>
    <row r="46" spans="1:154" s="300" customFormat="1" ht="17.100000000000001" customHeight="1" x14ac:dyDescent="0.2">
      <c r="A46" s="299" t="s">
        <v>183</v>
      </c>
      <c r="B46" s="139"/>
      <c r="C46" s="132" t="s">
        <v>211</v>
      </c>
      <c r="D46" s="246" t="s">
        <v>325</v>
      </c>
      <c r="E46" s="243" t="s">
        <v>332</v>
      </c>
      <c r="F46" s="243"/>
      <c r="G46" s="243"/>
      <c r="H46" s="338" t="s">
        <v>327</v>
      </c>
      <c r="I46" s="242">
        <v>24</v>
      </c>
      <c r="J46" s="243"/>
      <c r="K46" s="243" t="s">
        <v>333</v>
      </c>
      <c r="L46" s="275" t="s">
        <v>317</v>
      </c>
      <c r="M46" s="275" t="s">
        <v>318</v>
      </c>
      <c r="N46" s="275" t="s">
        <v>318</v>
      </c>
      <c r="O46" s="273">
        <v>1400</v>
      </c>
      <c r="P46" s="273">
        <v>700</v>
      </c>
      <c r="Q46" s="273">
        <v>700</v>
      </c>
      <c r="R46" s="243">
        <f>(O46*P46)/1000000</f>
        <v>0.98</v>
      </c>
      <c r="S46" s="242"/>
      <c r="T46" s="242"/>
      <c r="U46" s="243" t="s">
        <v>190</v>
      </c>
      <c r="V46" s="128">
        <v>0.15</v>
      </c>
      <c r="W46" s="129">
        <v>595</v>
      </c>
      <c r="X46" s="231">
        <f>W46*(1+V46)</f>
        <v>684.25</v>
      </c>
      <c r="Y46" s="130"/>
      <c r="Z46" s="339">
        <v>314263</v>
      </c>
      <c r="AA46" s="339">
        <v>384362</v>
      </c>
      <c r="AB46" s="339">
        <v>516563</v>
      </c>
      <c r="AC46" s="242"/>
      <c r="AD46" s="131"/>
      <c r="AE46" s="242"/>
      <c r="AF46" s="242"/>
      <c r="AG46" s="242"/>
      <c r="AH46" s="243"/>
      <c r="AI46" s="243"/>
      <c r="AJ46" s="243"/>
      <c r="AK46" s="243"/>
      <c r="AL46" s="243"/>
      <c r="AM46" s="242"/>
      <c r="AN46" s="132"/>
      <c r="AO46" s="242"/>
      <c r="AP46" s="242"/>
      <c r="AQ46" s="242"/>
      <c r="AR46" s="242"/>
      <c r="AS46" s="242"/>
      <c r="AT46" s="242"/>
      <c r="AU46" s="243" t="s">
        <v>271</v>
      </c>
      <c r="AV46" s="243"/>
      <c r="AW46" s="247"/>
      <c r="AX46" s="242"/>
      <c r="AY46" s="430"/>
      <c r="AZ46" s="431"/>
      <c r="BA46" s="431"/>
      <c r="BB46" s="442" t="s">
        <v>329</v>
      </c>
      <c r="BC46" s="362" t="s">
        <v>330</v>
      </c>
      <c r="BD46" s="467"/>
      <c r="BE46" s="467"/>
      <c r="BF46" s="472" t="s">
        <v>331</v>
      </c>
    </row>
    <row r="47" spans="1:154" s="320" customFormat="1" ht="17.100000000000001" customHeight="1" x14ac:dyDescent="0.2">
      <c r="A47" s="299"/>
      <c r="B47" s="243"/>
      <c r="C47" s="132" t="s">
        <v>211</v>
      </c>
      <c r="D47" s="243" t="s">
        <v>334</v>
      </c>
      <c r="E47" s="301" t="s">
        <v>335</v>
      </c>
      <c r="F47" s="243" t="s">
        <v>278</v>
      </c>
      <c r="G47" s="243" t="s">
        <v>314</v>
      </c>
      <c r="H47" s="338" t="s">
        <v>315</v>
      </c>
      <c r="I47" s="242">
        <v>24</v>
      </c>
      <c r="J47" s="243"/>
      <c r="K47" s="243" t="s">
        <v>336</v>
      </c>
      <c r="L47" s="275" t="s">
        <v>317</v>
      </c>
      <c r="M47" s="275" t="s">
        <v>318</v>
      </c>
      <c r="N47" s="275" t="s">
        <v>319</v>
      </c>
      <c r="O47" s="303"/>
      <c r="P47" s="303"/>
      <c r="Q47" s="303"/>
      <c r="R47" s="304"/>
      <c r="S47" s="242"/>
      <c r="T47" s="242"/>
      <c r="U47" s="243" t="s">
        <v>190</v>
      </c>
      <c r="V47" s="305"/>
      <c r="W47" s="306"/>
      <c r="X47" s="231"/>
      <c r="Y47" s="304">
        <v>0</v>
      </c>
      <c r="Z47" s="339">
        <v>0</v>
      </c>
      <c r="AA47" s="339">
        <v>0</v>
      </c>
      <c r="AB47" s="339">
        <v>0</v>
      </c>
      <c r="AC47" s="242"/>
      <c r="AD47" s="242"/>
      <c r="AE47" s="242"/>
      <c r="AF47" s="132"/>
      <c r="AG47" s="242"/>
      <c r="AH47" s="242"/>
      <c r="AI47" s="242"/>
      <c r="AJ47" s="242"/>
      <c r="AK47" s="242"/>
      <c r="AL47" s="242"/>
      <c r="AM47" s="316"/>
      <c r="AN47" s="316"/>
      <c r="AO47" s="316"/>
      <c r="AP47" s="316"/>
      <c r="AQ47" s="316"/>
      <c r="AR47" s="316"/>
      <c r="AS47" s="316"/>
      <c r="AT47" s="316"/>
      <c r="AU47" s="243" t="s">
        <v>271</v>
      </c>
      <c r="AV47" s="243"/>
      <c r="AW47" s="247"/>
      <c r="AX47" s="242"/>
      <c r="AY47" s="230"/>
      <c r="AZ47" s="242"/>
      <c r="BA47" s="242"/>
      <c r="BB47" s="442"/>
      <c r="BC47" s="362" t="s">
        <v>337</v>
      </c>
    </row>
    <row r="48" spans="1:154" s="300" customFormat="1" ht="17.100000000000001" customHeight="1" x14ac:dyDescent="0.2">
      <c r="A48" s="299"/>
      <c r="B48" s="243"/>
      <c r="C48" s="132" t="s">
        <v>211</v>
      </c>
      <c r="D48" s="243" t="s">
        <v>334</v>
      </c>
      <c r="E48" s="301" t="s">
        <v>338</v>
      </c>
      <c r="F48" s="243" t="s">
        <v>278</v>
      </c>
      <c r="G48" s="243" t="s">
        <v>314</v>
      </c>
      <c r="H48" s="338" t="s">
        <v>315</v>
      </c>
      <c r="I48" s="242">
        <v>24</v>
      </c>
      <c r="J48" s="243"/>
      <c r="K48" s="243" t="s">
        <v>339</v>
      </c>
      <c r="L48" s="275" t="s">
        <v>317</v>
      </c>
      <c r="M48" s="275" t="s">
        <v>318</v>
      </c>
      <c r="N48" s="275" t="s">
        <v>319</v>
      </c>
      <c r="O48" s="303"/>
      <c r="P48" s="303"/>
      <c r="Q48" s="303"/>
      <c r="R48" s="304"/>
      <c r="S48" s="242"/>
      <c r="T48" s="242"/>
      <c r="U48" s="243" t="s">
        <v>190</v>
      </c>
      <c r="V48" s="305"/>
      <c r="W48" s="306"/>
      <c r="X48" s="231"/>
      <c r="Y48" s="304">
        <v>0</v>
      </c>
      <c r="Z48" s="339">
        <v>0</v>
      </c>
      <c r="AA48" s="339">
        <v>0</v>
      </c>
      <c r="AB48" s="339">
        <v>0</v>
      </c>
      <c r="AC48" s="242"/>
      <c r="AD48" s="131"/>
      <c r="AE48" s="242"/>
      <c r="AF48" s="242"/>
      <c r="AG48" s="242"/>
      <c r="AH48" s="242"/>
      <c r="AI48" s="242"/>
      <c r="AJ48" s="242"/>
      <c r="AK48" s="242"/>
      <c r="AL48" s="242"/>
      <c r="AM48" s="242"/>
      <c r="AN48" s="132"/>
      <c r="AO48" s="242"/>
      <c r="AP48" s="242"/>
      <c r="AQ48" s="242"/>
      <c r="AR48" s="242"/>
      <c r="AS48" s="242"/>
      <c r="AT48" s="242"/>
      <c r="AU48" s="243" t="s">
        <v>271</v>
      </c>
      <c r="AV48" s="243"/>
      <c r="AW48" s="247"/>
      <c r="AX48" s="242"/>
      <c r="AY48" s="230"/>
      <c r="AZ48" s="242"/>
      <c r="BA48" s="242"/>
      <c r="BB48" s="442"/>
      <c r="BC48" s="362" t="s">
        <v>337</v>
      </c>
    </row>
    <row r="49" spans="1:154" s="300" customFormat="1" ht="17.100000000000001" customHeight="1" x14ac:dyDescent="0.2">
      <c r="A49" s="299"/>
      <c r="B49" s="243"/>
      <c r="C49" s="132" t="s">
        <v>211</v>
      </c>
      <c r="D49" s="243" t="s">
        <v>334</v>
      </c>
      <c r="E49" s="301" t="s">
        <v>340</v>
      </c>
      <c r="F49" s="243" t="s">
        <v>278</v>
      </c>
      <c r="G49" s="243" t="s">
        <v>314</v>
      </c>
      <c r="H49" s="338" t="s">
        <v>315</v>
      </c>
      <c r="I49" s="242">
        <v>24</v>
      </c>
      <c r="J49" s="243"/>
      <c r="K49" s="243" t="s">
        <v>341</v>
      </c>
      <c r="L49" s="275" t="s">
        <v>317</v>
      </c>
      <c r="M49" s="275" t="s">
        <v>318</v>
      </c>
      <c r="N49" s="275" t="s">
        <v>319</v>
      </c>
      <c r="O49" s="303"/>
      <c r="P49" s="303"/>
      <c r="Q49" s="303"/>
      <c r="R49" s="304"/>
      <c r="S49" s="243"/>
      <c r="T49" s="306"/>
      <c r="U49" s="243" t="s">
        <v>190</v>
      </c>
      <c r="V49" s="304">
        <v>0</v>
      </c>
      <c r="W49" s="378">
        <v>0</v>
      </c>
      <c r="X49" s="378">
        <v>0</v>
      </c>
      <c r="Y49" s="378">
        <v>0</v>
      </c>
      <c r="Z49" s="339"/>
      <c r="AA49" s="339"/>
      <c r="AB49" s="339"/>
      <c r="AC49" s="242"/>
      <c r="AD49" s="131"/>
      <c r="AE49" s="242"/>
      <c r="AF49" s="242"/>
      <c r="AG49" s="242"/>
      <c r="AH49" s="242"/>
      <c r="AI49" s="242"/>
      <c r="AJ49" s="242"/>
      <c r="AK49" s="242"/>
      <c r="AL49" s="242"/>
      <c r="AM49" s="246"/>
      <c r="AN49" s="381"/>
      <c r="AO49" s="246"/>
      <c r="AP49" s="246"/>
      <c r="AQ49" s="246"/>
      <c r="AR49" s="246"/>
      <c r="AS49" s="246"/>
      <c r="AT49" s="246"/>
      <c r="AU49" s="243" t="s">
        <v>271</v>
      </c>
      <c r="AV49" s="243"/>
      <c r="AW49" s="247"/>
      <c r="AX49" s="242"/>
      <c r="AY49" s="230"/>
      <c r="AZ49" s="242"/>
      <c r="BA49" s="242"/>
      <c r="BB49" s="442"/>
      <c r="BC49" s="362" t="s">
        <v>337</v>
      </c>
    </row>
    <row r="50" spans="1:154" s="300" customFormat="1" ht="17.100000000000001" customHeight="1" x14ac:dyDescent="0.2">
      <c r="A50" s="299"/>
      <c r="B50" s="139"/>
      <c r="C50" s="132" t="s">
        <v>184</v>
      </c>
      <c r="D50" s="246" t="s">
        <v>238</v>
      </c>
      <c r="E50" s="243" t="s">
        <v>342</v>
      </c>
      <c r="F50" s="243"/>
      <c r="G50" s="243"/>
      <c r="H50" s="338" t="s">
        <v>343</v>
      </c>
      <c r="I50" s="242">
        <v>24</v>
      </c>
      <c r="J50" s="243"/>
      <c r="K50" s="246" t="s">
        <v>344</v>
      </c>
      <c r="L50" s="275" t="s">
        <v>214</v>
      </c>
      <c r="M50" s="275" t="s">
        <v>229</v>
      </c>
      <c r="N50" s="275" t="s">
        <v>345</v>
      </c>
      <c r="O50" s="243">
        <v>600</v>
      </c>
      <c r="P50" s="243">
        <v>800</v>
      </c>
      <c r="Q50" s="243">
        <v>2200</v>
      </c>
      <c r="R50" s="243">
        <f t="shared" ref="R50:R58" si="4">(O50*P50)/1000000</f>
        <v>0.48</v>
      </c>
      <c r="S50" s="242"/>
      <c r="T50" s="242"/>
      <c r="U50" s="243" t="s">
        <v>190</v>
      </c>
      <c r="V50" s="128">
        <v>0.15</v>
      </c>
      <c r="W50" s="134">
        <v>300</v>
      </c>
      <c r="X50" s="231">
        <f>W50*(1+V50)</f>
        <v>345</v>
      </c>
      <c r="Y50" s="135"/>
      <c r="Z50" s="339">
        <v>325393</v>
      </c>
      <c r="AA50" s="339">
        <v>380793</v>
      </c>
      <c r="AB50" s="339">
        <v>509302</v>
      </c>
      <c r="AC50" s="242"/>
      <c r="AD50" s="131"/>
      <c r="AE50" s="242"/>
      <c r="AF50" s="242"/>
      <c r="AG50" s="242"/>
      <c r="AH50" s="243"/>
      <c r="AI50" s="243"/>
      <c r="AJ50" s="243"/>
      <c r="AK50" s="243"/>
      <c r="AL50" s="243"/>
      <c r="AM50" s="242"/>
      <c r="AN50" s="132"/>
      <c r="AO50" s="242"/>
      <c r="AP50" s="242"/>
      <c r="AQ50" s="242"/>
      <c r="AR50" s="242"/>
      <c r="AS50" s="242"/>
      <c r="AT50" s="242"/>
      <c r="AU50" s="243"/>
      <c r="AV50" s="243"/>
      <c r="AW50" s="247"/>
      <c r="AX50" s="242"/>
      <c r="AY50" s="230"/>
      <c r="AZ50" s="242"/>
      <c r="BA50" s="242"/>
      <c r="BB50" s="442"/>
      <c r="BC50" s="362"/>
    </row>
    <row r="51" spans="1:154" s="300" customFormat="1" ht="17.100000000000001" customHeight="1" x14ac:dyDescent="0.2">
      <c r="A51" s="299"/>
      <c r="B51" s="139"/>
      <c r="C51" s="132" t="s">
        <v>184</v>
      </c>
      <c r="D51" s="246" t="s">
        <v>238</v>
      </c>
      <c r="E51" s="243" t="s">
        <v>346</v>
      </c>
      <c r="F51" s="243"/>
      <c r="G51" s="243"/>
      <c r="H51" s="338" t="s">
        <v>343</v>
      </c>
      <c r="I51" s="242">
        <v>24</v>
      </c>
      <c r="J51" s="243"/>
      <c r="K51" s="246" t="s">
        <v>347</v>
      </c>
      <c r="L51" s="275" t="s">
        <v>214</v>
      </c>
      <c r="M51" s="275" t="s">
        <v>229</v>
      </c>
      <c r="N51" s="275" t="s">
        <v>345</v>
      </c>
      <c r="O51" s="243">
        <v>600</v>
      </c>
      <c r="P51" s="243">
        <v>800</v>
      </c>
      <c r="Q51" s="243">
        <v>2200</v>
      </c>
      <c r="R51" s="243">
        <f t="shared" si="4"/>
        <v>0.48</v>
      </c>
      <c r="S51" s="242"/>
      <c r="T51" s="242"/>
      <c r="U51" s="243" t="s">
        <v>190</v>
      </c>
      <c r="V51" s="128">
        <v>0.15</v>
      </c>
      <c r="W51" s="134">
        <v>300</v>
      </c>
      <c r="X51" s="231">
        <f>W51*(1+V51)</f>
        <v>345</v>
      </c>
      <c r="Y51" s="135"/>
      <c r="Z51" s="339">
        <v>325395</v>
      </c>
      <c r="AA51" s="339">
        <v>386621</v>
      </c>
      <c r="AB51" s="339">
        <v>509302</v>
      </c>
      <c r="AC51" s="242"/>
      <c r="AD51" s="131"/>
      <c r="AE51" s="242"/>
      <c r="AF51" s="242"/>
      <c r="AG51" s="242"/>
      <c r="AH51" s="243"/>
      <c r="AI51" s="243"/>
      <c r="AJ51" s="243"/>
      <c r="AK51" s="243"/>
      <c r="AL51" s="243"/>
      <c r="AM51" s="242"/>
      <c r="AN51" s="132"/>
      <c r="AO51" s="242"/>
      <c r="AP51" s="242"/>
      <c r="AQ51" s="242"/>
      <c r="AR51" s="242"/>
      <c r="AS51" s="242"/>
      <c r="AT51" s="242"/>
      <c r="AU51" s="243"/>
      <c r="AV51" s="243"/>
      <c r="AW51" s="247"/>
      <c r="AX51" s="242"/>
      <c r="AY51" s="230"/>
      <c r="AZ51" s="242"/>
      <c r="BA51" s="242"/>
      <c r="BB51" s="442"/>
      <c r="BC51" s="362"/>
    </row>
    <row r="52" spans="1:154" s="300" customFormat="1" ht="17.100000000000001" customHeight="1" x14ac:dyDescent="0.2">
      <c r="A52" s="299"/>
      <c r="B52" s="243"/>
      <c r="C52" s="132" t="s">
        <v>184</v>
      </c>
      <c r="D52" s="243" t="s">
        <v>238</v>
      </c>
      <c r="E52" s="301" t="s">
        <v>348</v>
      </c>
      <c r="F52" s="243"/>
      <c r="G52" s="243"/>
      <c r="H52" s="338" t="s">
        <v>315</v>
      </c>
      <c r="I52" s="242">
        <v>24</v>
      </c>
      <c r="J52" s="243"/>
      <c r="K52" s="243" t="s">
        <v>349</v>
      </c>
      <c r="L52" s="275" t="s">
        <v>214</v>
      </c>
      <c r="M52" s="275" t="s">
        <v>229</v>
      </c>
      <c r="N52" s="275" t="s">
        <v>350</v>
      </c>
      <c r="O52" s="243">
        <v>2600</v>
      </c>
      <c r="P52" s="243">
        <v>500</v>
      </c>
      <c r="Q52" s="243">
        <v>2100</v>
      </c>
      <c r="R52" s="243">
        <f t="shared" si="4"/>
        <v>1.3</v>
      </c>
      <c r="S52" s="242"/>
      <c r="T52" s="242"/>
      <c r="U52" s="243" t="s">
        <v>190</v>
      </c>
      <c r="V52" s="128">
        <v>0.15</v>
      </c>
      <c r="W52" s="306">
        <v>750</v>
      </c>
      <c r="X52" s="231">
        <f>W52*(1+V52)</f>
        <v>862.49999999999989</v>
      </c>
      <c r="Y52" s="304"/>
      <c r="Z52" s="339">
        <v>323480</v>
      </c>
      <c r="AA52" s="339">
        <v>399743</v>
      </c>
      <c r="AB52" s="339">
        <v>509301</v>
      </c>
      <c r="AC52" s="242"/>
      <c r="AD52" s="131"/>
      <c r="AE52" s="242"/>
      <c r="AF52" s="242"/>
      <c r="AG52" s="242"/>
      <c r="AH52" s="242"/>
      <c r="AI52" s="242"/>
      <c r="AJ52" s="242"/>
      <c r="AK52" s="242"/>
      <c r="AL52" s="242"/>
      <c r="AM52" s="242"/>
      <c r="AN52" s="132"/>
      <c r="AO52" s="242"/>
      <c r="AP52" s="242"/>
      <c r="AQ52" s="242"/>
      <c r="AR52" s="242"/>
      <c r="AS52" s="242"/>
      <c r="AT52" s="242"/>
      <c r="AU52" s="243"/>
      <c r="AV52" s="243"/>
      <c r="AW52" s="247"/>
      <c r="AX52" s="242"/>
      <c r="AY52" s="230"/>
      <c r="AZ52" s="242"/>
      <c r="BA52" s="242"/>
      <c r="BB52" s="442"/>
      <c r="BC52" s="362" t="s">
        <v>351</v>
      </c>
    </row>
    <row r="53" spans="1:154" s="300" customFormat="1" ht="17.100000000000001" customHeight="1" x14ac:dyDescent="0.2">
      <c r="A53" s="299"/>
      <c r="B53" s="243"/>
      <c r="C53" s="132" t="s">
        <v>184</v>
      </c>
      <c r="D53" s="243" t="s">
        <v>238</v>
      </c>
      <c r="E53" s="301" t="s">
        <v>352</v>
      </c>
      <c r="F53" s="243"/>
      <c r="G53" s="243"/>
      <c r="H53" s="338" t="s">
        <v>315</v>
      </c>
      <c r="I53" s="242">
        <v>24</v>
      </c>
      <c r="J53" s="243"/>
      <c r="K53" s="243" t="s">
        <v>353</v>
      </c>
      <c r="L53" s="275" t="s">
        <v>214</v>
      </c>
      <c r="M53" s="275" t="s">
        <v>229</v>
      </c>
      <c r="N53" s="275" t="s">
        <v>350</v>
      </c>
      <c r="O53" s="243">
        <v>2600</v>
      </c>
      <c r="P53" s="243">
        <v>500</v>
      </c>
      <c r="Q53" s="243">
        <v>2100</v>
      </c>
      <c r="R53" s="243">
        <f t="shared" si="4"/>
        <v>1.3</v>
      </c>
      <c r="S53" s="242"/>
      <c r="T53" s="242"/>
      <c r="U53" s="243" t="s">
        <v>190</v>
      </c>
      <c r="V53" s="128">
        <v>0.15</v>
      </c>
      <c r="W53" s="306">
        <v>750</v>
      </c>
      <c r="X53" s="231">
        <f>W53*(1+V53)</f>
        <v>862.49999999999989</v>
      </c>
      <c r="Y53" s="304"/>
      <c r="Z53" s="339">
        <v>324290</v>
      </c>
      <c r="AA53" s="339">
        <v>399743</v>
      </c>
      <c r="AB53" s="339">
        <v>509301</v>
      </c>
      <c r="AC53" s="242"/>
      <c r="AD53" s="131"/>
      <c r="AE53" s="242"/>
      <c r="AF53" s="242"/>
      <c r="AG53" s="242"/>
      <c r="AH53" s="242"/>
      <c r="AI53" s="242"/>
      <c r="AJ53" s="242"/>
      <c r="AK53" s="242"/>
      <c r="AL53" s="242"/>
      <c r="AM53" s="242"/>
      <c r="AN53" s="132"/>
      <c r="AO53" s="242"/>
      <c r="AP53" s="242"/>
      <c r="AQ53" s="242"/>
      <c r="AR53" s="242"/>
      <c r="AS53" s="242"/>
      <c r="AT53" s="242"/>
      <c r="AU53" s="243"/>
      <c r="AV53" s="243"/>
      <c r="AW53" s="247"/>
      <c r="AX53" s="242"/>
      <c r="AY53" s="230"/>
      <c r="AZ53" s="242"/>
      <c r="BA53" s="242"/>
      <c r="BB53" s="442"/>
      <c r="BC53" s="362" t="s">
        <v>351</v>
      </c>
    </row>
    <row r="54" spans="1:154" s="300" customFormat="1" ht="17.100000000000001" customHeight="1" x14ac:dyDescent="0.2">
      <c r="A54" s="299"/>
      <c r="B54" s="243"/>
      <c r="C54" s="132" t="s">
        <v>184</v>
      </c>
      <c r="D54" s="243" t="s">
        <v>354</v>
      </c>
      <c r="E54" s="301" t="s">
        <v>355</v>
      </c>
      <c r="F54" s="243" t="s">
        <v>278</v>
      </c>
      <c r="G54" s="243" t="s">
        <v>314</v>
      </c>
      <c r="H54" s="338" t="s">
        <v>315</v>
      </c>
      <c r="I54" s="242">
        <v>24</v>
      </c>
      <c r="J54" s="243"/>
      <c r="K54" s="243" t="s">
        <v>356</v>
      </c>
      <c r="L54" s="275" t="s">
        <v>317</v>
      </c>
      <c r="M54" s="275" t="s">
        <v>318</v>
      </c>
      <c r="N54" s="275" t="s">
        <v>319</v>
      </c>
      <c r="O54" s="243"/>
      <c r="P54" s="303"/>
      <c r="Q54" s="303"/>
      <c r="R54" s="243">
        <f t="shared" si="4"/>
        <v>0</v>
      </c>
      <c r="S54" s="242"/>
      <c r="T54" s="242"/>
      <c r="U54" s="243" t="s">
        <v>190</v>
      </c>
      <c r="V54" s="305"/>
      <c r="W54" s="306"/>
      <c r="X54" s="231"/>
      <c r="Y54" s="304">
        <v>0</v>
      </c>
      <c r="Z54" s="339">
        <v>0</v>
      </c>
      <c r="AA54" s="339">
        <v>0</v>
      </c>
      <c r="AB54" s="339">
        <v>0</v>
      </c>
      <c r="AC54" s="242"/>
      <c r="AD54" s="131"/>
      <c r="AE54" s="242"/>
      <c r="AF54" s="242"/>
      <c r="AG54" s="242"/>
      <c r="AH54" s="242"/>
      <c r="AI54" s="242"/>
      <c r="AJ54" s="242"/>
      <c r="AK54" s="242"/>
      <c r="AL54" s="242"/>
      <c r="AM54" s="242"/>
      <c r="AN54" s="132"/>
      <c r="AO54" s="242"/>
      <c r="AP54" s="242"/>
      <c r="AQ54" s="242">
        <v>465</v>
      </c>
      <c r="AR54" s="242"/>
      <c r="AS54" s="242"/>
      <c r="AT54" s="242"/>
      <c r="AU54" s="243" t="s">
        <v>271</v>
      </c>
      <c r="AV54" s="243" t="s">
        <v>357</v>
      </c>
      <c r="AW54" s="247"/>
      <c r="AX54" s="242"/>
      <c r="AY54" s="230"/>
      <c r="AZ54" s="242"/>
      <c r="BA54" s="242"/>
      <c r="BB54" s="442"/>
      <c r="BC54" s="362" t="s">
        <v>358</v>
      </c>
    </row>
    <row r="55" spans="1:154" s="300" customFormat="1" ht="17.100000000000001" customHeight="1" x14ac:dyDescent="0.2">
      <c r="A55" s="299"/>
      <c r="B55" s="243"/>
      <c r="C55" s="132" t="s">
        <v>184</v>
      </c>
      <c r="D55" s="243" t="s">
        <v>354</v>
      </c>
      <c r="E55" s="301" t="s">
        <v>359</v>
      </c>
      <c r="F55" s="243" t="s">
        <v>278</v>
      </c>
      <c r="G55" s="243" t="s">
        <v>314</v>
      </c>
      <c r="H55" s="338" t="s">
        <v>315</v>
      </c>
      <c r="I55" s="242">
        <v>24</v>
      </c>
      <c r="J55" s="243"/>
      <c r="K55" s="243" t="s">
        <v>356</v>
      </c>
      <c r="L55" s="275" t="s">
        <v>317</v>
      </c>
      <c r="M55" s="275" t="s">
        <v>318</v>
      </c>
      <c r="N55" s="275" t="s">
        <v>319</v>
      </c>
      <c r="O55" s="243"/>
      <c r="P55" s="303"/>
      <c r="Q55" s="303"/>
      <c r="R55" s="243">
        <f t="shared" si="4"/>
        <v>0</v>
      </c>
      <c r="S55" s="242"/>
      <c r="T55" s="242"/>
      <c r="U55" s="243" t="s">
        <v>190</v>
      </c>
      <c r="V55" s="305"/>
      <c r="W55" s="306"/>
      <c r="X55" s="231"/>
      <c r="Y55" s="304">
        <v>0</v>
      </c>
      <c r="Z55" s="339">
        <v>0</v>
      </c>
      <c r="AA55" s="339">
        <v>0</v>
      </c>
      <c r="AB55" s="339">
        <v>0</v>
      </c>
      <c r="AC55" s="242"/>
      <c r="AD55" s="131"/>
      <c r="AE55" s="242"/>
      <c r="AF55" s="242"/>
      <c r="AG55" s="242"/>
      <c r="AH55" s="242"/>
      <c r="AI55" s="242"/>
      <c r="AJ55" s="242"/>
      <c r="AK55" s="242"/>
      <c r="AL55" s="242"/>
      <c r="AM55" s="242"/>
      <c r="AN55" s="132"/>
      <c r="AO55" s="242"/>
      <c r="AP55" s="242"/>
      <c r="AQ55" s="242">
        <v>465</v>
      </c>
      <c r="AR55" s="242"/>
      <c r="AS55" s="242"/>
      <c r="AT55" s="242"/>
      <c r="AU55" s="243" t="s">
        <v>271</v>
      </c>
      <c r="AV55" s="243" t="s">
        <v>357</v>
      </c>
      <c r="AW55" s="247"/>
      <c r="AX55" s="242"/>
      <c r="AY55" s="230"/>
      <c r="AZ55" s="242"/>
      <c r="BA55" s="242"/>
      <c r="BB55" s="442"/>
      <c r="BC55" s="362" t="s">
        <v>358</v>
      </c>
    </row>
    <row r="56" spans="1:154" s="300" customFormat="1" ht="17.100000000000001" customHeight="1" x14ac:dyDescent="0.2">
      <c r="A56" s="299"/>
      <c r="B56" s="243"/>
      <c r="C56" s="132" t="s">
        <v>184</v>
      </c>
      <c r="D56" s="243" t="s">
        <v>354</v>
      </c>
      <c r="E56" s="301" t="s">
        <v>360</v>
      </c>
      <c r="F56" s="243" t="s">
        <v>278</v>
      </c>
      <c r="G56" s="243" t="s">
        <v>314</v>
      </c>
      <c r="H56" s="338" t="s">
        <v>315</v>
      </c>
      <c r="I56" s="242">
        <v>24</v>
      </c>
      <c r="J56" s="243"/>
      <c r="K56" s="243" t="s">
        <v>361</v>
      </c>
      <c r="L56" s="275" t="s">
        <v>317</v>
      </c>
      <c r="M56" s="275" t="s">
        <v>318</v>
      </c>
      <c r="N56" s="275" t="s">
        <v>319</v>
      </c>
      <c r="O56" s="303"/>
      <c r="P56" s="303"/>
      <c r="Q56" s="303"/>
      <c r="R56" s="243">
        <f t="shared" si="4"/>
        <v>0</v>
      </c>
      <c r="S56" s="242"/>
      <c r="T56" s="242"/>
      <c r="U56" s="243" t="s">
        <v>190</v>
      </c>
      <c r="V56" s="305"/>
      <c r="W56" s="306"/>
      <c r="X56" s="231"/>
      <c r="Y56" s="304"/>
      <c r="Z56" s="339">
        <v>0</v>
      </c>
      <c r="AA56" s="339">
        <v>0</v>
      </c>
      <c r="AB56" s="339">
        <v>0</v>
      </c>
      <c r="AC56" s="242"/>
      <c r="AD56" s="131"/>
      <c r="AE56" s="242"/>
      <c r="AF56" s="242"/>
      <c r="AG56" s="242"/>
      <c r="AH56" s="242"/>
      <c r="AI56" s="242"/>
      <c r="AJ56" s="242"/>
      <c r="AK56" s="242"/>
      <c r="AL56" s="242"/>
      <c r="AM56" s="242"/>
      <c r="AN56" s="132"/>
      <c r="AO56" s="242"/>
      <c r="AP56" s="242"/>
      <c r="AQ56" s="242"/>
      <c r="AR56" s="242"/>
      <c r="AS56" s="242"/>
      <c r="AT56" s="242"/>
      <c r="AU56" s="243" t="s">
        <v>271</v>
      </c>
      <c r="AV56" s="243" t="s">
        <v>357</v>
      </c>
      <c r="AW56" s="247"/>
      <c r="AX56" s="242"/>
      <c r="AY56" s="230"/>
      <c r="AZ56" s="242"/>
      <c r="BA56" s="242"/>
      <c r="BB56" s="442"/>
      <c r="BC56" s="362"/>
    </row>
    <row r="57" spans="1:154" s="300" customFormat="1" ht="17.100000000000001" customHeight="1" x14ac:dyDescent="0.2">
      <c r="A57" s="299" t="s">
        <v>183</v>
      </c>
      <c r="B57" s="139"/>
      <c r="C57" s="132" t="s">
        <v>211</v>
      </c>
      <c r="D57" s="246" t="s">
        <v>362</v>
      </c>
      <c r="E57" s="243" t="s">
        <v>363</v>
      </c>
      <c r="F57" s="243"/>
      <c r="G57" s="243"/>
      <c r="H57" s="338" t="s">
        <v>364</v>
      </c>
      <c r="I57" s="242">
        <v>24</v>
      </c>
      <c r="J57" s="243"/>
      <c r="K57" s="243" t="s">
        <v>365</v>
      </c>
      <c r="L57" s="275" t="s">
        <v>366</v>
      </c>
      <c r="M57" s="275" t="s">
        <v>367</v>
      </c>
      <c r="N57" s="275" t="s">
        <v>367</v>
      </c>
      <c r="O57" s="130">
        <v>17400</v>
      </c>
      <c r="P57" s="130">
        <v>1520</v>
      </c>
      <c r="Q57" s="130">
        <v>2350</v>
      </c>
      <c r="R57" s="259">
        <f t="shared" si="4"/>
        <v>26.448</v>
      </c>
      <c r="S57" s="242"/>
      <c r="T57" s="242"/>
      <c r="U57" s="243" t="s">
        <v>190</v>
      </c>
      <c r="V57" s="128">
        <v>0.15</v>
      </c>
      <c r="W57" s="134">
        <v>24300</v>
      </c>
      <c r="X57" s="130">
        <f>W57*(1+V57)</f>
        <v>27944.999999999996</v>
      </c>
      <c r="Y57" s="130">
        <v>12250</v>
      </c>
      <c r="Z57" s="339">
        <v>299579</v>
      </c>
      <c r="AA57" s="339">
        <v>384249</v>
      </c>
      <c r="AB57" s="339">
        <v>524000</v>
      </c>
      <c r="AC57" s="242"/>
      <c r="AD57" s="131"/>
      <c r="AE57" s="242"/>
      <c r="AF57" s="242"/>
      <c r="AG57" s="242"/>
      <c r="AH57" s="243">
        <v>88.54</v>
      </c>
      <c r="AI57" s="243">
        <v>88.36</v>
      </c>
      <c r="AJ57" s="243">
        <v>71.400000000000006</v>
      </c>
      <c r="AK57" s="243">
        <v>20</v>
      </c>
      <c r="AL57" s="243">
        <v>6450</v>
      </c>
      <c r="AM57" s="242">
        <v>697</v>
      </c>
      <c r="AN57" s="132"/>
      <c r="AO57" s="242" t="s">
        <v>368</v>
      </c>
      <c r="AP57" s="242"/>
      <c r="AQ57" s="142">
        <v>19416</v>
      </c>
      <c r="AR57" s="242"/>
      <c r="AS57" s="327"/>
      <c r="AT57" s="242">
        <v>1026.4000000000001</v>
      </c>
      <c r="AU57" s="243" t="s">
        <v>369</v>
      </c>
      <c r="AV57" s="243" t="s">
        <v>370</v>
      </c>
      <c r="AW57" s="247"/>
      <c r="AX57" s="242"/>
      <c r="AY57" s="429"/>
      <c r="AZ57" s="431"/>
      <c r="BA57" s="431"/>
      <c r="BB57" s="442" t="s">
        <v>371</v>
      </c>
      <c r="BC57" s="362" t="s">
        <v>372</v>
      </c>
      <c r="BD57" s="467"/>
      <c r="BE57" s="467"/>
      <c r="BF57" s="472" t="s">
        <v>373</v>
      </c>
    </row>
    <row r="58" spans="1:154" s="300" customFormat="1" ht="17.100000000000001" customHeight="1" x14ac:dyDescent="0.2">
      <c r="A58" s="299"/>
      <c r="B58" s="243"/>
      <c r="C58" s="132" t="s">
        <v>211</v>
      </c>
      <c r="D58" s="243" t="s">
        <v>374</v>
      </c>
      <c r="E58" s="301" t="s">
        <v>375</v>
      </c>
      <c r="F58" s="243" t="s">
        <v>278</v>
      </c>
      <c r="G58" s="243" t="s">
        <v>314</v>
      </c>
      <c r="H58" s="338" t="s">
        <v>315</v>
      </c>
      <c r="I58" s="242">
        <v>24</v>
      </c>
      <c r="J58" s="243"/>
      <c r="K58" s="243" t="s">
        <v>376</v>
      </c>
      <c r="L58" s="275" t="s">
        <v>317</v>
      </c>
      <c r="M58" s="275" t="s">
        <v>318</v>
      </c>
      <c r="N58" s="275" t="s">
        <v>319</v>
      </c>
      <c r="O58" s="303"/>
      <c r="P58" s="303"/>
      <c r="Q58" s="303"/>
      <c r="R58" s="243">
        <f t="shared" si="4"/>
        <v>0</v>
      </c>
      <c r="S58" s="242"/>
      <c r="T58" s="242"/>
      <c r="U58" s="243" t="s">
        <v>190</v>
      </c>
      <c r="V58" s="305"/>
      <c r="W58" s="306"/>
      <c r="X58" s="231"/>
      <c r="Y58" s="304">
        <v>3260</v>
      </c>
      <c r="Z58" s="339">
        <v>0</v>
      </c>
      <c r="AA58" s="339">
        <v>0</v>
      </c>
      <c r="AB58" s="339">
        <v>0</v>
      </c>
      <c r="AC58" s="242"/>
      <c r="AD58" s="131"/>
      <c r="AE58" s="242"/>
      <c r="AF58" s="242"/>
      <c r="AG58" s="242"/>
      <c r="AH58" s="242"/>
      <c r="AI58" s="242"/>
      <c r="AJ58" s="242"/>
      <c r="AK58" s="242"/>
      <c r="AL58" s="242"/>
      <c r="AM58" s="242"/>
      <c r="AN58" s="132"/>
      <c r="AO58" s="242"/>
      <c r="AP58" s="242"/>
      <c r="AQ58" s="242"/>
      <c r="AR58" s="242"/>
      <c r="AS58" s="242"/>
      <c r="AT58" s="242"/>
      <c r="AU58" s="243" t="s">
        <v>377</v>
      </c>
      <c r="AV58" s="243" t="s">
        <v>378</v>
      </c>
      <c r="AW58" s="247"/>
      <c r="AX58" s="242"/>
      <c r="AY58" s="230"/>
      <c r="AZ58" s="242"/>
      <c r="BA58" s="242"/>
      <c r="BB58" s="442"/>
      <c r="BC58" s="362" t="s">
        <v>379</v>
      </c>
    </row>
    <row r="59" spans="1:154" s="300" customFormat="1" ht="17.100000000000001" customHeight="1" x14ac:dyDescent="0.2">
      <c r="A59" s="299"/>
      <c r="B59" s="243"/>
      <c r="C59" s="132" t="s">
        <v>211</v>
      </c>
      <c r="D59" s="243" t="s">
        <v>374</v>
      </c>
      <c r="E59" s="301" t="s">
        <v>380</v>
      </c>
      <c r="F59" s="243" t="s">
        <v>278</v>
      </c>
      <c r="G59" s="243" t="s">
        <v>314</v>
      </c>
      <c r="H59" s="338" t="s">
        <v>315</v>
      </c>
      <c r="I59" s="242">
        <v>24</v>
      </c>
      <c r="J59" s="243"/>
      <c r="K59" s="243" t="s">
        <v>381</v>
      </c>
      <c r="L59" s="275" t="s">
        <v>317</v>
      </c>
      <c r="M59" s="275" t="s">
        <v>318</v>
      </c>
      <c r="N59" s="275" t="s">
        <v>319</v>
      </c>
      <c r="O59" s="303"/>
      <c r="P59" s="303"/>
      <c r="Q59" s="303"/>
      <c r="R59" s="304"/>
      <c r="S59" s="242"/>
      <c r="T59" s="242"/>
      <c r="U59" s="243" t="s">
        <v>190</v>
      </c>
      <c r="V59" s="305"/>
      <c r="W59" s="306"/>
      <c r="X59" s="231"/>
      <c r="Y59" s="304">
        <v>30</v>
      </c>
      <c r="Z59" s="339">
        <v>0</v>
      </c>
      <c r="AA59" s="339">
        <v>0</v>
      </c>
      <c r="AB59" s="339">
        <v>0</v>
      </c>
      <c r="AC59" s="242"/>
      <c r="AD59" s="131"/>
      <c r="AE59" s="242"/>
      <c r="AF59" s="242"/>
      <c r="AG59" s="242"/>
      <c r="AH59" s="242"/>
      <c r="AI59" s="242"/>
      <c r="AJ59" s="242"/>
      <c r="AK59" s="242"/>
      <c r="AL59" s="242"/>
      <c r="AM59" s="242"/>
      <c r="AN59" s="132"/>
      <c r="AO59" s="242"/>
      <c r="AP59" s="242"/>
      <c r="AQ59" s="242"/>
      <c r="AR59" s="242"/>
      <c r="AS59" s="242"/>
      <c r="AT59" s="242"/>
      <c r="AU59" s="243" t="s">
        <v>377</v>
      </c>
      <c r="AV59" s="243" t="s">
        <v>382</v>
      </c>
      <c r="AW59" s="247"/>
      <c r="AX59" s="242"/>
      <c r="AY59" s="230"/>
      <c r="AZ59" s="242"/>
      <c r="BA59" s="242"/>
      <c r="BB59" s="442"/>
      <c r="BC59" s="362" t="s">
        <v>383</v>
      </c>
      <c r="BG59" s="327"/>
      <c r="BH59" s="327"/>
      <c r="BI59" s="327"/>
      <c r="BJ59" s="327"/>
      <c r="BK59" s="327"/>
      <c r="BL59" s="327"/>
      <c r="BM59" s="327"/>
      <c r="BN59" s="327"/>
      <c r="BO59" s="327"/>
      <c r="BP59" s="327"/>
      <c r="BQ59" s="327"/>
      <c r="BR59" s="327"/>
      <c r="BS59" s="327"/>
      <c r="BT59" s="327"/>
      <c r="BU59" s="327"/>
      <c r="BV59" s="327"/>
      <c r="BW59" s="327"/>
      <c r="BX59" s="327"/>
      <c r="BY59" s="327"/>
      <c r="BZ59" s="327"/>
      <c r="CA59" s="327"/>
      <c r="CB59" s="327"/>
      <c r="CC59" s="327"/>
      <c r="CD59" s="327"/>
      <c r="CE59" s="327"/>
      <c r="CF59" s="327"/>
      <c r="CG59" s="327"/>
      <c r="CH59" s="327"/>
      <c r="CI59" s="327"/>
      <c r="CJ59" s="327"/>
      <c r="CK59" s="327"/>
      <c r="CL59" s="327"/>
      <c r="CM59" s="327"/>
      <c r="CN59" s="327"/>
      <c r="CO59" s="327"/>
      <c r="CP59" s="327"/>
      <c r="CQ59" s="327"/>
      <c r="CR59" s="327"/>
      <c r="CS59" s="327"/>
      <c r="CT59" s="327"/>
      <c r="CU59" s="327"/>
      <c r="CV59" s="327"/>
      <c r="CW59" s="327"/>
      <c r="CX59" s="327"/>
      <c r="CY59" s="327"/>
      <c r="CZ59" s="327"/>
      <c r="DA59" s="327"/>
      <c r="DB59" s="327"/>
      <c r="DC59" s="327"/>
      <c r="DD59" s="327"/>
      <c r="DE59" s="327"/>
      <c r="DF59" s="327"/>
      <c r="DG59" s="327"/>
      <c r="DH59" s="327"/>
      <c r="DI59" s="327"/>
      <c r="DJ59" s="327"/>
      <c r="DK59" s="327"/>
      <c r="DL59" s="327"/>
      <c r="DM59" s="327"/>
      <c r="DN59" s="327"/>
      <c r="DO59" s="327"/>
      <c r="DP59" s="327"/>
      <c r="DQ59" s="327"/>
      <c r="DR59" s="327"/>
      <c r="DS59" s="327"/>
      <c r="DT59" s="327"/>
      <c r="DU59" s="327"/>
      <c r="DV59" s="327"/>
      <c r="DW59" s="327"/>
      <c r="DX59" s="327"/>
      <c r="DY59" s="327"/>
      <c r="DZ59" s="327"/>
      <c r="EA59" s="327"/>
      <c r="EB59" s="327"/>
      <c r="EC59" s="327"/>
      <c r="ED59" s="327"/>
      <c r="EE59" s="327"/>
      <c r="EF59" s="327"/>
      <c r="EG59" s="327"/>
      <c r="EH59" s="327"/>
      <c r="EI59" s="327"/>
      <c r="EJ59" s="327"/>
      <c r="EK59" s="327"/>
      <c r="EL59" s="327"/>
      <c r="EM59" s="327"/>
      <c r="EN59" s="327"/>
      <c r="EO59" s="327"/>
      <c r="EP59" s="327"/>
      <c r="EQ59" s="327"/>
      <c r="ER59" s="327"/>
      <c r="ES59" s="327"/>
      <c r="ET59" s="327"/>
      <c r="EU59" s="327"/>
      <c r="EV59" s="327"/>
      <c r="EW59" s="327"/>
      <c r="EX59" s="327"/>
    </row>
    <row r="60" spans="1:154" s="300" customFormat="1" ht="17.100000000000001" customHeight="1" x14ac:dyDescent="0.2">
      <c r="A60" s="299"/>
      <c r="B60" s="243"/>
      <c r="C60" s="132" t="s">
        <v>211</v>
      </c>
      <c r="D60" s="243" t="s">
        <v>374</v>
      </c>
      <c r="E60" s="301" t="s">
        <v>384</v>
      </c>
      <c r="F60" s="243" t="s">
        <v>278</v>
      </c>
      <c r="G60" s="243" t="s">
        <v>314</v>
      </c>
      <c r="H60" s="338" t="s">
        <v>315</v>
      </c>
      <c r="I60" s="242">
        <v>24</v>
      </c>
      <c r="J60" s="243"/>
      <c r="K60" s="243" t="s">
        <v>385</v>
      </c>
      <c r="L60" s="275" t="s">
        <v>317</v>
      </c>
      <c r="M60" s="275" t="s">
        <v>318</v>
      </c>
      <c r="N60" s="275" t="s">
        <v>319</v>
      </c>
      <c r="O60" s="303"/>
      <c r="P60" s="303"/>
      <c r="Q60" s="303"/>
      <c r="R60" s="304"/>
      <c r="S60" s="242"/>
      <c r="T60" s="242"/>
      <c r="U60" s="243" t="s">
        <v>190</v>
      </c>
      <c r="V60" s="305"/>
      <c r="W60" s="306"/>
      <c r="X60" s="231"/>
      <c r="Y60" s="304">
        <v>30</v>
      </c>
      <c r="Z60" s="339">
        <v>0</v>
      </c>
      <c r="AA60" s="339">
        <v>0</v>
      </c>
      <c r="AB60" s="339">
        <v>0</v>
      </c>
      <c r="AC60" s="242"/>
      <c r="AD60" s="131"/>
      <c r="AE60" s="242"/>
      <c r="AF60" s="242"/>
      <c r="AG60" s="242"/>
      <c r="AH60" s="242"/>
      <c r="AI60" s="242"/>
      <c r="AJ60" s="242"/>
      <c r="AK60" s="242"/>
      <c r="AL60" s="242"/>
      <c r="AM60" s="242"/>
      <c r="AN60" s="132"/>
      <c r="AO60" s="242"/>
      <c r="AP60" s="242"/>
      <c r="AQ60" s="242"/>
      <c r="AR60" s="242"/>
      <c r="AS60" s="242"/>
      <c r="AT60" s="242"/>
      <c r="AU60" s="243" t="s">
        <v>377</v>
      </c>
      <c r="AV60" s="243" t="s">
        <v>382</v>
      </c>
      <c r="AW60" s="247"/>
      <c r="AX60" s="242"/>
      <c r="AY60" s="230"/>
      <c r="AZ60" s="242"/>
      <c r="BA60" s="242"/>
      <c r="BB60" s="442"/>
      <c r="BC60" s="362" t="s">
        <v>383</v>
      </c>
    </row>
    <row r="61" spans="1:154" s="300" customFormat="1" ht="17.100000000000001" customHeight="1" x14ac:dyDescent="0.2">
      <c r="A61" s="299"/>
      <c r="B61" s="243"/>
      <c r="C61" s="132" t="s">
        <v>211</v>
      </c>
      <c r="D61" s="243" t="s">
        <v>374</v>
      </c>
      <c r="E61" s="301" t="s">
        <v>386</v>
      </c>
      <c r="F61" s="243" t="s">
        <v>278</v>
      </c>
      <c r="G61" s="243" t="s">
        <v>314</v>
      </c>
      <c r="H61" s="338" t="s">
        <v>315</v>
      </c>
      <c r="I61" s="242">
        <v>24</v>
      </c>
      <c r="J61" s="243"/>
      <c r="K61" s="243" t="s">
        <v>387</v>
      </c>
      <c r="L61" s="275" t="s">
        <v>317</v>
      </c>
      <c r="M61" s="275" t="s">
        <v>318</v>
      </c>
      <c r="N61" s="275" t="s">
        <v>319</v>
      </c>
      <c r="O61" s="303"/>
      <c r="P61" s="303"/>
      <c r="Q61" s="303"/>
      <c r="R61" s="304"/>
      <c r="S61" s="242"/>
      <c r="T61" s="242"/>
      <c r="U61" s="243" t="s">
        <v>190</v>
      </c>
      <c r="V61" s="305"/>
      <c r="W61" s="306"/>
      <c r="X61" s="231"/>
      <c r="Y61" s="304">
        <v>50</v>
      </c>
      <c r="Z61" s="339">
        <v>0</v>
      </c>
      <c r="AA61" s="339">
        <v>0</v>
      </c>
      <c r="AB61" s="339">
        <v>0</v>
      </c>
      <c r="AC61" s="242"/>
      <c r="AD61" s="131"/>
      <c r="AE61" s="242"/>
      <c r="AF61" s="242"/>
      <c r="AG61" s="242"/>
      <c r="AH61" s="242"/>
      <c r="AI61" s="242"/>
      <c r="AJ61" s="242"/>
      <c r="AK61" s="242"/>
      <c r="AL61" s="242"/>
      <c r="AM61" s="242"/>
      <c r="AN61" s="132"/>
      <c r="AO61" s="242"/>
      <c r="AP61" s="242"/>
      <c r="AQ61" s="242"/>
      <c r="AR61" s="242"/>
      <c r="AS61" s="242"/>
      <c r="AT61" s="242"/>
      <c r="AU61" s="243" t="s">
        <v>377</v>
      </c>
      <c r="AV61" s="243" t="s">
        <v>378</v>
      </c>
      <c r="AW61" s="247"/>
      <c r="AX61" s="242"/>
      <c r="AY61" s="230"/>
      <c r="AZ61" s="242"/>
      <c r="BA61" s="242"/>
      <c r="BB61" s="442"/>
      <c r="BC61" s="362" t="s">
        <v>388</v>
      </c>
    </row>
    <row r="62" spans="1:154" s="300" customFormat="1" ht="17.100000000000001" customHeight="1" x14ac:dyDescent="0.2">
      <c r="A62" s="299"/>
      <c r="B62" s="243"/>
      <c r="C62" s="132" t="s">
        <v>211</v>
      </c>
      <c r="D62" s="243" t="s">
        <v>389</v>
      </c>
      <c r="E62" s="301" t="s">
        <v>390</v>
      </c>
      <c r="F62" s="243" t="s">
        <v>278</v>
      </c>
      <c r="G62" s="243" t="s">
        <v>314</v>
      </c>
      <c r="H62" s="338" t="s">
        <v>315</v>
      </c>
      <c r="I62" s="242">
        <v>24</v>
      </c>
      <c r="J62" s="243"/>
      <c r="K62" s="243" t="s">
        <v>391</v>
      </c>
      <c r="L62" s="275" t="s">
        <v>317</v>
      </c>
      <c r="M62" s="275" t="s">
        <v>318</v>
      </c>
      <c r="N62" s="275" t="s">
        <v>319</v>
      </c>
      <c r="O62" s="303"/>
      <c r="P62" s="303"/>
      <c r="Q62" s="303"/>
      <c r="R62" s="304"/>
      <c r="S62" s="242"/>
      <c r="T62" s="242"/>
      <c r="U62" s="243" t="s">
        <v>190</v>
      </c>
      <c r="V62" s="305"/>
      <c r="W62" s="306"/>
      <c r="X62" s="231"/>
      <c r="Y62" s="304">
        <v>5700</v>
      </c>
      <c r="Z62" s="339">
        <v>0</v>
      </c>
      <c r="AA62" s="339">
        <v>0</v>
      </c>
      <c r="AB62" s="339">
        <v>0</v>
      </c>
      <c r="AC62" s="242"/>
      <c r="AD62" s="131"/>
      <c r="AE62" s="242"/>
      <c r="AF62" s="242"/>
      <c r="AG62" s="242"/>
      <c r="AH62" s="242"/>
      <c r="AI62" s="242"/>
      <c r="AJ62" s="242"/>
      <c r="AK62" s="242"/>
      <c r="AL62" s="242"/>
      <c r="AM62" s="242"/>
      <c r="AN62" s="132"/>
      <c r="AO62" s="242"/>
      <c r="AP62" s="242"/>
      <c r="AQ62" s="242"/>
      <c r="AR62" s="242"/>
      <c r="AS62" s="242"/>
      <c r="AT62" s="242"/>
      <c r="AU62" s="243" t="s">
        <v>271</v>
      </c>
      <c r="AV62" s="243"/>
      <c r="AW62" s="247"/>
      <c r="AX62" s="242"/>
      <c r="AY62" s="230"/>
      <c r="AZ62" s="242"/>
      <c r="BA62" s="242"/>
      <c r="BB62" s="442"/>
      <c r="BC62" s="362"/>
    </row>
    <row r="63" spans="1:154" s="300" customFormat="1" ht="17.100000000000001" customHeight="1" x14ac:dyDescent="0.2">
      <c r="A63" s="299"/>
      <c r="B63" s="243"/>
      <c r="C63" s="132" t="s">
        <v>211</v>
      </c>
      <c r="D63" s="243" t="s">
        <v>392</v>
      </c>
      <c r="E63" s="301" t="s">
        <v>393</v>
      </c>
      <c r="F63" s="243" t="s">
        <v>278</v>
      </c>
      <c r="G63" s="243" t="s">
        <v>314</v>
      </c>
      <c r="H63" s="338" t="s">
        <v>315</v>
      </c>
      <c r="I63" s="242">
        <v>24</v>
      </c>
      <c r="J63" s="243"/>
      <c r="K63" s="243" t="s">
        <v>394</v>
      </c>
      <c r="L63" s="275" t="s">
        <v>317</v>
      </c>
      <c r="M63" s="275" t="s">
        <v>318</v>
      </c>
      <c r="N63" s="275" t="s">
        <v>319</v>
      </c>
      <c r="O63" s="303"/>
      <c r="P63" s="303"/>
      <c r="Q63" s="303"/>
      <c r="R63" s="304"/>
      <c r="S63" s="242"/>
      <c r="T63" s="242"/>
      <c r="U63" s="243" t="s">
        <v>190</v>
      </c>
      <c r="V63" s="305"/>
      <c r="W63" s="306"/>
      <c r="X63" s="231"/>
      <c r="Y63" s="304">
        <v>50</v>
      </c>
      <c r="Z63" s="339">
        <v>0</v>
      </c>
      <c r="AA63" s="339">
        <v>0</v>
      </c>
      <c r="AB63" s="339">
        <v>0</v>
      </c>
      <c r="AC63" s="242"/>
      <c r="AD63" s="131"/>
      <c r="AE63" s="242"/>
      <c r="AF63" s="242"/>
      <c r="AG63" s="242"/>
      <c r="AH63" s="242"/>
      <c r="AI63" s="242"/>
      <c r="AJ63" s="242"/>
      <c r="AK63" s="242"/>
      <c r="AL63" s="242"/>
      <c r="AM63" s="242"/>
      <c r="AN63" s="132"/>
      <c r="AO63" s="242"/>
      <c r="AP63" s="242"/>
      <c r="AQ63" s="242">
        <v>60</v>
      </c>
      <c r="AR63" s="242"/>
      <c r="AS63" s="242"/>
      <c r="AT63" s="242"/>
      <c r="AU63" s="243" t="s">
        <v>271</v>
      </c>
      <c r="AV63" s="243"/>
      <c r="AW63" s="247"/>
      <c r="AX63" s="242"/>
      <c r="AY63" s="230"/>
      <c r="AZ63" s="242"/>
      <c r="BA63" s="242"/>
      <c r="BB63" s="442"/>
      <c r="BC63" s="362" t="s">
        <v>395</v>
      </c>
    </row>
    <row r="64" spans="1:154" s="300" customFormat="1" ht="17.100000000000001" customHeight="1" x14ac:dyDescent="0.2">
      <c r="A64" s="299"/>
      <c r="B64" s="243"/>
      <c r="C64" s="132" t="s">
        <v>211</v>
      </c>
      <c r="D64" s="243" t="s">
        <v>396</v>
      </c>
      <c r="E64" s="301" t="s">
        <v>397</v>
      </c>
      <c r="F64" s="243" t="s">
        <v>278</v>
      </c>
      <c r="G64" s="243" t="s">
        <v>314</v>
      </c>
      <c r="H64" s="338" t="s">
        <v>315</v>
      </c>
      <c r="I64" s="242">
        <v>24</v>
      </c>
      <c r="J64" s="243"/>
      <c r="K64" s="243" t="s">
        <v>398</v>
      </c>
      <c r="L64" s="275" t="s">
        <v>317</v>
      </c>
      <c r="M64" s="275" t="s">
        <v>318</v>
      </c>
      <c r="N64" s="275" t="s">
        <v>319</v>
      </c>
      <c r="O64" s="303"/>
      <c r="P64" s="303"/>
      <c r="Q64" s="303"/>
      <c r="R64" s="304"/>
      <c r="S64" s="242"/>
      <c r="T64" s="242"/>
      <c r="U64" s="243" t="s">
        <v>190</v>
      </c>
      <c r="V64" s="305"/>
      <c r="W64" s="306"/>
      <c r="X64" s="231"/>
      <c r="Y64" s="304">
        <v>10</v>
      </c>
      <c r="Z64" s="339">
        <v>0</v>
      </c>
      <c r="AA64" s="339">
        <v>0</v>
      </c>
      <c r="AB64" s="339">
        <v>0</v>
      </c>
      <c r="AC64" s="242"/>
      <c r="AD64" s="131"/>
      <c r="AE64" s="242"/>
      <c r="AF64" s="242"/>
      <c r="AG64" s="242"/>
      <c r="AH64" s="242"/>
      <c r="AI64" s="242"/>
      <c r="AJ64" s="242"/>
      <c r="AK64" s="242"/>
      <c r="AL64" s="242"/>
      <c r="AM64" s="242"/>
      <c r="AN64" s="132"/>
      <c r="AO64" s="242"/>
      <c r="AP64" s="242"/>
      <c r="AQ64" s="242"/>
      <c r="AR64" s="242"/>
      <c r="AS64" s="242"/>
      <c r="AT64" s="242"/>
      <c r="AU64" s="243" t="s">
        <v>399</v>
      </c>
      <c r="AV64" s="243"/>
      <c r="AW64" s="247"/>
      <c r="AX64" s="242"/>
      <c r="AY64" s="230"/>
      <c r="AZ64" s="242"/>
      <c r="BA64" s="242"/>
      <c r="BB64" s="442"/>
      <c r="BC64" s="362"/>
    </row>
    <row r="65" spans="1:58" s="300" customFormat="1" ht="17.100000000000001" customHeight="1" x14ac:dyDescent="0.2">
      <c r="A65" s="299"/>
      <c r="B65" s="139"/>
      <c r="C65" s="132" t="s">
        <v>211</v>
      </c>
      <c r="D65" s="246" t="s">
        <v>276</v>
      </c>
      <c r="E65" s="273" t="s">
        <v>400</v>
      </c>
      <c r="F65" s="243" t="s">
        <v>290</v>
      </c>
      <c r="G65" s="243"/>
      <c r="H65" s="338" t="s">
        <v>343</v>
      </c>
      <c r="I65" s="242">
        <v>24</v>
      </c>
      <c r="J65" s="243"/>
      <c r="K65" s="246" t="s">
        <v>401</v>
      </c>
      <c r="L65" s="275" t="s">
        <v>188</v>
      </c>
      <c r="M65" s="275" t="s">
        <v>189</v>
      </c>
      <c r="N65" s="275" t="s">
        <v>189</v>
      </c>
      <c r="O65" s="273">
        <v>2000</v>
      </c>
      <c r="P65" s="273">
        <v>1000</v>
      </c>
      <c r="Q65" s="273">
        <v>1000</v>
      </c>
      <c r="R65" s="243">
        <f>(O65*P65)/1000000</f>
        <v>2</v>
      </c>
      <c r="S65" s="242"/>
      <c r="T65" s="242"/>
      <c r="U65" s="243" t="s">
        <v>190</v>
      </c>
      <c r="V65" s="128">
        <v>0.15</v>
      </c>
      <c r="W65" s="134">
        <v>1220</v>
      </c>
      <c r="X65" s="231">
        <f>W65*(1+V65)</f>
        <v>1403</v>
      </c>
      <c r="Y65" s="130"/>
      <c r="Z65" s="339">
        <v>312350</v>
      </c>
      <c r="AA65" s="339">
        <v>389850</v>
      </c>
      <c r="AB65" s="339">
        <v>500110</v>
      </c>
      <c r="AC65" s="242"/>
      <c r="AD65" s="131"/>
      <c r="AE65" s="242"/>
      <c r="AF65" s="242"/>
      <c r="AG65" s="242"/>
      <c r="AH65" s="243"/>
      <c r="AI65" s="243"/>
      <c r="AJ65" s="243"/>
      <c r="AK65" s="243"/>
      <c r="AL65" s="243">
        <v>5</v>
      </c>
      <c r="AM65" s="242"/>
      <c r="AN65" s="132"/>
      <c r="AO65" s="242"/>
      <c r="AP65" s="242"/>
      <c r="AQ65" s="242"/>
      <c r="AR65" s="242"/>
      <c r="AS65" s="242"/>
      <c r="AT65" s="242"/>
      <c r="AU65" s="243" t="s">
        <v>271</v>
      </c>
      <c r="AV65" s="243"/>
      <c r="AW65" s="247"/>
      <c r="AX65" s="242"/>
      <c r="AY65" s="230"/>
      <c r="AZ65" s="242"/>
      <c r="BA65" s="242"/>
      <c r="BB65" s="442"/>
      <c r="BC65" s="362" t="s">
        <v>402</v>
      </c>
      <c r="BD65" s="467"/>
      <c r="BE65" s="467"/>
      <c r="BF65" s="472" t="s">
        <v>297</v>
      </c>
    </row>
    <row r="66" spans="1:58" s="300" customFormat="1" ht="17.100000000000001" customHeight="1" x14ac:dyDescent="0.2">
      <c r="A66" s="299"/>
      <c r="B66" s="139"/>
      <c r="C66" s="132" t="s">
        <v>184</v>
      </c>
      <c r="D66" s="246" t="s">
        <v>276</v>
      </c>
      <c r="E66" s="243" t="s">
        <v>403</v>
      </c>
      <c r="F66" s="243" t="s">
        <v>278</v>
      </c>
      <c r="G66" s="243" t="s">
        <v>400</v>
      </c>
      <c r="H66" s="338" t="s">
        <v>343</v>
      </c>
      <c r="I66" s="242">
        <v>24</v>
      </c>
      <c r="J66" s="243"/>
      <c r="K66" s="246" t="s">
        <v>404</v>
      </c>
      <c r="L66" s="275" t="s">
        <v>188</v>
      </c>
      <c r="M66" s="275" t="s">
        <v>189</v>
      </c>
      <c r="N66" s="275" t="s">
        <v>281</v>
      </c>
      <c r="O66" s="273">
        <v>0</v>
      </c>
      <c r="P66" s="273">
        <v>0</v>
      </c>
      <c r="Q66" s="273">
        <v>0</v>
      </c>
      <c r="R66" s="243">
        <v>0</v>
      </c>
      <c r="S66" s="242"/>
      <c r="T66" s="242"/>
      <c r="U66" s="243" t="s">
        <v>190</v>
      </c>
      <c r="V66" s="128"/>
      <c r="W66" s="134"/>
      <c r="X66" s="231">
        <f>W66*(1+V66)</f>
        <v>0</v>
      </c>
      <c r="Y66" s="130"/>
      <c r="Z66" s="339">
        <v>0</v>
      </c>
      <c r="AA66" s="339">
        <v>0</v>
      </c>
      <c r="AB66" s="339">
        <v>0</v>
      </c>
      <c r="AC66" s="242"/>
      <c r="AD66" s="131"/>
      <c r="AE66" s="242"/>
      <c r="AF66" s="242"/>
      <c r="AG66" s="242"/>
      <c r="AH66" s="243"/>
      <c r="AI66" s="243"/>
      <c r="AJ66" s="243"/>
      <c r="AK66" s="243"/>
      <c r="AL66" s="243"/>
      <c r="AM66" s="242"/>
      <c r="AN66" s="132"/>
      <c r="AO66" s="242"/>
      <c r="AP66" s="242"/>
      <c r="AQ66" s="242"/>
      <c r="AR66" s="242"/>
      <c r="AS66" s="242"/>
      <c r="AT66" s="242"/>
      <c r="AU66" s="243"/>
      <c r="AV66" s="243"/>
      <c r="AW66" s="247"/>
      <c r="AX66" s="242"/>
      <c r="AY66" s="230"/>
      <c r="AZ66" s="242"/>
      <c r="BA66" s="242"/>
      <c r="BB66" s="442"/>
      <c r="BC66" s="362"/>
    </row>
    <row r="67" spans="1:58" s="300" customFormat="1" ht="17.100000000000001" customHeight="1" x14ac:dyDescent="0.2">
      <c r="A67" s="299"/>
      <c r="B67" s="139"/>
      <c r="C67" s="132" t="s">
        <v>211</v>
      </c>
      <c r="D67" s="246" t="s">
        <v>276</v>
      </c>
      <c r="E67" s="273" t="s">
        <v>405</v>
      </c>
      <c r="F67" s="243" t="s">
        <v>290</v>
      </c>
      <c r="G67" s="243"/>
      <c r="H67" s="338" t="s">
        <v>343</v>
      </c>
      <c r="I67" s="242">
        <v>24</v>
      </c>
      <c r="J67" s="243"/>
      <c r="K67" s="246" t="s">
        <v>406</v>
      </c>
      <c r="L67" s="275" t="s">
        <v>188</v>
      </c>
      <c r="M67" s="275" t="s">
        <v>189</v>
      </c>
      <c r="N67" s="275" t="s">
        <v>189</v>
      </c>
      <c r="O67" s="273">
        <v>2000</v>
      </c>
      <c r="P67" s="273">
        <v>1000</v>
      </c>
      <c r="Q67" s="273">
        <v>1000</v>
      </c>
      <c r="R67" s="243">
        <f>(O67*P67)/1000000</f>
        <v>2</v>
      </c>
      <c r="S67" s="242"/>
      <c r="T67" s="242"/>
      <c r="U67" s="243" t="s">
        <v>190</v>
      </c>
      <c r="V67" s="128">
        <v>0.15</v>
      </c>
      <c r="W67" s="134">
        <v>1220</v>
      </c>
      <c r="X67" s="231">
        <f>W67*(1+V67)</f>
        <v>1403</v>
      </c>
      <c r="Y67" s="130"/>
      <c r="Z67" s="339">
        <v>312350</v>
      </c>
      <c r="AA67" s="339">
        <v>392850</v>
      </c>
      <c r="AB67" s="339">
        <v>500110</v>
      </c>
      <c r="AC67" s="242"/>
      <c r="AD67" s="131"/>
      <c r="AE67" s="242"/>
      <c r="AF67" s="242"/>
      <c r="AG67" s="242"/>
      <c r="AH67" s="243"/>
      <c r="AI67" s="243"/>
      <c r="AJ67" s="243"/>
      <c r="AK67" s="243"/>
      <c r="AL67" s="243">
        <v>5</v>
      </c>
      <c r="AM67" s="242"/>
      <c r="AN67" s="132"/>
      <c r="AO67" s="242"/>
      <c r="AP67" s="242"/>
      <c r="AQ67" s="242"/>
      <c r="AR67" s="242"/>
      <c r="AS67" s="242"/>
      <c r="AT67" s="242"/>
      <c r="AU67" s="243" t="s">
        <v>271</v>
      </c>
      <c r="AV67" s="243"/>
      <c r="AW67" s="247"/>
      <c r="AX67" s="242"/>
      <c r="AY67" s="230"/>
      <c r="AZ67" s="242"/>
      <c r="BA67" s="242"/>
      <c r="BB67" s="442"/>
      <c r="BC67" s="362" t="s">
        <v>407</v>
      </c>
      <c r="BD67" s="467"/>
      <c r="BE67" s="467"/>
      <c r="BF67" s="472" t="s">
        <v>297</v>
      </c>
    </row>
    <row r="68" spans="1:58" s="300" customFormat="1" ht="17.100000000000001" customHeight="1" x14ac:dyDescent="0.2">
      <c r="A68" s="299"/>
      <c r="B68" s="139"/>
      <c r="C68" s="132" t="s">
        <v>184</v>
      </c>
      <c r="D68" s="246" t="s">
        <v>276</v>
      </c>
      <c r="E68" s="243" t="s">
        <v>408</v>
      </c>
      <c r="F68" s="243" t="s">
        <v>278</v>
      </c>
      <c r="G68" s="243" t="s">
        <v>405</v>
      </c>
      <c r="H68" s="338" t="s">
        <v>343</v>
      </c>
      <c r="I68" s="242">
        <v>24</v>
      </c>
      <c r="J68" s="243"/>
      <c r="K68" s="246" t="s">
        <v>409</v>
      </c>
      <c r="L68" s="275" t="s">
        <v>188</v>
      </c>
      <c r="M68" s="275" t="s">
        <v>189</v>
      </c>
      <c r="N68" s="275" t="s">
        <v>281</v>
      </c>
      <c r="O68" s="243">
        <v>0</v>
      </c>
      <c r="P68" s="243">
        <v>0</v>
      </c>
      <c r="Q68" s="243">
        <v>0</v>
      </c>
      <c r="R68" s="243">
        <v>0</v>
      </c>
      <c r="S68" s="242"/>
      <c r="T68" s="242"/>
      <c r="U68" s="243" t="s">
        <v>190</v>
      </c>
      <c r="V68" s="128"/>
      <c r="W68" s="134"/>
      <c r="X68" s="231">
        <f>W68*(1+V68)</f>
        <v>0</v>
      </c>
      <c r="Y68" s="130"/>
      <c r="Z68" s="339">
        <v>0</v>
      </c>
      <c r="AA68" s="339">
        <v>0</v>
      </c>
      <c r="AB68" s="339">
        <v>0</v>
      </c>
      <c r="AC68" s="242"/>
      <c r="AD68" s="131"/>
      <c r="AE68" s="242"/>
      <c r="AF68" s="242"/>
      <c r="AG68" s="242"/>
      <c r="AH68" s="243"/>
      <c r="AI68" s="243"/>
      <c r="AJ68" s="243"/>
      <c r="AK68" s="243"/>
      <c r="AL68" s="243"/>
      <c r="AM68" s="242"/>
      <c r="AN68" s="132"/>
      <c r="AO68" s="242"/>
      <c r="AP68" s="242"/>
      <c r="AQ68" s="242"/>
      <c r="AR68" s="242"/>
      <c r="AS68" s="242"/>
      <c r="AT68" s="242"/>
      <c r="AU68" s="243"/>
      <c r="AV68" s="243"/>
      <c r="AW68" s="247"/>
      <c r="AX68" s="242"/>
      <c r="AY68" s="230"/>
      <c r="AZ68" s="242"/>
      <c r="BA68" s="242"/>
      <c r="BB68" s="442"/>
      <c r="BC68" s="362"/>
    </row>
    <row r="69" spans="1:58" s="300" customFormat="1" ht="17.100000000000001" customHeight="1" x14ac:dyDescent="0.2">
      <c r="A69" s="299"/>
      <c r="B69" s="243"/>
      <c r="C69" s="132" t="s">
        <v>211</v>
      </c>
      <c r="D69" s="243" t="s">
        <v>410</v>
      </c>
      <c r="E69" s="301" t="s">
        <v>411</v>
      </c>
      <c r="F69" s="243" t="s">
        <v>278</v>
      </c>
      <c r="G69" s="243" t="s">
        <v>314</v>
      </c>
      <c r="H69" s="338" t="s">
        <v>315</v>
      </c>
      <c r="I69" s="242">
        <v>24</v>
      </c>
      <c r="J69" s="243"/>
      <c r="K69" s="243" t="s">
        <v>412</v>
      </c>
      <c r="L69" s="275" t="s">
        <v>317</v>
      </c>
      <c r="M69" s="275" t="s">
        <v>318</v>
      </c>
      <c r="N69" s="275" t="s">
        <v>319</v>
      </c>
      <c r="O69" s="303"/>
      <c r="P69" s="303"/>
      <c r="Q69" s="303"/>
      <c r="R69" s="304"/>
      <c r="S69" s="242"/>
      <c r="T69" s="242"/>
      <c r="U69" s="243" t="s">
        <v>190</v>
      </c>
      <c r="V69" s="305"/>
      <c r="W69" s="306"/>
      <c r="X69" s="231"/>
      <c r="Y69" s="304">
        <v>110</v>
      </c>
      <c r="Z69" s="339">
        <v>0</v>
      </c>
      <c r="AA69" s="339">
        <v>0</v>
      </c>
      <c r="AB69" s="339">
        <v>0</v>
      </c>
      <c r="AC69" s="242"/>
      <c r="AD69" s="131"/>
      <c r="AE69" s="242"/>
      <c r="AF69" s="242"/>
      <c r="AG69" s="242"/>
      <c r="AH69" s="242"/>
      <c r="AI69" s="242"/>
      <c r="AJ69" s="242"/>
      <c r="AK69" s="242"/>
      <c r="AL69" s="242"/>
      <c r="AM69" s="242"/>
      <c r="AN69" s="132"/>
      <c r="AO69" s="242"/>
      <c r="AP69" s="242"/>
      <c r="AQ69" s="242"/>
      <c r="AR69" s="242">
        <v>15</v>
      </c>
      <c r="AS69" s="242"/>
      <c r="AT69" s="242"/>
      <c r="AU69" s="243" t="s">
        <v>271</v>
      </c>
      <c r="AV69" s="243"/>
      <c r="AW69" s="247"/>
      <c r="AX69" s="242"/>
      <c r="AY69" s="230"/>
      <c r="AZ69" s="242"/>
      <c r="BA69" s="242"/>
      <c r="BB69" s="442"/>
      <c r="BC69" s="362" t="s">
        <v>413</v>
      </c>
    </row>
    <row r="70" spans="1:58" s="300" customFormat="1" ht="17.100000000000001" customHeight="1" x14ac:dyDescent="0.2">
      <c r="A70" s="299"/>
      <c r="B70" s="243"/>
      <c r="C70" s="132" t="s">
        <v>211</v>
      </c>
      <c r="D70" s="243" t="s">
        <v>410</v>
      </c>
      <c r="E70" s="301" t="s">
        <v>414</v>
      </c>
      <c r="F70" s="243" t="s">
        <v>278</v>
      </c>
      <c r="G70" s="243" t="s">
        <v>314</v>
      </c>
      <c r="H70" s="338" t="s">
        <v>315</v>
      </c>
      <c r="I70" s="242">
        <v>24</v>
      </c>
      <c r="J70" s="243"/>
      <c r="K70" s="243" t="s">
        <v>412</v>
      </c>
      <c r="L70" s="275" t="s">
        <v>317</v>
      </c>
      <c r="M70" s="275" t="s">
        <v>318</v>
      </c>
      <c r="N70" s="275" t="s">
        <v>319</v>
      </c>
      <c r="O70" s="303"/>
      <c r="P70" s="303"/>
      <c r="Q70" s="303"/>
      <c r="R70" s="304"/>
      <c r="S70" s="242"/>
      <c r="T70" s="242"/>
      <c r="U70" s="243" t="s">
        <v>190</v>
      </c>
      <c r="V70" s="305"/>
      <c r="W70" s="306"/>
      <c r="X70" s="231"/>
      <c r="Y70" s="304">
        <v>110</v>
      </c>
      <c r="Z70" s="339">
        <v>0</v>
      </c>
      <c r="AA70" s="339">
        <v>0</v>
      </c>
      <c r="AB70" s="339">
        <v>0</v>
      </c>
      <c r="AC70" s="242"/>
      <c r="AD70" s="131"/>
      <c r="AE70" s="242"/>
      <c r="AF70" s="242"/>
      <c r="AG70" s="242"/>
      <c r="AH70" s="242"/>
      <c r="AI70" s="242"/>
      <c r="AJ70" s="242"/>
      <c r="AK70" s="242"/>
      <c r="AL70" s="242"/>
      <c r="AM70" s="242"/>
      <c r="AN70" s="132"/>
      <c r="AO70" s="242"/>
      <c r="AP70" s="242"/>
      <c r="AQ70" s="242"/>
      <c r="AR70" s="242">
        <v>15</v>
      </c>
      <c r="AS70" s="242"/>
      <c r="AT70" s="242"/>
      <c r="AU70" s="243" t="s">
        <v>271</v>
      </c>
      <c r="AV70" s="243"/>
      <c r="AW70" s="247"/>
      <c r="AX70" s="242"/>
      <c r="AY70" s="230"/>
      <c r="AZ70" s="242"/>
      <c r="BA70" s="242"/>
      <c r="BB70" s="442"/>
      <c r="BC70" s="362" t="s">
        <v>413</v>
      </c>
    </row>
    <row r="71" spans="1:58" s="300" customFormat="1" ht="17.100000000000001" customHeight="1" x14ac:dyDescent="0.2">
      <c r="A71" s="299"/>
      <c r="B71" s="243"/>
      <c r="C71" s="132" t="s">
        <v>211</v>
      </c>
      <c r="D71" s="243" t="s">
        <v>415</v>
      </c>
      <c r="E71" s="301" t="s">
        <v>416</v>
      </c>
      <c r="F71" s="243" t="s">
        <v>417</v>
      </c>
      <c r="G71" s="243" t="s">
        <v>314</v>
      </c>
      <c r="H71" s="338" t="s">
        <v>315</v>
      </c>
      <c r="I71" s="242">
        <v>24</v>
      </c>
      <c r="J71" s="243"/>
      <c r="K71" s="243" t="s">
        <v>418</v>
      </c>
      <c r="L71" s="275" t="s">
        <v>317</v>
      </c>
      <c r="M71" s="275" t="s">
        <v>318</v>
      </c>
      <c r="N71" s="275" t="s">
        <v>319</v>
      </c>
      <c r="O71" s="303"/>
      <c r="P71" s="303"/>
      <c r="Q71" s="303"/>
      <c r="R71" s="304"/>
      <c r="S71" s="242"/>
      <c r="T71" s="242"/>
      <c r="U71" s="243" t="s">
        <v>190</v>
      </c>
      <c r="V71" s="305"/>
      <c r="W71" s="306"/>
      <c r="X71" s="231"/>
      <c r="Y71" s="304"/>
      <c r="Z71" s="339">
        <v>0</v>
      </c>
      <c r="AA71" s="339">
        <v>0</v>
      </c>
      <c r="AB71" s="339">
        <v>0</v>
      </c>
      <c r="AC71" s="242"/>
      <c r="AD71" s="131"/>
      <c r="AE71" s="242"/>
      <c r="AF71" s="242"/>
      <c r="AG71" s="242"/>
      <c r="AH71" s="242"/>
      <c r="AI71" s="242"/>
      <c r="AJ71" s="242"/>
      <c r="AK71" s="242"/>
      <c r="AL71" s="242"/>
      <c r="AM71" s="242"/>
      <c r="AN71" s="132"/>
      <c r="AO71" s="242"/>
      <c r="AP71" s="242"/>
      <c r="AQ71" s="242"/>
      <c r="AR71" s="242"/>
      <c r="AS71" s="242"/>
      <c r="AT71" s="242"/>
      <c r="AU71" s="243" t="s">
        <v>271</v>
      </c>
      <c r="AV71" s="243"/>
      <c r="AW71" s="247"/>
      <c r="AX71" s="242"/>
      <c r="AY71" s="230"/>
      <c r="AZ71" s="242"/>
      <c r="BA71" s="242"/>
      <c r="BB71" s="442"/>
      <c r="BC71" s="362" t="s">
        <v>419</v>
      </c>
    </row>
    <row r="72" spans="1:58" s="300" customFormat="1" ht="17.100000000000001" customHeight="1" x14ac:dyDescent="0.2">
      <c r="A72" s="299"/>
      <c r="B72" s="243"/>
      <c r="C72" s="132" t="s">
        <v>211</v>
      </c>
      <c r="D72" s="243" t="s">
        <v>420</v>
      </c>
      <c r="E72" s="301" t="s">
        <v>421</v>
      </c>
      <c r="F72" s="243" t="s">
        <v>278</v>
      </c>
      <c r="G72" s="243" t="s">
        <v>314</v>
      </c>
      <c r="H72" s="338" t="s">
        <v>315</v>
      </c>
      <c r="I72" s="242">
        <v>24</v>
      </c>
      <c r="J72" s="243"/>
      <c r="K72" s="243" t="s">
        <v>422</v>
      </c>
      <c r="L72" s="275" t="s">
        <v>317</v>
      </c>
      <c r="M72" s="275" t="s">
        <v>318</v>
      </c>
      <c r="N72" s="275" t="s">
        <v>319</v>
      </c>
      <c r="O72" s="303"/>
      <c r="P72" s="303"/>
      <c r="Q72" s="303"/>
      <c r="R72" s="304"/>
      <c r="S72" s="242"/>
      <c r="T72" s="242"/>
      <c r="U72" s="243" t="s">
        <v>190</v>
      </c>
      <c r="V72" s="305"/>
      <c r="W72" s="306"/>
      <c r="X72" s="231"/>
      <c r="Y72" s="304"/>
      <c r="Z72" s="339">
        <v>0</v>
      </c>
      <c r="AA72" s="339">
        <v>0</v>
      </c>
      <c r="AB72" s="339">
        <v>0</v>
      </c>
      <c r="AC72" s="242"/>
      <c r="AD72" s="131"/>
      <c r="AE72" s="242"/>
      <c r="AF72" s="242"/>
      <c r="AG72" s="242"/>
      <c r="AH72" s="242"/>
      <c r="AI72" s="242"/>
      <c r="AJ72" s="242"/>
      <c r="AK72" s="242"/>
      <c r="AL72" s="242"/>
      <c r="AM72" s="242"/>
      <c r="AN72" s="132"/>
      <c r="AO72" s="242"/>
      <c r="AP72" s="242"/>
      <c r="AQ72" s="242"/>
      <c r="AR72" s="242"/>
      <c r="AS72" s="242"/>
      <c r="AT72" s="242"/>
      <c r="AU72" s="243" t="s">
        <v>271</v>
      </c>
      <c r="AV72" s="243"/>
      <c r="AW72" s="247"/>
      <c r="AX72" s="242"/>
      <c r="AY72" s="230"/>
      <c r="AZ72" s="242"/>
      <c r="BA72" s="242"/>
      <c r="BB72" s="442"/>
      <c r="BC72" s="362"/>
    </row>
    <row r="73" spans="1:58" s="300" customFormat="1" ht="17.100000000000001" customHeight="1" x14ac:dyDescent="0.2">
      <c r="A73" s="299"/>
      <c r="B73" s="243"/>
      <c r="C73" s="132" t="s">
        <v>211</v>
      </c>
      <c r="D73" s="243" t="s">
        <v>423</v>
      </c>
      <c r="E73" s="301" t="s">
        <v>424</v>
      </c>
      <c r="F73" s="243" t="s">
        <v>278</v>
      </c>
      <c r="G73" s="243" t="s">
        <v>314</v>
      </c>
      <c r="H73" s="338" t="s">
        <v>315</v>
      </c>
      <c r="I73" s="242">
        <v>24</v>
      </c>
      <c r="J73" s="243"/>
      <c r="K73" s="243" t="s">
        <v>425</v>
      </c>
      <c r="L73" s="275" t="s">
        <v>317</v>
      </c>
      <c r="M73" s="275" t="s">
        <v>318</v>
      </c>
      <c r="N73" s="275" t="s">
        <v>319</v>
      </c>
      <c r="O73" s="303"/>
      <c r="P73" s="303"/>
      <c r="Q73" s="303"/>
      <c r="R73" s="304"/>
      <c r="S73" s="242"/>
      <c r="T73" s="242"/>
      <c r="U73" s="243" t="s">
        <v>190</v>
      </c>
      <c r="V73" s="305"/>
      <c r="W73" s="306"/>
      <c r="X73" s="231"/>
      <c r="Y73" s="304">
        <v>2700</v>
      </c>
      <c r="Z73" s="339">
        <v>0</v>
      </c>
      <c r="AA73" s="339">
        <v>0</v>
      </c>
      <c r="AB73" s="339">
        <v>0</v>
      </c>
      <c r="AC73" s="242"/>
      <c r="AD73" s="131"/>
      <c r="AE73" s="242"/>
      <c r="AF73" s="242"/>
      <c r="AG73" s="242"/>
      <c r="AH73" s="242"/>
      <c r="AI73" s="242"/>
      <c r="AJ73" s="242"/>
      <c r="AK73" s="242"/>
      <c r="AL73" s="242"/>
      <c r="AM73" s="242"/>
      <c r="AN73" s="132"/>
      <c r="AO73" s="242"/>
      <c r="AP73" s="242"/>
      <c r="AQ73" s="242"/>
      <c r="AR73" s="242"/>
      <c r="AS73" s="242"/>
      <c r="AT73" s="242"/>
      <c r="AU73" s="243" t="s">
        <v>271</v>
      </c>
      <c r="AV73" s="243"/>
      <c r="AW73" s="247"/>
      <c r="AX73" s="242"/>
      <c r="AY73" s="230"/>
      <c r="AZ73" s="242"/>
      <c r="BA73" s="242"/>
      <c r="BB73" s="442"/>
      <c r="BC73" s="362"/>
    </row>
    <row r="74" spans="1:58" s="300" customFormat="1" ht="17.100000000000001" customHeight="1" x14ac:dyDescent="0.2">
      <c r="A74" s="299"/>
      <c r="B74" s="243"/>
      <c r="C74" s="132" t="s">
        <v>211</v>
      </c>
      <c r="D74" s="243" t="s">
        <v>426</v>
      </c>
      <c r="E74" s="301" t="s">
        <v>427</v>
      </c>
      <c r="F74" s="243" t="s">
        <v>278</v>
      </c>
      <c r="G74" s="243" t="s">
        <v>314</v>
      </c>
      <c r="H74" s="338" t="s">
        <v>315</v>
      </c>
      <c r="I74" s="242">
        <v>24</v>
      </c>
      <c r="J74" s="243"/>
      <c r="K74" s="243" t="s">
        <v>428</v>
      </c>
      <c r="L74" s="275" t="s">
        <v>317</v>
      </c>
      <c r="M74" s="275" t="s">
        <v>318</v>
      </c>
      <c r="N74" s="275" t="s">
        <v>319</v>
      </c>
      <c r="O74" s="303"/>
      <c r="P74" s="303"/>
      <c r="Q74" s="303"/>
      <c r="R74" s="304"/>
      <c r="S74" s="242"/>
      <c r="T74" s="242"/>
      <c r="U74" s="243" t="s">
        <v>190</v>
      </c>
      <c r="V74" s="305"/>
      <c r="W74" s="306"/>
      <c r="X74" s="231"/>
      <c r="Y74" s="304">
        <v>50</v>
      </c>
      <c r="Z74" s="339">
        <v>0</v>
      </c>
      <c r="AA74" s="339">
        <v>0</v>
      </c>
      <c r="AB74" s="339">
        <v>0</v>
      </c>
      <c r="AC74" s="242"/>
      <c r="AD74" s="131"/>
      <c r="AE74" s="242"/>
      <c r="AF74" s="242"/>
      <c r="AG74" s="242"/>
      <c r="AH74" s="242"/>
      <c r="AI74" s="242"/>
      <c r="AJ74" s="242"/>
      <c r="AK74" s="242"/>
      <c r="AL74" s="242"/>
      <c r="AM74" s="242"/>
      <c r="AN74" s="132"/>
      <c r="AO74" s="242"/>
      <c r="AP74" s="242"/>
      <c r="AQ74" s="242"/>
      <c r="AR74" s="242"/>
      <c r="AS74" s="242"/>
      <c r="AT74" s="242"/>
      <c r="AU74" s="243" t="s">
        <v>271</v>
      </c>
      <c r="AV74" s="243"/>
      <c r="AW74" s="247"/>
      <c r="AX74" s="242"/>
      <c r="AY74" s="230"/>
      <c r="AZ74" s="242"/>
      <c r="BA74" s="242"/>
      <c r="BB74" s="442"/>
      <c r="BC74" s="362"/>
    </row>
    <row r="75" spans="1:58" s="300" customFormat="1" ht="17.100000000000001" customHeight="1" x14ac:dyDescent="0.2">
      <c r="A75" s="299"/>
      <c r="B75" s="243"/>
      <c r="C75" s="132" t="s">
        <v>211</v>
      </c>
      <c r="D75" s="243" t="s">
        <v>426</v>
      </c>
      <c r="E75" s="301" t="s">
        <v>429</v>
      </c>
      <c r="F75" s="243" t="s">
        <v>278</v>
      </c>
      <c r="G75" s="243" t="s">
        <v>314</v>
      </c>
      <c r="H75" s="338" t="s">
        <v>315</v>
      </c>
      <c r="I75" s="242">
        <v>24</v>
      </c>
      <c r="J75" s="243"/>
      <c r="K75" s="243" t="s">
        <v>430</v>
      </c>
      <c r="L75" s="275" t="s">
        <v>317</v>
      </c>
      <c r="M75" s="275" t="s">
        <v>318</v>
      </c>
      <c r="N75" s="275" t="s">
        <v>319</v>
      </c>
      <c r="O75" s="303"/>
      <c r="P75" s="303"/>
      <c r="Q75" s="303"/>
      <c r="R75" s="304"/>
      <c r="S75" s="242"/>
      <c r="T75" s="242"/>
      <c r="U75" s="243" t="s">
        <v>190</v>
      </c>
      <c r="V75" s="305"/>
      <c r="W75" s="306"/>
      <c r="X75" s="231"/>
      <c r="Y75" s="304">
        <v>20</v>
      </c>
      <c r="Z75" s="339">
        <v>0</v>
      </c>
      <c r="AA75" s="339">
        <v>0</v>
      </c>
      <c r="AB75" s="339">
        <v>0</v>
      </c>
      <c r="AC75" s="242"/>
      <c r="AD75" s="131"/>
      <c r="AE75" s="242"/>
      <c r="AF75" s="242"/>
      <c r="AG75" s="242"/>
      <c r="AH75" s="242"/>
      <c r="AI75" s="242"/>
      <c r="AJ75" s="242"/>
      <c r="AK75" s="242"/>
      <c r="AL75" s="242"/>
      <c r="AM75" s="242"/>
      <c r="AN75" s="132"/>
      <c r="AO75" s="242"/>
      <c r="AP75" s="242"/>
      <c r="AQ75" s="242"/>
      <c r="AR75" s="242"/>
      <c r="AS75" s="242"/>
      <c r="AT75" s="242"/>
      <c r="AU75" s="243" t="s">
        <v>271</v>
      </c>
      <c r="AV75" s="243"/>
      <c r="AW75" s="247"/>
      <c r="AX75" s="242"/>
      <c r="AY75" s="230"/>
      <c r="AZ75" s="242"/>
      <c r="BA75" s="242"/>
      <c r="BB75" s="442"/>
      <c r="BC75" s="362" t="s">
        <v>431</v>
      </c>
    </row>
    <row r="76" spans="1:58" s="320" customFormat="1" ht="17.100000000000001" customHeight="1" x14ac:dyDescent="0.2">
      <c r="A76" s="299" t="s">
        <v>183</v>
      </c>
      <c r="B76" s="139"/>
      <c r="C76" s="132" t="s">
        <v>211</v>
      </c>
      <c r="D76" s="246" t="s">
        <v>432</v>
      </c>
      <c r="E76" s="243" t="s">
        <v>433</v>
      </c>
      <c r="F76" s="243"/>
      <c r="G76" s="243"/>
      <c r="H76" s="338" t="s">
        <v>434</v>
      </c>
      <c r="I76" s="138">
        <v>24</v>
      </c>
      <c r="J76" s="243"/>
      <c r="K76" s="243" t="s">
        <v>435</v>
      </c>
      <c r="L76" s="275" t="s">
        <v>214</v>
      </c>
      <c r="M76" s="275" t="s">
        <v>215</v>
      </c>
      <c r="N76" s="340" t="s">
        <v>303</v>
      </c>
      <c r="O76" s="243" t="s">
        <v>186</v>
      </c>
      <c r="P76" s="273">
        <v>1700</v>
      </c>
      <c r="Q76" s="273">
        <v>4200</v>
      </c>
      <c r="R76" s="259">
        <f>(P76*P76)/1000000</f>
        <v>2.89</v>
      </c>
      <c r="S76" s="242"/>
      <c r="T76" s="242"/>
      <c r="U76" s="243" t="s">
        <v>190</v>
      </c>
      <c r="V76" s="128">
        <v>0.15</v>
      </c>
      <c r="W76" s="134">
        <v>28700</v>
      </c>
      <c r="X76" s="231">
        <f>W76*(1+V76)</f>
        <v>33005</v>
      </c>
      <c r="Y76" s="130"/>
      <c r="Z76" s="339">
        <v>310150</v>
      </c>
      <c r="AA76" s="339">
        <v>383250</v>
      </c>
      <c r="AB76" s="339">
        <v>509790</v>
      </c>
      <c r="AC76" s="242"/>
      <c r="AD76" s="131"/>
      <c r="AE76" s="242"/>
      <c r="AF76" s="242"/>
      <c r="AG76" s="242"/>
      <c r="AH76" s="242">
        <v>157</v>
      </c>
      <c r="AI76" s="242" t="s">
        <v>304</v>
      </c>
      <c r="AJ76" s="242">
        <v>-46</v>
      </c>
      <c r="AK76" s="242">
        <v>110</v>
      </c>
      <c r="AL76" s="243"/>
      <c r="AM76" s="242"/>
      <c r="AN76" s="132"/>
      <c r="AO76" s="242"/>
      <c r="AP76" s="242"/>
      <c r="AQ76" s="242"/>
      <c r="AR76" s="242"/>
      <c r="AS76" s="142"/>
      <c r="AT76" s="242"/>
      <c r="AU76" s="243" t="s">
        <v>305</v>
      </c>
      <c r="AV76" s="243" t="s">
        <v>436</v>
      </c>
      <c r="AW76" s="247"/>
      <c r="AX76" s="242"/>
      <c r="AY76" s="430"/>
      <c r="AZ76" s="431"/>
      <c r="BA76" s="431"/>
      <c r="BB76" s="340"/>
      <c r="BC76" s="362" t="s">
        <v>437</v>
      </c>
      <c r="BD76" s="468"/>
      <c r="BE76" s="468"/>
      <c r="BF76" s="461" t="s">
        <v>311</v>
      </c>
    </row>
    <row r="77" spans="1:58" s="300" customFormat="1" ht="17.100000000000001" customHeight="1" x14ac:dyDescent="0.2">
      <c r="A77" s="299" t="s">
        <v>183</v>
      </c>
      <c r="B77" s="139"/>
      <c r="C77" s="132" t="s">
        <v>211</v>
      </c>
      <c r="D77" s="246" t="s">
        <v>432</v>
      </c>
      <c r="E77" s="243" t="s">
        <v>438</v>
      </c>
      <c r="F77" s="243"/>
      <c r="G77" s="243"/>
      <c r="H77" s="338" t="s">
        <v>434</v>
      </c>
      <c r="I77" s="138">
        <v>24</v>
      </c>
      <c r="J77" s="243"/>
      <c r="K77" s="243" t="s">
        <v>439</v>
      </c>
      <c r="L77" s="275" t="s">
        <v>214</v>
      </c>
      <c r="M77" s="275" t="s">
        <v>215</v>
      </c>
      <c r="N77" s="275" t="s">
        <v>303</v>
      </c>
      <c r="O77" s="243" t="s">
        <v>186</v>
      </c>
      <c r="P77" s="273">
        <v>2500</v>
      </c>
      <c r="Q77" s="273">
        <v>4400</v>
      </c>
      <c r="R77" s="259">
        <f>(P77*P77)/1000000</f>
        <v>6.25</v>
      </c>
      <c r="S77" s="242"/>
      <c r="T77" s="242"/>
      <c r="U77" s="243" t="s">
        <v>190</v>
      </c>
      <c r="V77" s="128">
        <v>0.15</v>
      </c>
      <c r="W77" s="134">
        <v>53300</v>
      </c>
      <c r="X77" s="231">
        <f>W77*(1+V77)</f>
        <v>61294.999999999993</v>
      </c>
      <c r="Y77" s="130"/>
      <c r="Z77" s="339">
        <v>310150</v>
      </c>
      <c r="AA77" s="339">
        <v>387500</v>
      </c>
      <c r="AB77" s="339">
        <v>509790</v>
      </c>
      <c r="AC77" s="242"/>
      <c r="AD77" s="131"/>
      <c r="AE77" s="242"/>
      <c r="AF77" s="242"/>
      <c r="AG77" s="242"/>
      <c r="AH77" s="242">
        <v>157</v>
      </c>
      <c r="AI77" s="242" t="s">
        <v>304</v>
      </c>
      <c r="AJ77" s="242">
        <v>-46</v>
      </c>
      <c r="AK77" s="242">
        <v>110</v>
      </c>
      <c r="AL77" s="243"/>
      <c r="AM77" s="242"/>
      <c r="AN77" s="132"/>
      <c r="AO77" s="242"/>
      <c r="AP77" s="242"/>
      <c r="AQ77" s="242"/>
      <c r="AR77" s="242"/>
      <c r="AS77" s="142"/>
      <c r="AT77" s="242"/>
      <c r="AU77" s="243" t="s">
        <v>305</v>
      </c>
      <c r="AV77" s="243" t="s">
        <v>436</v>
      </c>
      <c r="AW77" s="247"/>
      <c r="AX77" s="242"/>
      <c r="AY77" s="430"/>
      <c r="AZ77" s="431"/>
      <c r="BA77" s="323"/>
      <c r="BB77" s="340" t="s">
        <v>440</v>
      </c>
      <c r="BC77" s="362" t="s">
        <v>437</v>
      </c>
      <c r="BD77" s="467"/>
      <c r="BE77" s="467"/>
      <c r="BF77" s="461" t="s">
        <v>311</v>
      </c>
    </row>
    <row r="78" spans="1:58" s="300" customFormat="1" ht="17.100000000000001" customHeight="1" x14ac:dyDescent="0.2">
      <c r="A78" s="299"/>
      <c r="B78" s="243"/>
      <c r="C78" s="132" t="s">
        <v>211</v>
      </c>
      <c r="D78" s="243" t="s">
        <v>432</v>
      </c>
      <c r="E78" s="301" t="s">
        <v>441</v>
      </c>
      <c r="F78" s="243" t="s">
        <v>278</v>
      </c>
      <c r="G78" s="243" t="s">
        <v>314</v>
      </c>
      <c r="H78" s="338" t="s">
        <v>315</v>
      </c>
      <c r="I78" s="242">
        <v>24</v>
      </c>
      <c r="J78" s="243"/>
      <c r="K78" s="243" t="s">
        <v>442</v>
      </c>
      <c r="L78" s="275" t="s">
        <v>317</v>
      </c>
      <c r="M78" s="275" t="s">
        <v>318</v>
      </c>
      <c r="N78" s="275" t="s">
        <v>319</v>
      </c>
      <c r="O78" s="303"/>
      <c r="P78" s="303"/>
      <c r="Q78" s="303"/>
      <c r="R78" s="304"/>
      <c r="S78" s="242"/>
      <c r="T78" s="242"/>
      <c r="U78" s="243" t="s">
        <v>190</v>
      </c>
      <c r="V78" s="305"/>
      <c r="W78" s="306"/>
      <c r="X78" s="231"/>
      <c r="Y78" s="304">
        <v>150</v>
      </c>
      <c r="Z78" s="339">
        <v>0</v>
      </c>
      <c r="AA78" s="339">
        <v>0</v>
      </c>
      <c r="AB78" s="339">
        <v>0</v>
      </c>
      <c r="AC78" s="242"/>
      <c r="AD78" s="131"/>
      <c r="AE78" s="242"/>
      <c r="AF78" s="242"/>
      <c r="AG78" s="242"/>
      <c r="AH78" s="242"/>
      <c r="AI78" s="242"/>
      <c r="AJ78" s="242"/>
      <c r="AK78" s="242"/>
      <c r="AL78" s="242"/>
      <c r="AM78" s="242"/>
      <c r="AN78" s="132"/>
      <c r="AO78" s="242"/>
      <c r="AP78" s="242"/>
      <c r="AQ78" s="242"/>
      <c r="AR78" s="242"/>
      <c r="AS78" s="242"/>
      <c r="AT78" s="242"/>
      <c r="AU78" s="243" t="s">
        <v>271</v>
      </c>
      <c r="AV78" s="243"/>
      <c r="AW78" s="247"/>
      <c r="AX78" s="242"/>
      <c r="BC78" s="362"/>
    </row>
    <row r="79" spans="1:58" s="300" customFormat="1" ht="17.100000000000001" customHeight="1" x14ac:dyDescent="0.2">
      <c r="A79" s="299"/>
      <c r="B79" s="243"/>
      <c r="C79" s="132" t="s">
        <v>211</v>
      </c>
      <c r="D79" s="243" t="s">
        <v>443</v>
      </c>
      <c r="E79" s="301" t="s">
        <v>444</v>
      </c>
      <c r="F79" s="243" t="s">
        <v>278</v>
      </c>
      <c r="G79" s="243" t="s">
        <v>314</v>
      </c>
      <c r="H79" s="338" t="s">
        <v>315</v>
      </c>
      <c r="I79" s="242">
        <v>24</v>
      </c>
      <c r="J79" s="243"/>
      <c r="K79" s="243" t="s">
        <v>445</v>
      </c>
      <c r="L79" s="275" t="s">
        <v>317</v>
      </c>
      <c r="M79" s="275" t="s">
        <v>318</v>
      </c>
      <c r="N79" s="275" t="s">
        <v>319</v>
      </c>
      <c r="O79" s="303"/>
      <c r="P79" s="303"/>
      <c r="Q79" s="303"/>
      <c r="R79" s="304"/>
      <c r="S79" s="242"/>
      <c r="T79" s="242"/>
      <c r="U79" s="243" t="s">
        <v>190</v>
      </c>
      <c r="V79" s="305"/>
      <c r="W79" s="306"/>
      <c r="X79" s="231"/>
      <c r="Y79" s="304">
        <v>8900</v>
      </c>
      <c r="Z79" s="339">
        <v>0</v>
      </c>
      <c r="AA79" s="339">
        <v>0</v>
      </c>
      <c r="AB79" s="339">
        <v>0</v>
      </c>
      <c r="AC79" s="242"/>
      <c r="AD79" s="131"/>
      <c r="AE79" s="242"/>
      <c r="AF79" s="242"/>
      <c r="AG79" s="242"/>
      <c r="AH79" s="242"/>
      <c r="AI79" s="242"/>
      <c r="AJ79" s="242"/>
      <c r="AK79" s="242"/>
      <c r="AL79" s="242"/>
      <c r="AM79" s="242"/>
      <c r="AN79" s="132"/>
      <c r="AO79" s="242"/>
      <c r="AP79" s="242"/>
      <c r="AQ79" s="242"/>
      <c r="AR79" s="242"/>
      <c r="AS79" s="242"/>
      <c r="AT79" s="242"/>
      <c r="AU79" s="243" t="s">
        <v>271</v>
      </c>
      <c r="AV79" s="243"/>
      <c r="AW79" s="247"/>
      <c r="AX79" s="242"/>
      <c r="AY79" s="230"/>
      <c r="AZ79" s="242"/>
      <c r="BA79" s="242"/>
      <c r="BB79" s="442"/>
      <c r="BC79" s="362"/>
    </row>
    <row r="80" spans="1:58" s="327" customFormat="1" ht="17.100000000000001" customHeight="1" x14ac:dyDescent="0.2">
      <c r="A80" s="299"/>
      <c r="B80" s="243"/>
      <c r="C80" s="132" t="s">
        <v>211</v>
      </c>
      <c r="D80" s="243" t="s">
        <v>446</v>
      </c>
      <c r="E80" s="301" t="s">
        <v>447</v>
      </c>
      <c r="F80" s="243" t="s">
        <v>278</v>
      </c>
      <c r="G80" s="243" t="s">
        <v>314</v>
      </c>
      <c r="H80" s="338" t="s">
        <v>315</v>
      </c>
      <c r="I80" s="242">
        <v>24</v>
      </c>
      <c r="J80" s="243"/>
      <c r="K80" s="243" t="s">
        <v>448</v>
      </c>
      <c r="L80" s="275" t="s">
        <v>317</v>
      </c>
      <c r="M80" s="275" t="s">
        <v>318</v>
      </c>
      <c r="N80" s="275" t="s">
        <v>319</v>
      </c>
      <c r="O80" s="303"/>
      <c r="P80" s="303"/>
      <c r="Q80" s="303"/>
      <c r="R80" s="304"/>
      <c r="S80" s="242"/>
      <c r="T80" s="242"/>
      <c r="U80" s="243" t="s">
        <v>190</v>
      </c>
      <c r="V80" s="305"/>
      <c r="W80" s="306"/>
      <c r="X80" s="231"/>
      <c r="Y80" s="304">
        <v>150</v>
      </c>
      <c r="Z80" s="339">
        <v>0</v>
      </c>
      <c r="AA80" s="339">
        <v>0</v>
      </c>
      <c r="AB80" s="339">
        <v>0</v>
      </c>
      <c r="AC80" s="242"/>
      <c r="AD80" s="131"/>
      <c r="AE80" s="242"/>
      <c r="AF80" s="242"/>
      <c r="AG80" s="242"/>
      <c r="AH80" s="242"/>
      <c r="AI80" s="242"/>
      <c r="AJ80" s="242"/>
      <c r="AK80" s="242"/>
      <c r="AL80" s="242"/>
      <c r="AM80" s="242"/>
      <c r="AN80" s="132"/>
      <c r="AO80" s="242"/>
      <c r="AP80" s="242"/>
      <c r="AQ80" s="242"/>
      <c r="AR80" s="242"/>
      <c r="AS80" s="242"/>
      <c r="AT80" s="242"/>
      <c r="AU80" s="243"/>
      <c r="AV80" s="243"/>
      <c r="AW80" s="247"/>
      <c r="AX80" s="242"/>
      <c r="AY80" s="230"/>
      <c r="AZ80" s="242"/>
      <c r="BA80" s="242"/>
      <c r="BB80" s="442"/>
      <c r="BC80" s="362"/>
      <c r="BF80" s="300"/>
    </row>
    <row r="81" spans="1:154" s="300" customFormat="1" ht="17.100000000000001" customHeight="1" x14ac:dyDescent="0.2">
      <c r="A81" s="299" t="s">
        <v>183</v>
      </c>
      <c r="B81" s="243"/>
      <c r="C81" s="132" t="s">
        <v>211</v>
      </c>
      <c r="D81" s="243" t="s">
        <v>449</v>
      </c>
      <c r="E81" s="332" t="s">
        <v>314</v>
      </c>
      <c r="F81" s="243" t="s">
        <v>290</v>
      </c>
      <c r="G81" s="243"/>
      <c r="H81" s="338" t="s">
        <v>315</v>
      </c>
      <c r="I81" s="242">
        <v>24</v>
      </c>
      <c r="J81" s="243"/>
      <c r="K81" s="243" t="s">
        <v>450</v>
      </c>
      <c r="L81" s="275" t="s">
        <v>188</v>
      </c>
      <c r="M81" s="340" t="s">
        <v>451</v>
      </c>
      <c r="N81" s="340" t="s">
        <v>452</v>
      </c>
      <c r="O81" s="333">
        <v>13000</v>
      </c>
      <c r="P81" s="333">
        <v>5000</v>
      </c>
      <c r="Q81" s="333">
        <v>11000</v>
      </c>
      <c r="R81" s="280">
        <f>O81*P81/10^6</f>
        <v>65</v>
      </c>
      <c r="S81" s="275"/>
      <c r="T81" s="275"/>
      <c r="U81" s="273" t="s">
        <v>190</v>
      </c>
      <c r="V81" s="341">
        <v>0.15</v>
      </c>
      <c r="W81" s="342">
        <v>60000</v>
      </c>
      <c r="X81" s="279">
        <f t="shared" ref="X81:X127" si="5">W81*(1+V81)</f>
        <v>69000</v>
      </c>
      <c r="Y81" s="444">
        <v>13000</v>
      </c>
      <c r="Z81" s="406">
        <v>286178</v>
      </c>
      <c r="AA81" s="406">
        <v>376775</v>
      </c>
      <c r="AB81" s="445">
        <v>502364</v>
      </c>
      <c r="AC81" s="242"/>
      <c r="AD81" s="131"/>
      <c r="AE81" s="242"/>
      <c r="AF81" s="242"/>
      <c r="AG81" s="242"/>
      <c r="AH81" s="242"/>
      <c r="AI81" s="242"/>
      <c r="AJ81" s="242"/>
      <c r="AK81" s="242"/>
      <c r="AL81" s="242"/>
      <c r="AM81" s="242"/>
      <c r="AN81" s="132"/>
      <c r="AO81" s="242"/>
      <c r="AP81" s="242"/>
      <c r="AQ81" s="242"/>
      <c r="AR81" s="242"/>
      <c r="AS81" s="242"/>
      <c r="AT81" s="242"/>
      <c r="AU81" s="243" t="s">
        <v>271</v>
      </c>
      <c r="AV81" s="243"/>
      <c r="AW81" s="247"/>
      <c r="AX81" s="242"/>
      <c r="AY81" s="429"/>
      <c r="AZ81" s="431"/>
      <c r="BA81" s="323"/>
      <c r="BB81" s="442" t="s">
        <v>453</v>
      </c>
      <c r="BC81" s="362" t="s">
        <v>454</v>
      </c>
      <c r="BD81" s="467"/>
      <c r="BE81" s="467"/>
      <c r="BF81" s="463" t="s">
        <v>455</v>
      </c>
    </row>
    <row r="82" spans="1:154" s="300" customFormat="1" ht="17.100000000000001" customHeight="1" x14ac:dyDescent="0.2">
      <c r="A82" s="299"/>
      <c r="B82" s="139"/>
      <c r="C82" s="132" t="s">
        <v>211</v>
      </c>
      <c r="D82" s="246"/>
      <c r="E82" s="243" t="s">
        <v>456</v>
      </c>
      <c r="F82" s="243"/>
      <c r="G82" s="243"/>
      <c r="H82" s="338"/>
      <c r="I82" s="242">
        <v>26</v>
      </c>
      <c r="J82" s="243"/>
      <c r="K82" s="243" t="s">
        <v>457</v>
      </c>
      <c r="L82" s="275" t="s">
        <v>214</v>
      </c>
      <c r="M82" s="275" t="s">
        <v>215</v>
      </c>
      <c r="N82" s="275" t="s">
        <v>216</v>
      </c>
      <c r="O82" s="243">
        <v>8000</v>
      </c>
      <c r="P82" s="243">
        <v>600</v>
      </c>
      <c r="Q82" s="243">
        <v>600</v>
      </c>
      <c r="R82" s="243">
        <f t="shared" ref="R82:R87" si="6">(O82*P82)/1000000</f>
        <v>4.8</v>
      </c>
      <c r="S82" s="242"/>
      <c r="T82" s="242"/>
      <c r="U82" s="243" t="s">
        <v>217</v>
      </c>
      <c r="V82" s="128">
        <v>0.15</v>
      </c>
      <c r="W82" s="294">
        <v>7250</v>
      </c>
      <c r="X82" s="231">
        <f t="shared" si="5"/>
        <v>8337.5</v>
      </c>
      <c r="Y82" s="130"/>
      <c r="Z82" s="339">
        <v>297399</v>
      </c>
      <c r="AA82" s="339">
        <v>369000</v>
      </c>
      <c r="AB82" s="339">
        <v>508090</v>
      </c>
      <c r="AC82" s="242"/>
      <c r="AD82" s="131"/>
      <c r="AE82" s="242"/>
      <c r="AF82" s="242"/>
      <c r="AG82" s="242"/>
      <c r="AH82" s="242"/>
      <c r="AI82" s="242"/>
      <c r="AJ82" s="242"/>
      <c r="AK82" s="242"/>
      <c r="AL82" s="243"/>
      <c r="AM82" s="242"/>
      <c r="AN82" s="132"/>
      <c r="AO82" s="242"/>
      <c r="AP82" s="242"/>
      <c r="AQ82" s="242"/>
      <c r="AR82" s="242"/>
      <c r="AS82" s="242"/>
      <c r="AT82" s="242"/>
      <c r="AU82" s="243"/>
      <c r="AV82" s="243"/>
      <c r="AW82" s="247"/>
      <c r="AX82" s="242"/>
      <c r="AY82" s="230"/>
      <c r="AZ82" s="242"/>
      <c r="BA82" s="242"/>
      <c r="BB82" s="442"/>
      <c r="BC82" s="362"/>
    </row>
    <row r="83" spans="1:154" s="300" customFormat="1" ht="17.100000000000001" customHeight="1" x14ac:dyDescent="0.2">
      <c r="A83" s="299"/>
      <c r="B83" s="139"/>
      <c r="C83" s="132" t="s">
        <v>184</v>
      </c>
      <c r="D83" s="246" t="s">
        <v>226</v>
      </c>
      <c r="E83" s="243" t="s">
        <v>458</v>
      </c>
      <c r="F83" s="243"/>
      <c r="G83" s="243"/>
      <c r="H83" s="338" t="s">
        <v>459</v>
      </c>
      <c r="I83" s="242">
        <v>27</v>
      </c>
      <c r="J83" s="243"/>
      <c r="K83" s="243" t="s">
        <v>460</v>
      </c>
      <c r="L83" s="275" t="s">
        <v>317</v>
      </c>
      <c r="M83" s="275" t="s">
        <v>229</v>
      </c>
      <c r="N83" s="275" t="s">
        <v>345</v>
      </c>
      <c r="O83" s="243">
        <v>3000</v>
      </c>
      <c r="P83" s="243">
        <v>800</v>
      </c>
      <c r="Q83" s="243">
        <v>2200</v>
      </c>
      <c r="R83" s="243">
        <f t="shared" si="6"/>
        <v>2.4</v>
      </c>
      <c r="S83" s="242"/>
      <c r="T83" s="242"/>
      <c r="U83" s="243" t="s">
        <v>190</v>
      </c>
      <c r="V83" s="128">
        <v>0.15</v>
      </c>
      <c r="W83" s="130">
        <v>1600</v>
      </c>
      <c r="X83" s="231">
        <f t="shared" si="5"/>
        <v>1839.9999999999998</v>
      </c>
      <c r="Y83" s="135"/>
      <c r="Z83" s="339">
        <v>324572</v>
      </c>
      <c r="AA83" s="339">
        <v>402744</v>
      </c>
      <c r="AB83" s="339">
        <v>509265</v>
      </c>
      <c r="AC83" s="242"/>
      <c r="AD83" s="131"/>
      <c r="AE83" s="242"/>
      <c r="AF83" s="242"/>
      <c r="AG83" s="242"/>
      <c r="AH83" s="243"/>
      <c r="AI83" s="243"/>
      <c r="AJ83" s="243"/>
      <c r="AK83" s="243"/>
      <c r="AL83" s="243"/>
      <c r="AM83" s="242"/>
      <c r="AN83" s="132"/>
      <c r="AO83" s="242"/>
      <c r="AP83" s="242"/>
      <c r="AQ83" s="242"/>
      <c r="AR83" s="242"/>
      <c r="AS83" s="142"/>
      <c r="AT83" s="242"/>
      <c r="AU83" s="243"/>
      <c r="AV83" s="243"/>
      <c r="AW83" s="247"/>
      <c r="AX83" s="242"/>
      <c r="AY83" s="230"/>
      <c r="AZ83" s="242"/>
      <c r="BA83" s="242"/>
      <c r="BB83" s="442"/>
      <c r="BC83" s="362"/>
    </row>
    <row r="84" spans="1:154" s="300" customFormat="1" ht="17.100000000000001" customHeight="1" x14ac:dyDescent="0.2">
      <c r="A84" s="299"/>
      <c r="B84" s="139"/>
      <c r="C84" s="132" t="s">
        <v>184</v>
      </c>
      <c r="D84" s="246" t="s">
        <v>226</v>
      </c>
      <c r="E84" s="243" t="s">
        <v>461</v>
      </c>
      <c r="F84" s="243"/>
      <c r="G84" s="243"/>
      <c r="H84" s="338" t="s">
        <v>459</v>
      </c>
      <c r="I84" s="138">
        <v>27</v>
      </c>
      <c r="J84" s="243"/>
      <c r="K84" s="243" t="s">
        <v>462</v>
      </c>
      <c r="L84" s="275" t="s">
        <v>317</v>
      </c>
      <c r="M84" s="275" t="s">
        <v>229</v>
      </c>
      <c r="N84" s="275" t="s">
        <v>345</v>
      </c>
      <c r="O84" s="243">
        <v>3000</v>
      </c>
      <c r="P84" s="243">
        <v>800</v>
      </c>
      <c r="Q84" s="243">
        <v>2200</v>
      </c>
      <c r="R84" s="243">
        <f t="shared" si="6"/>
        <v>2.4</v>
      </c>
      <c r="S84" s="242"/>
      <c r="T84" s="242"/>
      <c r="U84" s="243" t="s">
        <v>190</v>
      </c>
      <c r="V84" s="128">
        <v>0.15</v>
      </c>
      <c r="W84" s="134">
        <v>1600</v>
      </c>
      <c r="X84" s="231">
        <f t="shared" si="5"/>
        <v>1839.9999999999998</v>
      </c>
      <c r="Y84" s="135"/>
      <c r="Z84" s="339">
        <v>328372</v>
      </c>
      <c r="AA84" s="339">
        <v>403528</v>
      </c>
      <c r="AB84" s="339">
        <v>509265</v>
      </c>
      <c r="AC84" s="242"/>
      <c r="AD84" s="131"/>
      <c r="AE84" s="242"/>
      <c r="AF84" s="242"/>
      <c r="AG84" s="242"/>
      <c r="AH84" s="243"/>
      <c r="AI84" s="243"/>
      <c r="AJ84" s="243"/>
      <c r="AK84" s="243"/>
      <c r="AL84" s="243"/>
      <c r="AM84" s="242"/>
      <c r="AN84" s="132"/>
      <c r="AO84" s="242"/>
      <c r="AP84" s="242"/>
      <c r="AQ84" s="242"/>
      <c r="AR84" s="242"/>
      <c r="AS84" s="142"/>
      <c r="AT84" s="242"/>
      <c r="AU84" s="243"/>
      <c r="AV84" s="243"/>
      <c r="AW84" s="247"/>
      <c r="AX84" s="242"/>
      <c r="AY84" s="230"/>
      <c r="AZ84" s="242"/>
      <c r="BA84" s="242"/>
      <c r="BB84" s="442"/>
      <c r="BC84" s="362"/>
    </row>
    <row r="85" spans="1:154" s="300" customFormat="1" ht="17.100000000000001" customHeight="1" x14ac:dyDescent="0.2">
      <c r="A85" s="299"/>
      <c r="B85" s="139"/>
      <c r="C85" s="132" t="s">
        <v>184</v>
      </c>
      <c r="D85" s="246" t="s">
        <v>238</v>
      </c>
      <c r="E85" s="243" t="s">
        <v>463</v>
      </c>
      <c r="F85" s="243"/>
      <c r="G85" s="243"/>
      <c r="H85" s="338" t="s">
        <v>464</v>
      </c>
      <c r="I85" s="242">
        <v>27</v>
      </c>
      <c r="J85" s="243"/>
      <c r="K85" s="246" t="s">
        <v>465</v>
      </c>
      <c r="L85" s="275" t="s">
        <v>317</v>
      </c>
      <c r="M85" s="275" t="s">
        <v>269</v>
      </c>
      <c r="N85" s="275" t="s">
        <v>270</v>
      </c>
      <c r="O85" s="243">
        <v>13600</v>
      </c>
      <c r="P85" s="243">
        <v>1600</v>
      </c>
      <c r="Q85" s="243">
        <v>2800</v>
      </c>
      <c r="R85" s="243">
        <f t="shared" si="6"/>
        <v>21.76</v>
      </c>
      <c r="S85" s="242"/>
      <c r="T85" s="242"/>
      <c r="U85" s="243" t="s">
        <v>190</v>
      </c>
      <c r="V85" s="128">
        <v>0.15</v>
      </c>
      <c r="W85" s="134">
        <v>12000</v>
      </c>
      <c r="X85" s="231">
        <f t="shared" si="5"/>
        <v>13799.999999999998</v>
      </c>
      <c r="Y85" s="135"/>
      <c r="Z85" s="339">
        <v>325808</v>
      </c>
      <c r="AA85" s="339">
        <v>394800</v>
      </c>
      <c r="AB85" s="339">
        <v>516650</v>
      </c>
      <c r="AC85" s="242"/>
      <c r="AD85" s="131"/>
      <c r="AE85" s="242"/>
      <c r="AF85" s="242"/>
      <c r="AG85" s="242"/>
      <c r="AH85" s="243"/>
      <c r="AI85" s="243"/>
      <c r="AJ85" s="243"/>
      <c r="AK85" s="243"/>
      <c r="AL85" s="243"/>
      <c r="AM85" s="242"/>
      <c r="AN85" s="132"/>
      <c r="AO85" s="242"/>
      <c r="AP85" s="242"/>
      <c r="AQ85" s="242"/>
      <c r="AR85" s="242"/>
      <c r="AS85" s="142">
        <v>12000</v>
      </c>
      <c r="AT85" s="242"/>
      <c r="AU85" s="243"/>
      <c r="AV85" s="243"/>
      <c r="AW85" s="247"/>
      <c r="AX85" s="242"/>
      <c r="AY85" s="430"/>
      <c r="AZ85" s="431"/>
      <c r="BA85" s="431"/>
      <c r="BB85" s="442"/>
      <c r="BC85" s="362" t="s">
        <v>466</v>
      </c>
    </row>
    <row r="86" spans="1:154" s="300" customFormat="1" ht="17.100000000000001" customHeight="1" x14ac:dyDescent="0.2">
      <c r="A86" s="299"/>
      <c r="B86" s="139"/>
      <c r="C86" s="132" t="s">
        <v>184</v>
      </c>
      <c r="D86" s="246" t="s">
        <v>238</v>
      </c>
      <c r="E86" s="243" t="s">
        <v>467</v>
      </c>
      <c r="F86" s="243"/>
      <c r="G86" s="243"/>
      <c r="H86" s="338" t="s">
        <v>464</v>
      </c>
      <c r="I86" s="242">
        <v>27</v>
      </c>
      <c r="J86" s="243"/>
      <c r="K86" s="246" t="s">
        <v>468</v>
      </c>
      <c r="L86" s="275" t="s">
        <v>317</v>
      </c>
      <c r="M86" s="275" t="s">
        <v>269</v>
      </c>
      <c r="N86" s="275" t="s">
        <v>270</v>
      </c>
      <c r="O86" s="243">
        <v>13600</v>
      </c>
      <c r="P86" s="243">
        <v>1600</v>
      </c>
      <c r="Q86" s="243">
        <v>2800</v>
      </c>
      <c r="R86" s="243">
        <f t="shared" si="6"/>
        <v>21.76</v>
      </c>
      <c r="S86" s="242"/>
      <c r="T86" s="242"/>
      <c r="U86" s="243" t="s">
        <v>190</v>
      </c>
      <c r="V86" s="128">
        <v>0.15</v>
      </c>
      <c r="W86" s="134">
        <v>12000</v>
      </c>
      <c r="X86" s="231">
        <f t="shared" si="5"/>
        <v>13799.999999999998</v>
      </c>
      <c r="Y86" s="135"/>
      <c r="Z86" s="339">
        <v>328008</v>
      </c>
      <c r="AA86" s="339">
        <v>400500</v>
      </c>
      <c r="AB86" s="339">
        <v>515250</v>
      </c>
      <c r="AC86" s="242"/>
      <c r="AD86" s="131"/>
      <c r="AE86" s="242"/>
      <c r="AF86" s="242"/>
      <c r="AG86" s="242"/>
      <c r="AH86" s="243"/>
      <c r="AI86" s="243"/>
      <c r="AJ86" s="243"/>
      <c r="AK86" s="243"/>
      <c r="AL86" s="243"/>
      <c r="AM86" s="242"/>
      <c r="AN86" s="132"/>
      <c r="AO86" s="242"/>
      <c r="AP86" s="242"/>
      <c r="AQ86" s="242"/>
      <c r="AR86" s="242"/>
      <c r="AS86" s="142">
        <v>12000</v>
      </c>
      <c r="AT86" s="242"/>
      <c r="AU86" s="243"/>
      <c r="AV86" s="243"/>
      <c r="AW86" s="247"/>
      <c r="AX86" s="242"/>
      <c r="AY86" s="430"/>
      <c r="AZ86" s="431"/>
      <c r="BA86" s="431"/>
      <c r="BB86" s="442"/>
      <c r="BC86" s="362" t="s">
        <v>466</v>
      </c>
    </row>
    <row r="87" spans="1:154" s="300" customFormat="1" ht="17.100000000000001" customHeight="1" x14ac:dyDescent="0.2">
      <c r="A87" s="299"/>
      <c r="B87" s="139"/>
      <c r="C87" s="132" t="s">
        <v>184</v>
      </c>
      <c r="D87" s="246" t="s">
        <v>238</v>
      </c>
      <c r="E87" s="243" t="s">
        <v>469</v>
      </c>
      <c r="F87" s="243"/>
      <c r="G87" s="243"/>
      <c r="H87" s="338" t="s">
        <v>470</v>
      </c>
      <c r="I87" s="242">
        <v>27</v>
      </c>
      <c r="J87" s="243"/>
      <c r="K87" s="246" t="s">
        <v>471</v>
      </c>
      <c r="L87" s="275" t="s">
        <v>214</v>
      </c>
      <c r="M87" s="275" t="s">
        <v>229</v>
      </c>
      <c r="N87" s="275" t="s">
        <v>345</v>
      </c>
      <c r="O87" s="243">
        <v>2000</v>
      </c>
      <c r="P87" s="243">
        <v>1800</v>
      </c>
      <c r="Q87" s="243">
        <v>500</v>
      </c>
      <c r="R87" s="243">
        <f t="shared" si="6"/>
        <v>3.6</v>
      </c>
      <c r="S87" s="242"/>
      <c r="T87" s="242"/>
      <c r="U87" s="243" t="s">
        <v>190</v>
      </c>
      <c r="V87" s="128">
        <v>0.15</v>
      </c>
      <c r="W87" s="134">
        <v>500</v>
      </c>
      <c r="X87" s="231">
        <f t="shared" si="5"/>
        <v>575</v>
      </c>
      <c r="Y87" s="135"/>
      <c r="Z87" s="339">
        <v>323963</v>
      </c>
      <c r="AA87" s="339">
        <v>397121</v>
      </c>
      <c r="AB87" s="339">
        <v>509200</v>
      </c>
      <c r="AC87" s="242"/>
      <c r="AD87" s="131"/>
      <c r="AE87" s="242"/>
      <c r="AF87" s="242"/>
      <c r="AG87" s="242"/>
      <c r="AH87" s="243"/>
      <c r="AI87" s="243"/>
      <c r="AJ87" s="243"/>
      <c r="AK87" s="243"/>
      <c r="AL87" s="243"/>
      <c r="AM87" s="242"/>
      <c r="AN87" s="132"/>
      <c r="AO87" s="242"/>
      <c r="AP87" s="242"/>
      <c r="AQ87" s="242"/>
      <c r="AR87" s="242"/>
      <c r="AS87" s="142"/>
      <c r="AT87" s="242"/>
      <c r="AU87" s="243"/>
      <c r="AV87" s="243"/>
      <c r="AW87" s="247"/>
      <c r="AX87" s="242"/>
      <c r="AY87" s="230"/>
      <c r="AZ87" s="242"/>
      <c r="BA87" s="242"/>
      <c r="BB87" s="442"/>
      <c r="BC87" s="362" t="s">
        <v>472</v>
      </c>
    </row>
    <row r="88" spans="1:154" s="300" customFormat="1" ht="17.100000000000001" customHeight="1" x14ac:dyDescent="0.2">
      <c r="A88" s="299"/>
      <c r="B88" s="233"/>
      <c r="C88" s="132" t="s">
        <v>184</v>
      </c>
      <c r="D88" s="246" t="s">
        <v>238</v>
      </c>
      <c r="E88" s="243" t="s">
        <v>473</v>
      </c>
      <c r="F88" s="243"/>
      <c r="G88" s="243"/>
      <c r="H88" s="338" t="s">
        <v>343</v>
      </c>
      <c r="I88" s="138">
        <v>27</v>
      </c>
      <c r="J88" s="243"/>
      <c r="K88" s="246" t="s">
        <v>474</v>
      </c>
      <c r="L88" s="275" t="s">
        <v>214</v>
      </c>
      <c r="M88" s="275" t="s">
        <v>229</v>
      </c>
      <c r="N88" s="275" t="s">
        <v>345</v>
      </c>
      <c r="O88" s="243">
        <v>600</v>
      </c>
      <c r="P88" s="243">
        <v>800</v>
      </c>
      <c r="Q88" s="243">
        <v>2200</v>
      </c>
      <c r="R88" s="243">
        <f>(P88*P88)/1000000</f>
        <v>0.64</v>
      </c>
      <c r="S88" s="137"/>
      <c r="T88" s="137"/>
      <c r="U88" s="243" t="s">
        <v>190</v>
      </c>
      <c r="V88" s="128">
        <v>0.15</v>
      </c>
      <c r="W88" s="134">
        <v>300</v>
      </c>
      <c r="X88" s="231">
        <f t="shared" si="5"/>
        <v>345</v>
      </c>
      <c r="Y88" s="144"/>
      <c r="Z88" s="339">
        <v>323480</v>
      </c>
      <c r="AA88" s="339">
        <v>399127</v>
      </c>
      <c r="AB88" s="339">
        <v>509301</v>
      </c>
      <c r="AC88" s="137"/>
      <c r="AD88" s="145"/>
      <c r="AE88" s="137"/>
      <c r="AF88" s="137"/>
      <c r="AG88" s="137"/>
      <c r="AH88" s="143"/>
      <c r="AI88" s="143"/>
      <c r="AJ88" s="143"/>
      <c r="AK88" s="143"/>
      <c r="AL88" s="143"/>
      <c r="AM88" s="137"/>
      <c r="AN88" s="146"/>
      <c r="AO88" s="137"/>
      <c r="AP88" s="137"/>
      <c r="AQ88" s="137"/>
      <c r="AR88" s="137"/>
      <c r="AS88" s="147"/>
      <c r="AT88" s="137"/>
      <c r="AU88" s="143"/>
      <c r="AV88" s="143"/>
      <c r="AW88" s="247"/>
      <c r="AX88" s="137"/>
      <c r="AY88" s="230"/>
      <c r="AZ88" s="137"/>
      <c r="BA88" s="137"/>
      <c r="BB88" s="442"/>
      <c r="BC88" s="362"/>
    </row>
    <row r="89" spans="1:154" s="300" customFormat="1" ht="17.100000000000001" customHeight="1" x14ac:dyDescent="0.2">
      <c r="A89" s="299"/>
      <c r="B89" s="233"/>
      <c r="C89" s="132" t="s">
        <v>184</v>
      </c>
      <c r="D89" s="246" t="s">
        <v>238</v>
      </c>
      <c r="E89" s="243" t="s">
        <v>475</v>
      </c>
      <c r="F89" s="243"/>
      <c r="G89" s="243"/>
      <c r="H89" s="338" t="s">
        <v>343</v>
      </c>
      <c r="I89" s="242">
        <v>27</v>
      </c>
      <c r="J89" s="243"/>
      <c r="K89" s="246" t="s">
        <v>476</v>
      </c>
      <c r="L89" s="275" t="s">
        <v>214</v>
      </c>
      <c r="M89" s="275" t="s">
        <v>229</v>
      </c>
      <c r="N89" s="275" t="s">
        <v>345</v>
      </c>
      <c r="O89" s="243">
        <v>600</v>
      </c>
      <c r="P89" s="243">
        <v>800</v>
      </c>
      <c r="Q89" s="243">
        <v>2200</v>
      </c>
      <c r="R89" s="243">
        <f>(P89*P89)/1000000</f>
        <v>0.64</v>
      </c>
      <c r="S89" s="137"/>
      <c r="T89" s="137"/>
      <c r="U89" s="243" t="s">
        <v>190</v>
      </c>
      <c r="V89" s="128">
        <v>0.15</v>
      </c>
      <c r="W89" s="134">
        <v>300</v>
      </c>
      <c r="X89" s="231">
        <f t="shared" si="5"/>
        <v>345</v>
      </c>
      <c r="Y89" s="144"/>
      <c r="Z89" s="339">
        <v>324290</v>
      </c>
      <c r="AA89" s="339">
        <v>399127</v>
      </c>
      <c r="AB89" s="339">
        <v>509301</v>
      </c>
      <c r="AC89" s="137"/>
      <c r="AD89" s="145"/>
      <c r="AE89" s="137"/>
      <c r="AF89" s="137"/>
      <c r="AG89" s="137"/>
      <c r="AH89" s="143"/>
      <c r="AI89" s="143"/>
      <c r="AJ89" s="143"/>
      <c r="AK89" s="143"/>
      <c r="AL89" s="143"/>
      <c r="AM89" s="137"/>
      <c r="AN89" s="146"/>
      <c r="AO89" s="137"/>
      <c r="AP89" s="137"/>
      <c r="AQ89" s="137"/>
      <c r="AR89" s="137"/>
      <c r="AS89" s="147"/>
      <c r="AT89" s="137"/>
      <c r="AU89" s="143"/>
      <c r="AV89" s="143"/>
      <c r="AW89" s="247"/>
      <c r="AX89" s="137"/>
      <c r="AY89" s="230"/>
      <c r="AZ89" s="137"/>
      <c r="BA89" s="137"/>
      <c r="BB89" s="442"/>
      <c r="BC89" s="362"/>
    </row>
    <row r="90" spans="1:154" s="320" customFormat="1" ht="17.100000000000001" customHeight="1" x14ac:dyDescent="0.2">
      <c r="A90" s="299" t="s">
        <v>183</v>
      </c>
      <c r="B90" s="139"/>
      <c r="C90" s="132" t="s">
        <v>184</v>
      </c>
      <c r="D90" s="246" t="s">
        <v>243</v>
      </c>
      <c r="E90" s="243" t="s">
        <v>477</v>
      </c>
      <c r="F90" s="243"/>
      <c r="G90" s="243"/>
      <c r="H90" s="338" t="s">
        <v>464</v>
      </c>
      <c r="I90" s="242">
        <v>27</v>
      </c>
      <c r="J90" s="243"/>
      <c r="K90" s="243" t="s">
        <v>478</v>
      </c>
      <c r="L90" s="275" t="s">
        <v>317</v>
      </c>
      <c r="M90" s="275" t="s">
        <v>269</v>
      </c>
      <c r="N90" s="275" t="s">
        <v>479</v>
      </c>
      <c r="O90" s="243">
        <v>5000</v>
      </c>
      <c r="P90" s="243">
        <v>4000</v>
      </c>
      <c r="Q90" s="243">
        <v>5000</v>
      </c>
      <c r="R90" s="243">
        <f t="shared" ref="R90:R98" si="7">(O90*P90)/1000000</f>
        <v>20</v>
      </c>
      <c r="S90" s="242"/>
      <c r="T90" s="242"/>
      <c r="U90" s="243" t="s">
        <v>190</v>
      </c>
      <c r="V90" s="128">
        <v>0.15</v>
      </c>
      <c r="W90" s="134">
        <v>42000</v>
      </c>
      <c r="X90" s="231">
        <f t="shared" si="5"/>
        <v>48299.999999999993</v>
      </c>
      <c r="Y90" s="130">
        <v>12000</v>
      </c>
      <c r="Z90" s="339">
        <v>340390</v>
      </c>
      <c r="AA90" s="339">
        <v>393490</v>
      </c>
      <c r="AB90" s="339">
        <v>516220</v>
      </c>
      <c r="AC90" s="242"/>
      <c r="AD90" s="131"/>
      <c r="AE90" s="242"/>
      <c r="AF90" s="242"/>
      <c r="AG90" s="242"/>
      <c r="AH90" s="243"/>
      <c r="AI90" s="243"/>
      <c r="AJ90" s="243"/>
      <c r="AK90" s="243"/>
      <c r="AL90" s="243"/>
      <c r="AM90" s="242"/>
      <c r="AN90" s="132"/>
      <c r="AO90" s="242"/>
      <c r="AP90" s="242"/>
      <c r="AQ90" s="242"/>
      <c r="AR90" s="242"/>
      <c r="AS90" s="142">
        <v>13000</v>
      </c>
      <c r="AT90" s="242"/>
      <c r="AU90" s="243"/>
      <c r="AV90" s="243"/>
      <c r="AW90" s="247"/>
      <c r="AX90" s="242"/>
      <c r="AY90" s="430"/>
      <c r="AZ90" s="431"/>
      <c r="BA90" s="431"/>
      <c r="BB90" s="442"/>
      <c r="BC90" s="362" t="s">
        <v>480</v>
      </c>
      <c r="BF90" s="300"/>
      <c r="BG90" s="300"/>
      <c r="BH90" s="300"/>
      <c r="BI90" s="300"/>
      <c r="BJ90" s="300"/>
      <c r="BK90" s="300"/>
      <c r="BL90" s="300"/>
      <c r="BM90" s="300"/>
      <c r="BN90" s="300"/>
      <c r="BO90" s="300"/>
      <c r="BP90" s="300"/>
      <c r="BQ90" s="300"/>
      <c r="BR90" s="300"/>
      <c r="BS90" s="300"/>
      <c r="BT90" s="300"/>
      <c r="BU90" s="300"/>
      <c r="BV90" s="300"/>
      <c r="BW90" s="300"/>
      <c r="BX90" s="300"/>
      <c r="BY90" s="300"/>
      <c r="BZ90" s="300"/>
      <c r="CA90" s="300"/>
      <c r="CB90" s="300"/>
      <c r="CC90" s="300"/>
      <c r="CD90" s="300"/>
      <c r="CE90" s="300"/>
      <c r="CF90" s="300"/>
      <c r="CG90" s="300"/>
      <c r="CH90" s="300"/>
      <c r="CI90" s="300"/>
      <c r="CJ90" s="300"/>
      <c r="CK90" s="300"/>
      <c r="CL90" s="300"/>
      <c r="CM90" s="300"/>
      <c r="CN90" s="300"/>
      <c r="CO90" s="300"/>
      <c r="CP90" s="300"/>
      <c r="CQ90" s="300"/>
      <c r="CR90" s="300"/>
      <c r="CS90" s="300"/>
      <c r="CT90" s="300"/>
      <c r="CU90" s="300"/>
      <c r="CV90" s="300"/>
      <c r="CW90" s="300"/>
      <c r="CX90" s="300"/>
      <c r="CY90" s="300"/>
      <c r="CZ90" s="300"/>
      <c r="DA90" s="300"/>
      <c r="DB90" s="300"/>
      <c r="DC90" s="300"/>
      <c r="DD90" s="300"/>
      <c r="DE90" s="300"/>
      <c r="DF90" s="300"/>
      <c r="DG90" s="300"/>
      <c r="DH90" s="300"/>
      <c r="DI90" s="300"/>
      <c r="DJ90" s="300"/>
      <c r="DK90" s="300"/>
      <c r="DL90" s="300"/>
      <c r="DM90" s="300"/>
      <c r="DN90" s="300"/>
      <c r="DO90" s="300"/>
      <c r="DP90" s="300"/>
      <c r="DQ90" s="300"/>
      <c r="DR90" s="300"/>
      <c r="DS90" s="300"/>
      <c r="DT90" s="300"/>
      <c r="DU90" s="300"/>
      <c r="DV90" s="300"/>
      <c r="DW90" s="300"/>
      <c r="DX90" s="300"/>
      <c r="DY90" s="300"/>
      <c r="DZ90" s="300"/>
      <c r="EA90" s="300"/>
      <c r="EB90" s="300"/>
      <c r="EC90" s="300"/>
      <c r="ED90" s="300"/>
      <c r="EE90" s="300"/>
      <c r="EF90" s="300"/>
      <c r="EG90" s="300"/>
      <c r="EH90" s="300"/>
      <c r="EI90" s="300"/>
      <c r="EJ90" s="300"/>
      <c r="EK90" s="300"/>
      <c r="EL90" s="300"/>
      <c r="EM90" s="300"/>
      <c r="EN90" s="300"/>
      <c r="EO90" s="300"/>
      <c r="EP90" s="300"/>
      <c r="EQ90" s="300"/>
      <c r="ER90" s="300"/>
      <c r="ES90" s="300"/>
      <c r="ET90" s="300"/>
      <c r="EU90" s="300"/>
      <c r="EV90" s="300"/>
      <c r="EW90" s="300"/>
      <c r="EX90" s="300"/>
    </row>
    <row r="91" spans="1:154" s="300" customFormat="1" ht="17.100000000000001" customHeight="1" x14ac:dyDescent="0.2">
      <c r="A91" s="299" t="s">
        <v>183</v>
      </c>
      <c r="B91" s="139"/>
      <c r="C91" s="132" t="s">
        <v>184</v>
      </c>
      <c r="D91" s="246" t="s">
        <v>243</v>
      </c>
      <c r="E91" s="243" t="s">
        <v>481</v>
      </c>
      <c r="F91" s="243"/>
      <c r="G91" s="243"/>
      <c r="H91" s="338" t="s">
        <v>464</v>
      </c>
      <c r="I91" s="242">
        <v>27</v>
      </c>
      <c r="J91" s="243"/>
      <c r="K91" s="243" t="s">
        <v>482</v>
      </c>
      <c r="L91" s="275" t="s">
        <v>317</v>
      </c>
      <c r="M91" s="275" t="s">
        <v>269</v>
      </c>
      <c r="N91" s="275" t="s">
        <v>479</v>
      </c>
      <c r="O91" s="243">
        <v>5000</v>
      </c>
      <c r="P91" s="243">
        <v>4000</v>
      </c>
      <c r="Q91" s="243">
        <v>5000</v>
      </c>
      <c r="R91" s="243">
        <f t="shared" si="7"/>
        <v>20</v>
      </c>
      <c r="S91" s="242"/>
      <c r="T91" s="242"/>
      <c r="U91" s="243" t="s">
        <v>190</v>
      </c>
      <c r="V91" s="128">
        <v>0.15</v>
      </c>
      <c r="W91" s="134">
        <v>42000</v>
      </c>
      <c r="X91" s="231">
        <f t="shared" si="5"/>
        <v>48299.999999999993</v>
      </c>
      <c r="Y91" s="130">
        <v>12000</v>
      </c>
      <c r="Z91" s="339">
        <v>340390</v>
      </c>
      <c r="AA91" s="339">
        <v>399990</v>
      </c>
      <c r="AB91" s="339">
        <v>516220</v>
      </c>
      <c r="AC91" s="242"/>
      <c r="AD91" s="131"/>
      <c r="AE91" s="242"/>
      <c r="AF91" s="242"/>
      <c r="AG91" s="242"/>
      <c r="AH91" s="243"/>
      <c r="AI91" s="243"/>
      <c r="AJ91" s="243"/>
      <c r="AK91" s="243"/>
      <c r="AL91" s="243"/>
      <c r="AM91" s="242"/>
      <c r="AN91" s="132"/>
      <c r="AO91" s="242"/>
      <c r="AP91" s="242"/>
      <c r="AQ91" s="242"/>
      <c r="AR91" s="242"/>
      <c r="AS91" s="142">
        <v>13000</v>
      </c>
      <c r="AT91" s="242"/>
      <c r="AU91" s="243"/>
      <c r="AV91" s="243"/>
      <c r="AW91" s="247"/>
      <c r="AX91" s="242"/>
      <c r="AY91" s="430"/>
      <c r="AZ91" s="431"/>
      <c r="BA91" s="431"/>
      <c r="BB91" s="442"/>
      <c r="BC91" s="362" t="s">
        <v>483</v>
      </c>
    </row>
    <row r="92" spans="1:154" s="300" customFormat="1" ht="17.100000000000001" customHeight="1" x14ac:dyDescent="0.2">
      <c r="A92" s="299" t="s">
        <v>183</v>
      </c>
      <c r="B92" s="139"/>
      <c r="C92" s="132" t="s">
        <v>211</v>
      </c>
      <c r="D92" s="246" t="s">
        <v>354</v>
      </c>
      <c r="E92" s="243" t="s">
        <v>484</v>
      </c>
      <c r="F92" s="243"/>
      <c r="G92" s="243"/>
      <c r="H92" s="338" t="s">
        <v>470</v>
      </c>
      <c r="I92" s="242">
        <v>27</v>
      </c>
      <c r="J92" s="243"/>
      <c r="K92" s="246" t="s">
        <v>485</v>
      </c>
      <c r="L92" s="275" t="s">
        <v>317</v>
      </c>
      <c r="M92" s="275" t="s">
        <v>318</v>
      </c>
      <c r="N92" s="275" t="s">
        <v>318</v>
      </c>
      <c r="O92" s="273">
        <v>4000</v>
      </c>
      <c r="P92" s="273">
        <v>830</v>
      </c>
      <c r="Q92" s="273">
        <v>1500</v>
      </c>
      <c r="R92" s="243">
        <f t="shared" si="7"/>
        <v>3.32</v>
      </c>
      <c r="S92" s="242"/>
      <c r="T92" s="242"/>
      <c r="U92" s="243" t="s">
        <v>190</v>
      </c>
      <c r="V92" s="128">
        <v>0.15</v>
      </c>
      <c r="W92" s="134">
        <v>3174</v>
      </c>
      <c r="X92" s="231">
        <f t="shared" si="5"/>
        <v>3650.1</v>
      </c>
      <c r="Y92" s="130"/>
      <c r="Z92" s="339">
        <v>308179</v>
      </c>
      <c r="AA92" s="339">
        <v>399279</v>
      </c>
      <c r="AB92" s="339">
        <v>514700</v>
      </c>
      <c r="AC92" s="242"/>
      <c r="AD92" s="131"/>
      <c r="AE92" s="242"/>
      <c r="AF92" s="242"/>
      <c r="AG92" s="242"/>
      <c r="AH92" s="243">
        <v>185</v>
      </c>
      <c r="AI92" s="243"/>
      <c r="AJ92" s="243">
        <v>-46</v>
      </c>
      <c r="AK92" s="243">
        <v>150</v>
      </c>
      <c r="AL92" s="243"/>
      <c r="AM92" s="242"/>
      <c r="AN92" s="132"/>
      <c r="AO92" s="242"/>
      <c r="AP92" s="242"/>
      <c r="AQ92" s="242"/>
      <c r="AR92" s="242"/>
      <c r="AS92" s="142">
        <v>540</v>
      </c>
      <c r="AT92" s="242"/>
      <c r="AU92" s="243" t="s">
        <v>271</v>
      </c>
      <c r="AV92" s="243"/>
      <c r="AW92" s="247"/>
      <c r="AX92" s="242"/>
      <c r="AY92" s="430"/>
      <c r="AZ92" s="431"/>
      <c r="BA92" s="431"/>
      <c r="BB92" s="442"/>
      <c r="BC92" s="362" t="s">
        <v>486</v>
      </c>
      <c r="BD92" s="467"/>
      <c r="BE92" s="467"/>
      <c r="BF92" s="472" t="s">
        <v>487</v>
      </c>
    </row>
    <row r="93" spans="1:154" s="300" customFormat="1" ht="17.100000000000001" customHeight="1" x14ac:dyDescent="0.2">
      <c r="A93" s="299" t="s">
        <v>183</v>
      </c>
      <c r="B93" s="139"/>
      <c r="C93" s="132" t="s">
        <v>211</v>
      </c>
      <c r="D93" s="246" t="s">
        <v>362</v>
      </c>
      <c r="E93" s="243" t="s">
        <v>488</v>
      </c>
      <c r="F93" s="243"/>
      <c r="G93" s="243"/>
      <c r="H93" s="338" t="s">
        <v>364</v>
      </c>
      <c r="I93" s="242">
        <v>27</v>
      </c>
      <c r="J93" s="243"/>
      <c r="K93" s="246" t="s">
        <v>489</v>
      </c>
      <c r="L93" s="275" t="s">
        <v>366</v>
      </c>
      <c r="M93" s="275" t="s">
        <v>367</v>
      </c>
      <c r="N93" s="275" t="s">
        <v>367</v>
      </c>
      <c r="O93" s="130">
        <v>15885</v>
      </c>
      <c r="P93" s="130">
        <v>1750</v>
      </c>
      <c r="Q93" s="130">
        <v>2610</v>
      </c>
      <c r="R93" s="259">
        <f t="shared" si="7"/>
        <v>27.798749999999998</v>
      </c>
      <c r="S93" s="242"/>
      <c r="T93" s="242"/>
      <c r="U93" s="243" t="s">
        <v>190</v>
      </c>
      <c r="V93" s="128">
        <v>0.15</v>
      </c>
      <c r="W93" s="134">
        <v>25610</v>
      </c>
      <c r="X93" s="130">
        <f t="shared" si="5"/>
        <v>29451.499999999996</v>
      </c>
      <c r="Y93" s="130">
        <v>16450</v>
      </c>
      <c r="Z93" s="339">
        <v>300609</v>
      </c>
      <c r="AA93" s="339">
        <v>380499</v>
      </c>
      <c r="AB93" s="339">
        <v>524000</v>
      </c>
      <c r="AC93" s="242"/>
      <c r="AD93" s="131"/>
      <c r="AE93" s="242"/>
      <c r="AF93" s="242"/>
      <c r="AG93" s="242"/>
      <c r="AH93" s="382">
        <v>33.636000000000003</v>
      </c>
      <c r="AI93" s="259">
        <v>33.363999999999997</v>
      </c>
      <c r="AJ93" s="243">
        <v>84.5</v>
      </c>
      <c r="AK93" s="243">
        <v>20</v>
      </c>
      <c r="AL93" s="243">
        <v>14028</v>
      </c>
      <c r="AM93" s="242">
        <v>817</v>
      </c>
      <c r="AN93" s="132"/>
      <c r="AO93" s="242" t="s">
        <v>368</v>
      </c>
      <c r="AP93" s="242"/>
      <c r="AQ93" s="142">
        <v>22801</v>
      </c>
      <c r="AR93" s="242"/>
      <c r="AS93" s="327"/>
      <c r="AT93" s="242">
        <v>1246</v>
      </c>
      <c r="AU93" s="243" t="s">
        <v>369</v>
      </c>
      <c r="AV93" s="243" t="s">
        <v>370</v>
      </c>
      <c r="AW93" s="247"/>
      <c r="AX93" s="242"/>
      <c r="AY93" s="429"/>
      <c r="AZ93" s="431"/>
      <c r="BA93" s="431"/>
      <c r="BB93" s="442" t="s">
        <v>371</v>
      </c>
      <c r="BC93" s="362" t="s">
        <v>490</v>
      </c>
      <c r="BD93" s="467"/>
      <c r="BE93" s="467"/>
      <c r="BF93" s="472" t="s">
        <v>373</v>
      </c>
    </row>
    <row r="94" spans="1:154" s="320" customFormat="1" ht="17.100000000000001" customHeight="1" x14ac:dyDescent="0.2">
      <c r="A94" s="299" t="s">
        <v>208</v>
      </c>
      <c r="B94" s="139"/>
      <c r="C94" s="132" t="s">
        <v>211</v>
      </c>
      <c r="D94" s="246" t="s">
        <v>362</v>
      </c>
      <c r="E94" s="243" t="s">
        <v>491</v>
      </c>
      <c r="F94" s="243"/>
      <c r="G94" s="243"/>
      <c r="H94" s="338" t="s">
        <v>364</v>
      </c>
      <c r="I94" s="242">
        <v>27</v>
      </c>
      <c r="J94" s="243"/>
      <c r="K94" s="246" t="s">
        <v>492</v>
      </c>
      <c r="L94" s="275" t="s">
        <v>317</v>
      </c>
      <c r="M94" s="275" t="s">
        <v>318</v>
      </c>
      <c r="N94" s="275" t="s">
        <v>318</v>
      </c>
      <c r="O94" s="130">
        <v>8600</v>
      </c>
      <c r="P94" s="130">
        <v>920</v>
      </c>
      <c r="Q94" s="130">
        <v>1070</v>
      </c>
      <c r="R94" s="259">
        <f t="shared" si="7"/>
        <v>7.9119999999999999</v>
      </c>
      <c r="S94" s="242"/>
      <c r="T94" s="242"/>
      <c r="U94" s="243" t="s">
        <v>190</v>
      </c>
      <c r="V94" s="128">
        <v>0.15</v>
      </c>
      <c r="W94" s="134">
        <v>5890</v>
      </c>
      <c r="X94" s="130">
        <f t="shared" si="5"/>
        <v>6773.4999999999991</v>
      </c>
      <c r="Y94" s="130">
        <v>1260</v>
      </c>
      <c r="Z94" s="339"/>
      <c r="AA94" s="339"/>
      <c r="AB94" s="339"/>
      <c r="AC94" s="242"/>
      <c r="AD94" s="131"/>
      <c r="AE94" s="242"/>
      <c r="AF94" s="242"/>
      <c r="AG94" s="242"/>
      <c r="AH94" s="243">
        <v>163.5</v>
      </c>
      <c r="AI94" s="243">
        <v>163.05000000000001</v>
      </c>
      <c r="AJ94" s="243">
        <v>137.69999999999999</v>
      </c>
      <c r="AK94" s="243">
        <v>90</v>
      </c>
      <c r="AL94" s="243">
        <v>1218</v>
      </c>
      <c r="AM94" s="242">
        <v>188</v>
      </c>
      <c r="AN94" s="132"/>
      <c r="AO94" s="242" t="s">
        <v>368</v>
      </c>
      <c r="AP94" s="242"/>
      <c r="AQ94" s="142">
        <v>5204</v>
      </c>
      <c r="AR94" s="242"/>
      <c r="AS94" s="327"/>
      <c r="AT94" s="242">
        <v>62.7</v>
      </c>
      <c r="AU94" s="243" t="s">
        <v>369</v>
      </c>
      <c r="AV94" s="243" t="s">
        <v>370</v>
      </c>
      <c r="AW94" s="247"/>
      <c r="AX94" s="242"/>
      <c r="AY94" s="429"/>
      <c r="AZ94" s="323"/>
      <c r="BA94" s="323"/>
      <c r="BB94" s="442" t="s">
        <v>493</v>
      </c>
      <c r="BC94" s="362" t="s">
        <v>494</v>
      </c>
      <c r="BD94" s="468"/>
      <c r="BE94" s="468"/>
      <c r="BF94" s="472" t="s">
        <v>373</v>
      </c>
    </row>
    <row r="95" spans="1:154" s="300" customFormat="1" ht="17.100000000000001" customHeight="1" x14ac:dyDescent="0.2">
      <c r="A95" s="299"/>
      <c r="B95" s="139"/>
      <c r="C95" s="132" t="s">
        <v>211</v>
      </c>
      <c r="D95" s="246" t="s">
        <v>374</v>
      </c>
      <c r="E95" s="243" t="s">
        <v>495</v>
      </c>
      <c r="F95" s="243"/>
      <c r="G95" s="243"/>
      <c r="H95" s="338" t="s">
        <v>496</v>
      </c>
      <c r="I95" s="242">
        <v>27</v>
      </c>
      <c r="J95" s="243"/>
      <c r="K95" s="243" t="s">
        <v>497</v>
      </c>
      <c r="L95" s="275" t="s">
        <v>317</v>
      </c>
      <c r="M95" s="275" t="s">
        <v>318</v>
      </c>
      <c r="N95" s="275" t="s">
        <v>318</v>
      </c>
      <c r="O95" s="273">
        <v>1000</v>
      </c>
      <c r="P95" s="273">
        <v>500</v>
      </c>
      <c r="Q95" s="273">
        <v>1000</v>
      </c>
      <c r="R95" s="243">
        <f t="shared" si="7"/>
        <v>0.5</v>
      </c>
      <c r="S95" s="242"/>
      <c r="T95" s="242"/>
      <c r="U95" s="243" t="s">
        <v>190</v>
      </c>
      <c r="V95" s="128">
        <v>0.15</v>
      </c>
      <c r="W95" s="134">
        <v>1250</v>
      </c>
      <c r="X95" s="231">
        <f t="shared" si="5"/>
        <v>1437.5</v>
      </c>
      <c r="Y95" s="130"/>
      <c r="Z95" s="339">
        <v>319045</v>
      </c>
      <c r="AA95" s="339">
        <v>391536</v>
      </c>
      <c r="AB95" s="339">
        <v>506925</v>
      </c>
      <c r="AC95" s="242"/>
      <c r="AD95" s="131"/>
      <c r="AE95" s="242"/>
      <c r="AF95" s="242"/>
      <c r="AG95" s="242"/>
      <c r="AH95" s="243"/>
      <c r="AI95" s="243"/>
      <c r="AJ95" s="243"/>
      <c r="AK95" s="243"/>
      <c r="AL95" s="243"/>
      <c r="AM95" s="242"/>
      <c r="AN95" s="132"/>
      <c r="AO95" s="242"/>
      <c r="AP95" s="242"/>
      <c r="AQ95" s="242"/>
      <c r="AR95" s="242"/>
      <c r="AS95" s="142"/>
      <c r="AT95" s="242"/>
      <c r="AU95" s="243" t="s">
        <v>498</v>
      </c>
      <c r="AV95" s="243" t="s">
        <v>499</v>
      </c>
      <c r="AW95" s="247"/>
      <c r="AX95" s="242"/>
      <c r="AY95" s="230"/>
      <c r="AZ95" s="242"/>
      <c r="BA95" s="242"/>
      <c r="BB95" s="442"/>
      <c r="BC95" s="362" t="s">
        <v>500</v>
      </c>
      <c r="BD95" s="467"/>
      <c r="BE95" s="467"/>
      <c r="BF95" s="472" t="s">
        <v>501</v>
      </c>
    </row>
    <row r="96" spans="1:154" s="300" customFormat="1" ht="17.100000000000001" customHeight="1" x14ac:dyDescent="0.2">
      <c r="A96" s="299"/>
      <c r="B96" s="139"/>
      <c r="C96" s="132" t="s">
        <v>211</v>
      </c>
      <c r="D96" s="246" t="s">
        <v>374</v>
      </c>
      <c r="E96" s="243" t="s">
        <v>502</v>
      </c>
      <c r="F96" s="243"/>
      <c r="G96" s="243"/>
      <c r="H96" s="338" t="s">
        <v>496</v>
      </c>
      <c r="I96" s="242">
        <v>27</v>
      </c>
      <c r="J96" s="243"/>
      <c r="K96" s="243" t="s">
        <v>503</v>
      </c>
      <c r="L96" s="275" t="s">
        <v>317</v>
      </c>
      <c r="M96" s="275" t="s">
        <v>318</v>
      </c>
      <c r="N96" s="275" t="s">
        <v>318</v>
      </c>
      <c r="O96" s="273">
        <v>1000</v>
      </c>
      <c r="P96" s="273">
        <v>500</v>
      </c>
      <c r="Q96" s="273">
        <v>1000</v>
      </c>
      <c r="R96" s="243">
        <f t="shared" si="7"/>
        <v>0.5</v>
      </c>
      <c r="S96" s="242"/>
      <c r="T96" s="242"/>
      <c r="U96" s="243" t="s">
        <v>190</v>
      </c>
      <c r="V96" s="128">
        <v>0.15</v>
      </c>
      <c r="W96" s="134">
        <v>1250</v>
      </c>
      <c r="X96" s="231">
        <f t="shared" si="5"/>
        <v>1437.5</v>
      </c>
      <c r="Y96" s="130"/>
      <c r="Z96" s="339">
        <v>319045</v>
      </c>
      <c r="AA96" s="339">
        <v>396637</v>
      </c>
      <c r="AB96" s="339">
        <v>506925</v>
      </c>
      <c r="AC96" s="242"/>
      <c r="AD96" s="131"/>
      <c r="AE96" s="242"/>
      <c r="AF96" s="242"/>
      <c r="AG96" s="242"/>
      <c r="AH96" s="243"/>
      <c r="AI96" s="243"/>
      <c r="AJ96" s="243"/>
      <c r="AK96" s="243"/>
      <c r="AL96" s="243"/>
      <c r="AM96" s="242"/>
      <c r="AN96" s="132"/>
      <c r="AO96" s="242"/>
      <c r="AP96" s="242"/>
      <c r="AQ96" s="242"/>
      <c r="AR96" s="242"/>
      <c r="AS96" s="142"/>
      <c r="AT96" s="242"/>
      <c r="AU96" s="243" t="s">
        <v>498</v>
      </c>
      <c r="AV96" s="243" t="s">
        <v>499</v>
      </c>
      <c r="AW96" s="247"/>
      <c r="AX96" s="242"/>
      <c r="AY96" s="230"/>
      <c r="AZ96" s="242"/>
      <c r="BA96" s="242"/>
      <c r="BB96" s="442"/>
      <c r="BC96" s="362" t="s">
        <v>500</v>
      </c>
      <c r="BD96" s="467"/>
      <c r="BE96" s="467"/>
      <c r="BF96" s="472" t="s">
        <v>501</v>
      </c>
    </row>
    <row r="97" spans="1:154" s="300" customFormat="1" ht="17.100000000000001" customHeight="1" x14ac:dyDescent="0.2">
      <c r="A97" s="299"/>
      <c r="B97" s="139"/>
      <c r="C97" s="232" t="s">
        <v>195</v>
      </c>
      <c r="D97" s="246" t="s">
        <v>504</v>
      </c>
      <c r="E97" s="243" t="s">
        <v>505</v>
      </c>
      <c r="F97" s="243"/>
      <c r="G97" s="243"/>
      <c r="H97" s="338" t="s">
        <v>506</v>
      </c>
      <c r="I97" s="148">
        <v>27</v>
      </c>
      <c r="J97" s="243"/>
      <c r="K97" s="149" t="s">
        <v>507</v>
      </c>
      <c r="L97" s="275" t="s">
        <v>317</v>
      </c>
      <c r="M97" s="275" t="s">
        <v>318</v>
      </c>
      <c r="N97" s="275" t="s">
        <v>318</v>
      </c>
      <c r="O97" s="273">
        <v>9200</v>
      </c>
      <c r="P97" s="273">
        <v>1500</v>
      </c>
      <c r="Q97" s="273">
        <v>2000</v>
      </c>
      <c r="R97" s="243">
        <f t="shared" si="7"/>
        <v>13.8</v>
      </c>
      <c r="S97" s="242"/>
      <c r="T97" s="242"/>
      <c r="U97" s="243" t="s">
        <v>190</v>
      </c>
      <c r="V97" s="128">
        <v>0.15</v>
      </c>
      <c r="W97" s="134">
        <v>4000</v>
      </c>
      <c r="X97" s="231">
        <f t="shared" si="5"/>
        <v>4600</v>
      </c>
      <c r="Y97" s="135"/>
      <c r="Z97" s="339">
        <v>297388</v>
      </c>
      <c r="AA97" s="339">
        <v>374219</v>
      </c>
      <c r="AB97" s="339">
        <v>514100</v>
      </c>
      <c r="AC97" s="242"/>
      <c r="AD97" s="131"/>
      <c r="AE97" s="242"/>
      <c r="AF97" s="242"/>
      <c r="AG97" s="242"/>
      <c r="AH97" s="243"/>
      <c r="AI97" s="243"/>
      <c r="AJ97" s="243"/>
      <c r="AK97" s="243"/>
      <c r="AL97" s="243"/>
      <c r="AM97" s="242"/>
      <c r="AN97" s="132"/>
      <c r="AO97" s="242"/>
      <c r="AP97" s="242"/>
      <c r="AQ97" s="242"/>
      <c r="AR97" s="242"/>
      <c r="AS97" s="242"/>
      <c r="AT97" s="242"/>
      <c r="AU97" s="243"/>
      <c r="AV97" s="243"/>
      <c r="AW97" s="247"/>
      <c r="AX97" s="242"/>
      <c r="AY97" s="230"/>
      <c r="AZ97" s="242"/>
      <c r="BA97" s="242"/>
      <c r="BB97" s="442"/>
      <c r="BC97" s="362"/>
    </row>
    <row r="98" spans="1:154" s="327" customFormat="1" ht="17.100000000000001" customHeight="1" x14ac:dyDescent="0.2">
      <c r="A98" s="299"/>
      <c r="B98" s="139"/>
      <c r="C98" s="232" t="s">
        <v>195</v>
      </c>
      <c r="D98" s="246" t="s">
        <v>504</v>
      </c>
      <c r="E98" s="243" t="s">
        <v>508</v>
      </c>
      <c r="F98" s="243"/>
      <c r="G98" s="243"/>
      <c r="H98" s="338" t="s">
        <v>506</v>
      </c>
      <c r="I98" s="148">
        <v>27</v>
      </c>
      <c r="J98" s="243"/>
      <c r="K98" s="149" t="s">
        <v>509</v>
      </c>
      <c r="L98" s="275" t="s">
        <v>317</v>
      </c>
      <c r="M98" s="275" t="s">
        <v>318</v>
      </c>
      <c r="N98" s="275" t="s">
        <v>510</v>
      </c>
      <c r="O98" s="273">
        <v>2500</v>
      </c>
      <c r="P98" s="273">
        <v>2500</v>
      </c>
      <c r="Q98" s="273">
        <v>2500</v>
      </c>
      <c r="R98" s="243">
        <f t="shared" si="7"/>
        <v>6.25</v>
      </c>
      <c r="S98" s="242"/>
      <c r="T98" s="242"/>
      <c r="U98" s="243" t="s">
        <v>190</v>
      </c>
      <c r="V98" s="128">
        <v>0.15</v>
      </c>
      <c r="W98" s="134">
        <v>2500</v>
      </c>
      <c r="X98" s="231">
        <f t="shared" si="5"/>
        <v>2875</v>
      </c>
      <c r="Y98" s="135"/>
      <c r="Z98" s="339">
        <v>312339</v>
      </c>
      <c r="AA98" s="339">
        <v>373470</v>
      </c>
      <c r="AB98" s="339">
        <v>514000</v>
      </c>
      <c r="AC98" s="242"/>
      <c r="AD98" s="131"/>
      <c r="AE98" s="242"/>
      <c r="AF98" s="242"/>
      <c r="AG98" s="242"/>
      <c r="AH98" s="243"/>
      <c r="AI98" s="243"/>
      <c r="AJ98" s="243"/>
      <c r="AK98" s="243"/>
      <c r="AL98" s="243"/>
      <c r="AM98" s="242"/>
      <c r="AN98" s="132"/>
      <c r="AO98" s="242"/>
      <c r="AP98" s="242"/>
      <c r="AQ98" s="242"/>
      <c r="AR98" s="242"/>
      <c r="AS98" s="242"/>
      <c r="AT98" s="242"/>
      <c r="AU98" s="243"/>
      <c r="AV98" s="243"/>
      <c r="AW98" s="247"/>
      <c r="AX98" s="242"/>
      <c r="AY98" s="230"/>
      <c r="AZ98" s="242"/>
      <c r="BA98" s="242"/>
      <c r="BB98" s="442"/>
      <c r="BC98" s="362"/>
      <c r="BF98" s="300"/>
    </row>
    <row r="99" spans="1:154" s="300" customFormat="1" ht="17.100000000000001" customHeight="1" x14ac:dyDescent="0.2">
      <c r="A99" s="299"/>
      <c r="B99" s="139"/>
      <c r="C99" s="132" t="s">
        <v>211</v>
      </c>
      <c r="D99" s="246" t="s">
        <v>511</v>
      </c>
      <c r="E99" s="243" t="s">
        <v>512</v>
      </c>
      <c r="F99" s="243" t="s">
        <v>278</v>
      </c>
      <c r="G99" s="243" t="s">
        <v>513</v>
      </c>
      <c r="H99" s="338" t="s">
        <v>459</v>
      </c>
      <c r="I99" s="242">
        <v>27</v>
      </c>
      <c r="J99" s="243"/>
      <c r="K99" s="243" t="s">
        <v>514</v>
      </c>
      <c r="L99" s="275" t="s">
        <v>366</v>
      </c>
      <c r="M99" s="275" t="s">
        <v>367</v>
      </c>
      <c r="N99" s="275" t="s">
        <v>281</v>
      </c>
      <c r="O99" s="243">
        <v>0</v>
      </c>
      <c r="P99" s="243">
        <v>0</v>
      </c>
      <c r="Q99" s="243">
        <v>0</v>
      </c>
      <c r="R99" s="243">
        <v>0</v>
      </c>
      <c r="S99" s="242"/>
      <c r="T99" s="242"/>
      <c r="U99" s="243" t="s">
        <v>190</v>
      </c>
      <c r="V99" s="128"/>
      <c r="W99" s="140"/>
      <c r="X99" s="231">
        <f t="shared" si="5"/>
        <v>0</v>
      </c>
      <c r="Y99" s="130"/>
      <c r="Z99" s="339">
        <v>0</v>
      </c>
      <c r="AA99" s="339">
        <v>0</v>
      </c>
      <c r="AB99" s="339">
        <v>0</v>
      </c>
      <c r="AC99" s="242"/>
      <c r="AD99" s="131"/>
      <c r="AE99" s="242"/>
      <c r="AF99" s="242"/>
      <c r="AG99" s="242"/>
      <c r="AH99" s="243"/>
      <c r="AI99" s="243"/>
      <c r="AJ99" s="243"/>
      <c r="AK99" s="243"/>
      <c r="AL99" s="243"/>
      <c r="AM99" s="242"/>
      <c r="AN99" s="132"/>
      <c r="AO99" s="242"/>
      <c r="AP99" s="242"/>
      <c r="AQ99" s="242"/>
      <c r="AR99" s="242"/>
      <c r="AS99" s="142"/>
      <c r="AT99" s="242"/>
      <c r="AU99" s="243"/>
      <c r="AV99" s="243"/>
      <c r="AW99" s="247"/>
      <c r="AX99" s="242"/>
      <c r="AY99" s="230"/>
      <c r="AZ99" s="242"/>
      <c r="BA99" s="242"/>
      <c r="BB99" s="442"/>
      <c r="BC99" s="362"/>
    </row>
    <row r="100" spans="1:154" s="300" customFormat="1" ht="17.100000000000001" customHeight="1" x14ac:dyDescent="0.2">
      <c r="A100" s="299"/>
      <c r="B100" s="139"/>
      <c r="C100" s="132" t="s">
        <v>184</v>
      </c>
      <c r="D100" s="246"/>
      <c r="E100" s="243" t="s">
        <v>515</v>
      </c>
      <c r="F100" s="243" t="s">
        <v>278</v>
      </c>
      <c r="G100" s="243" t="s">
        <v>513</v>
      </c>
      <c r="H100" s="338" t="s">
        <v>459</v>
      </c>
      <c r="I100" s="242">
        <v>27</v>
      </c>
      <c r="J100" s="243"/>
      <c r="K100" s="243" t="s">
        <v>516</v>
      </c>
      <c r="L100" s="275" t="s">
        <v>366</v>
      </c>
      <c r="M100" s="275" t="s">
        <v>367</v>
      </c>
      <c r="N100" s="275" t="s">
        <v>281</v>
      </c>
      <c r="O100" s="243">
        <v>0</v>
      </c>
      <c r="P100" s="243">
        <v>0</v>
      </c>
      <c r="Q100" s="243">
        <v>0</v>
      </c>
      <c r="R100" s="243">
        <v>0</v>
      </c>
      <c r="S100" s="242"/>
      <c r="T100" s="242"/>
      <c r="U100" s="243" t="s">
        <v>190</v>
      </c>
      <c r="V100" s="128"/>
      <c r="W100" s="140"/>
      <c r="X100" s="231">
        <f t="shared" si="5"/>
        <v>0</v>
      </c>
      <c r="Y100" s="130"/>
      <c r="Z100" s="339">
        <v>0</v>
      </c>
      <c r="AA100" s="339">
        <v>0</v>
      </c>
      <c r="AB100" s="339">
        <v>0</v>
      </c>
      <c r="AC100" s="242"/>
      <c r="AD100" s="131"/>
      <c r="AE100" s="242"/>
      <c r="AF100" s="242"/>
      <c r="AG100" s="242"/>
      <c r="AH100" s="243"/>
      <c r="AI100" s="243"/>
      <c r="AJ100" s="243"/>
      <c r="AK100" s="243"/>
      <c r="AL100" s="243"/>
      <c r="AM100" s="242"/>
      <c r="AN100" s="132"/>
      <c r="AO100" s="242"/>
      <c r="AP100" s="242"/>
      <c r="AQ100" s="242"/>
      <c r="AR100" s="242"/>
      <c r="AS100" s="142"/>
      <c r="AT100" s="242"/>
      <c r="AU100" s="243"/>
      <c r="AV100" s="243"/>
      <c r="AW100" s="247"/>
      <c r="AX100" s="242"/>
      <c r="AY100" s="230"/>
      <c r="AZ100" s="242"/>
      <c r="BA100" s="242"/>
      <c r="BB100" s="442"/>
      <c r="BC100" s="362"/>
    </row>
    <row r="101" spans="1:154" s="300" customFormat="1" ht="17.100000000000001" customHeight="1" x14ac:dyDescent="0.2">
      <c r="A101" s="299"/>
      <c r="B101" s="139"/>
      <c r="C101" s="132" t="s">
        <v>211</v>
      </c>
      <c r="D101" s="246" t="s">
        <v>511</v>
      </c>
      <c r="E101" s="243" t="s">
        <v>517</v>
      </c>
      <c r="F101" s="243" t="s">
        <v>278</v>
      </c>
      <c r="G101" s="243" t="s">
        <v>518</v>
      </c>
      <c r="H101" s="338" t="s">
        <v>459</v>
      </c>
      <c r="I101" s="138">
        <v>27</v>
      </c>
      <c r="J101" s="243"/>
      <c r="K101" s="243" t="s">
        <v>519</v>
      </c>
      <c r="L101" s="275" t="s">
        <v>366</v>
      </c>
      <c r="M101" s="275" t="s">
        <v>367</v>
      </c>
      <c r="N101" s="275" t="s">
        <v>281</v>
      </c>
      <c r="O101" s="243">
        <v>0</v>
      </c>
      <c r="P101" s="243">
        <v>0</v>
      </c>
      <c r="Q101" s="243">
        <v>0</v>
      </c>
      <c r="R101" s="243">
        <v>0</v>
      </c>
      <c r="S101" s="242"/>
      <c r="T101" s="242"/>
      <c r="U101" s="243" t="s">
        <v>190</v>
      </c>
      <c r="V101" s="128"/>
      <c r="W101" s="129"/>
      <c r="X101" s="231">
        <f t="shared" si="5"/>
        <v>0</v>
      </c>
      <c r="Y101" s="130"/>
      <c r="Z101" s="339">
        <v>0</v>
      </c>
      <c r="AA101" s="339">
        <v>0</v>
      </c>
      <c r="AB101" s="339">
        <v>0</v>
      </c>
      <c r="AC101" s="242"/>
      <c r="AD101" s="131"/>
      <c r="AE101" s="242"/>
      <c r="AF101" s="242"/>
      <c r="AG101" s="242"/>
      <c r="AH101" s="243"/>
      <c r="AI101" s="243"/>
      <c r="AJ101" s="243"/>
      <c r="AK101" s="243"/>
      <c r="AL101" s="243"/>
      <c r="AM101" s="242"/>
      <c r="AN101" s="132"/>
      <c r="AO101" s="242"/>
      <c r="AP101" s="242"/>
      <c r="AQ101" s="242"/>
      <c r="AR101" s="242"/>
      <c r="AS101" s="142"/>
      <c r="AT101" s="242"/>
      <c r="AU101" s="243"/>
      <c r="AV101" s="243"/>
      <c r="AW101" s="247"/>
      <c r="AX101" s="242"/>
      <c r="AY101" s="230"/>
      <c r="AZ101" s="242"/>
      <c r="BA101" s="242"/>
      <c r="BB101" s="442"/>
      <c r="BC101" s="362"/>
    </row>
    <row r="102" spans="1:154" s="320" customFormat="1" ht="17.100000000000001" customHeight="1" x14ac:dyDescent="0.2">
      <c r="A102" s="299"/>
      <c r="B102" s="139"/>
      <c r="C102" s="132" t="s">
        <v>184</v>
      </c>
      <c r="D102" s="246"/>
      <c r="E102" s="243" t="s">
        <v>520</v>
      </c>
      <c r="F102" s="243" t="s">
        <v>278</v>
      </c>
      <c r="G102" s="243" t="s">
        <v>518</v>
      </c>
      <c r="H102" s="338" t="s">
        <v>459</v>
      </c>
      <c r="I102" s="138">
        <v>27</v>
      </c>
      <c r="J102" s="243"/>
      <c r="K102" s="243" t="s">
        <v>521</v>
      </c>
      <c r="L102" s="275" t="s">
        <v>366</v>
      </c>
      <c r="M102" s="275" t="s">
        <v>367</v>
      </c>
      <c r="N102" s="275" t="s">
        <v>281</v>
      </c>
      <c r="O102" s="243">
        <v>0</v>
      </c>
      <c r="P102" s="243">
        <v>0</v>
      </c>
      <c r="Q102" s="243">
        <v>0</v>
      </c>
      <c r="R102" s="243">
        <v>0</v>
      </c>
      <c r="S102" s="242"/>
      <c r="T102" s="242"/>
      <c r="U102" s="243" t="s">
        <v>190</v>
      </c>
      <c r="V102" s="128"/>
      <c r="W102" s="129"/>
      <c r="X102" s="231">
        <f t="shared" si="5"/>
        <v>0</v>
      </c>
      <c r="Y102" s="130"/>
      <c r="Z102" s="339">
        <v>0</v>
      </c>
      <c r="AA102" s="339">
        <v>0</v>
      </c>
      <c r="AB102" s="339">
        <v>0</v>
      </c>
      <c r="AC102" s="242"/>
      <c r="AD102" s="131"/>
      <c r="AE102" s="242"/>
      <c r="AF102" s="242"/>
      <c r="AG102" s="242"/>
      <c r="AH102" s="243"/>
      <c r="AI102" s="243"/>
      <c r="AJ102" s="243"/>
      <c r="AK102" s="243"/>
      <c r="AL102" s="243"/>
      <c r="AM102" s="242"/>
      <c r="AN102" s="132"/>
      <c r="AO102" s="242"/>
      <c r="AP102" s="242"/>
      <c r="AQ102" s="242"/>
      <c r="AR102" s="242"/>
      <c r="AS102" s="142"/>
      <c r="AT102" s="242"/>
      <c r="AU102" s="243"/>
      <c r="AV102" s="243"/>
      <c r="AW102" s="247"/>
      <c r="AX102" s="242"/>
      <c r="AY102" s="230"/>
      <c r="AZ102" s="242"/>
      <c r="BA102" s="242"/>
      <c r="BB102" s="442"/>
      <c r="BC102" s="362"/>
      <c r="BF102" s="300"/>
    </row>
    <row r="103" spans="1:154" s="300" customFormat="1" ht="17.100000000000001" customHeight="1" x14ac:dyDescent="0.2">
      <c r="A103" s="299" t="s">
        <v>183</v>
      </c>
      <c r="B103" s="139"/>
      <c r="C103" s="132" t="s">
        <v>211</v>
      </c>
      <c r="D103" s="246" t="s">
        <v>522</v>
      </c>
      <c r="E103" s="243" t="s">
        <v>513</v>
      </c>
      <c r="F103" s="243" t="s">
        <v>290</v>
      </c>
      <c r="G103" s="243"/>
      <c r="H103" s="338" t="s">
        <v>459</v>
      </c>
      <c r="I103" s="242">
        <v>27</v>
      </c>
      <c r="J103" s="243"/>
      <c r="K103" s="243" t="s">
        <v>523</v>
      </c>
      <c r="L103" s="275" t="s">
        <v>366</v>
      </c>
      <c r="M103" s="275" t="s">
        <v>367</v>
      </c>
      <c r="N103" s="275" t="s">
        <v>367</v>
      </c>
      <c r="O103" s="273">
        <v>6200</v>
      </c>
      <c r="P103" s="273">
        <v>4400</v>
      </c>
      <c r="Q103" s="273">
        <v>3600</v>
      </c>
      <c r="R103" s="244">
        <f>(O103*P103)/1000000</f>
        <v>27.28</v>
      </c>
      <c r="S103" s="242"/>
      <c r="T103" s="242"/>
      <c r="U103" s="243" t="s">
        <v>190</v>
      </c>
      <c r="V103" s="128">
        <v>0.15</v>
      </c>
      <c r="W103" s="140">
        <v>75000</v>
      </c>
      <c r="X103" s="231">
        <f t="shared" si="5"/>
        <v>86250</v>
      </c>
      <c r="Y103" s="130"/>
      <c r="Z103" s="339">
        <v>301069</v>
      </c>
      <c r="AA103" s="339">
        <v>384818</v>
      </c>
      <c r="AB103" s="339">
        <v>524116</v>
      </c>
      <c r="AC103" s="242"/>
      <c r="AD103" s="131"/>
      <c r="AE103" s="242"/>
      <c r="AF103" s="242"/>
      <c r="AG103" s="242"/>
      <c r="AH103" s="243"/>
      <c r="AI103" s="243"/>
      <c r="AJ103" s="243"/>
      <c r="AK103" s="243"/>
      <c r="AL103" s="243"/>
      <c r="AM103" s="242"/>
      <c r="AN103" s="132"/>
      <c r="AO103" s="242"/>
      <c r="AP103" s="242"/>
      <c r="AQ103" s="242"/>
      <c r="AR103" s="242"/>
      <c r="AS103" s="142"/>
      <c r="AT103" s="242"/>
      <c r="AU103" s="243"/>
      <c r="AV103" s="243"/>
      <c r="AW103" s="247"/>
      <c r="AX103" s="242"/>
      <c r="AY103" s="429"/>
      <c r="AZ103" s="323"/>
      <c r="BA103" s="431"/>
      <c r="BB103" s="442" t="s">
        <v>524</v>
      </c>
      <c r="BC103" s="362" t="s">
        <v>525</v>
      </c>
      <c r="BD103" s="467"/>
      <c r="BE103" s="467"/>
      <c r="BF103" s="472" t="s">
        <v>526</v>
      </c>
    </row>
    <row r="104" spans="1:154" s="336" customFormat="1" ht="17.100000000000001" customHeight="1" x14ac:dyDescent="0.2">
      <c r="A104" s="299" t="s">
        <v>183</v>
      </c>
      <c r="B104" s="139"/>
      <c r="C104" s="132" t="s">
        <v>211</v>
      </c>
      <c r="D104" s="246" t="s">
        <v>522</v>
      </c>
      <c r="E104" s="243" t="s">
        <v>518</v>
      </c>
      <c r="F104" s="243" t="s">
        <v>290</v>
      </c>
      <c r="G104" s="243"/>
      <c r="H104" s="338" t="s">
        <v>459</v>
      </c>
      <c r="I104" s="138">
        <v>27</v>
      </c>
      <c r="J104" s="243"/>
      <c r="K104" s="243" t="s">
        <v>527</v>
      </c>
      <c r="L104" s="275" t="s">
        <v>366</v>
      </c>
      <c r="M104" s="275" t="s">
        <v>367</v>
      </c>
      <c r="N104" s="275" t="s">
        <v>367</v>
      </c>
      <c r="O104" s="273">
        <v>6200</v>
      </c>
      <c r="P104" s="273">
        <v>4400</v>
      </c>
      <c r="Q104" s="273">
        <v>3600</v>
      </c>
      <c r="R104" s="244">
        <f>(O104*P104)/1000000</f>
        <v>27.28</v>
      </c>
      <c r="S104" s="242"/>
      <c r="T104" s="242"/>
      <c r="U104" s="243" t="s">
        <v>190</v>
      </c>
      <c r="V104" s="128">
        <v>0.15</v>
      </c>
      <c r="W104" s="129">
        <v>75000</v>
      </c>
      <c r="X104" s="231">
        <f t="shared" si="5"/>
        <v>86250</v>
      </c>
      <c r="Y104" s="130"/>
      <c r="Z104" s="339">
        <v>301069</v>
      </c>
      <c r="AA104" s="339">
        <v>391466</v>
      </c>
      <c r="AB104" s="339">
        <v>524116</v>
      </c>
      <c r="AC104" s="242"/>
      <c r="AD104" s="131"/>
      <c r="AE104" s="242"/>
      <c r="AF104" s="242"/>
      <c r="AG104" s="242"/>
      <c r="AH104" s="243"/>
      <c r="AI104" s="243"/>
      <c r="AJ104" s="243"/>
      <c r="AK104" s="243"/>
      <c r="AL104" s="243"/>
      <c r="AM104" s="242"/>
      <c r="AN104" s="132"/>
      <c r="AO104" s="242"/>
      <c r="AP104" s="242"/>
      <c r="AQ104" s="242"/>
      <c r="AR104" s="242"/>
      <c r="AS104" s="142"/>
      <c r="AT104" s="242"/>
      <c r="AU104" s="243"/>
      <c r="AV104" s="243"/>
      <c r="AW104" s="247"/>
      <c r="AX104" s="242"/>
      <c r="AY104" s="429"/>
      <c r="AZ104" s="323"/>
      <c r="BA104" s="431"/>
      <c r="BB104" s="442" t="s">
        <v>524</v>
      </c>
      <c r="BC104" s="362" t="s">
        <v>525</v>
      </c>
      <c r="BD104" s="469"/>
      <c r="BE104" s="469"/>
      <c r="BF104" s="472" t="s">
        <v>526</v>
      </c>
      <c r="BG104" s="327"/>
      <c r="BH104" s="327"/>
      <c r="BI104" s="327"/>
      <c r="BJ104" s="327"/>
      <c r="BK104" s="327"/>
      <c r="BL104" s="327"/>
      <c r="BM104" s="327"/>
      <c r="BN104" s="327"/>
      <c r="BO104" s="327"/>
      <c r="BP104" s="327"/>
      <c r="BQ104" s="327"/>
      <c r="BR104" s="327"/>
      <c r="BS104" s="327"/>
      <c r="BT104" s="327"/>
      <c r="BU104" s="327"/>
      <c r="BV104" s="327"/>
      <c r="BW104" s="327"/>
      <c r="BX104" s="327"/>
      <c r="BY104" s="327"/>
      <c r="BZ104" s="327"/>
      <c r="CA104" s="327"/>
      <c r="CB104" s="327"/>
      <c r="CC104" s="327"/>
      <c r="CD104" s="327"/>
      <c r="CE104" s="327"/>
      <c r="CF104" s="327"/>
      <c r="CG104" s="327"/>
      <c r="CH104" s="327"/>
      <c r="CI104" s="327"/>
      <c r="CJ104" s="327"/>
      <c r="CK104" s="327"/>
      <c r="CL104" s="327"/>
      <c r="CM104" s="327"/>
      <c r="CN104" s="327"/>
      <c r="CO104" s="327"/>
      <c r="CP104" s="327"/>
      <c r="CQ104" s="327"/>
      <c r="CR104" s="327"/>
      <c r="CS104" s="327"/>
      <c r="CT104" s="327"/>
      <c r="CU104" s="327"/>
      <c r="CV104" s="327"/>
      <c r="CW104" s="327"/>
      <c r="CX104" s="327"/>
      <c r="CY104" s="327"/>
      <c r="CZ104" s="327"/>
      <c r="DA104" s="327"/>
      <c r="DB104" s="327"/>
      <c r="DC104" s="327"/>
      <c r="DD104" s="327"/>
      <c r="DE104" s="327"/>
      <c r="DF104" s="327"/>
      <c r="DG104" s="327"/>
      <c r="DH104" s="327"/>
      <c r="DI104" s="327"/>
      <c r="DJ104" s="327"/>
      <c r="DK104" s="327"/>
      <c r="DL104" s="327"/>
      <c r="DM104" s="327"/>
      <c r="DN104" s="327"/>
      <c r="DO104" s="327"/>
      <c r="DP104" s="327"/>
      <c r="DQ104" s="327"/>
      <c r="DR104" s="327"/>
      <c r="DS104" s="327"/>
      <c r="DT104" s="327"/>
      <c r="DU104" s="327"/>
      <c r="DV104" s="327"/>
      <c r="DW104" s="327"/>
      <c r="DX104" s="327"/>
      <c r="DY104" s="327"/>
      <c r="DZ104" s="327"/>
      <c r="EA104" s="327"/>
      <c r="EB104" s="327"/>
      <c r="EC104" s="327"/>
      <c r="ED104" s="327"/>
      <c r="EE104" s="327"/>
      <c r="EF104" s="327"/>
      <c r="EG104" s="327"/>
      <c r="EH104" s="327"/>
      <c r="EI104" s="327"/>
      <c r="EJ104" s="327"/>
      <c r="EK104" s="327"/>
      <c r="EL104" s="327"/>
      <c r="EM104" s="327"/>
      <c r="EN104" s="327"/>
      <c r="EO104" s="327"/>
      <c r="EP104" s="327"/>
      <c r="EQ104" s="327"/>
      <c r="ER104" s="327"/>
      <c r="ES104" s="327"/>
      <c r="ET104" s="327"/>
      <c r="EU104" s="327"/>
      <c r="EV104" s="327"/>
      <c r="EW104" s="327"/>
      <c r="EX104" s="327"/>
    </row>
    <row r="105" spans="1:154" s="300" customFormat="1" ht="17.100000000000001" customHeight="1" x14ac:dyDescent="0.2">
      <c r="A105" s="299"/>
      <c r="B105" s="139"/>
      <c r="C105" s="132" t="s">
        <v>211</v>
      </c>
      <c r="D105" s="246"/>
      <c r="E105" s="139" t="s">
        <v>528</v>
      </c>
      <c r="F105" s="243"/>
      <c r="G105" s="243"/>
      <c r="H105" s="338"/>
      <c r="I105" s="138">
        <v>27</v>
      </c>
      <c r="J105" s="243"/>
      <c r="K105" s="139" t="s">
        <v>529</v>
      </c>
      <c r="L105" s="275" t="s">
        <v>214</v>
      </c>
      <c r="M105" s="275" t="s">
        <v>215</v>
      </c>
      <c r="N105" s="275" t="s">
        <v>216</v>
      </c>
      <c r="O105" s="243">
        <v>8000</v>
      </c>
      <c r="P105" s="243">
        <v>600</v>
      </c>
      <c r="Q105" s="243">
        <v>600</v>
      </c>
      <c r="R105" s="243">
        <f>(O105*P105)/1000000</f>
        <v>4.8</v>
      </c>
      <c r="S105" s="242"/>
      <c r="T105" s="242"/>
      <c r="U105" s="243" t="s">
        <v>217</v>
      </c>
      <c r="V105" s="128">
        <v>0.15</v>
      </c>
      <c r="W105" s="293">
        <v>7250</v>
      </c>
      <c r="X105" s="231">
        <f t="shared" si="5"/>
        <v>8337.5</v>
      </c>
      <c r="Y105" s="140"/>
      <c r="Z105" s="339">
        <v>297399</v>
      </c>
      <c r="AA105" s="339">
        <v>369000</v>
      </c>
      <c r="AB105" s="339">
        <v>508090</v>
      </c>
      <c r="AC105" s="242"/>
      <c r="AD105" s="131"/>
      <c r="AE105" s="242"/>
      <c r="AF105" s="242"/>
      <c r="AG105" s="242"/>
      <c r="AH105" s="243"/>
      <c r="AI105" s="243"/>
      <c r="AJ105" s="243"/>
      <c r="AK105" s="243"/>
      <c r="AL105" s="243"/>
      <c r="AM105" s="242"/>
      <c r="AN105" s="132"/>
      <c r="AO105" s="242"/>
      <c r="AP105" s="242"/>
      <c r="AQ105" s="242"/>
      <c r="AR105" s="242"/>
      <c r="AS105" s="419"/>
      <c r="AT105" s="242"/>
      <c r="AU105" s="243"/>
      <c r="AV105" s="243"/>
      <c r="AW105" s="247"/>
      <c r="AX105" s="242"/>
      <c r="AY105" s="230"/>
      <c r="AZ105" s="242"/>
      <c r="BA105" s="242"/>
      <c r="BB105" s="442"/>
      <c r="BC105" s="362" t="s">
        <v>231</v>
      </c>
    </row>
    <row r="106" spans="1:154" s="300" customFormat="1" ht="17.100000000000001" customHeight="1" x14ac:dyDescent="0.2">
      <c r="A106" s="299" t="s">
        <v>183</v>
      </c>
      <c r="B106" s="233"/>
      <c r="C106" s="132" t="s">
        <v>211</v>
      </c>
      <c r="D106" s="246" t="s">
        <v>276</v>
      </c>
      <c r="E106" s="273" t="s">
        <v>530</v>
      </c>
      <c r="F106" s="243" t="s">
        <v>290</v>
      </c>
      <c r="G106" s="243"/>
      <c r="H106" s="338" t="s">
        <v>343</v>
      </c>
      <c r="I106" s="138">
        <v>27</v>
      </c>
      <c r="J106" s="243"/>
      <c r="K106" s="246" t="s">
        <v>531</v>
      </c>
      <c r="L106" s="275" t="s">
        <v>188</v>
      </c>
      <c r="M106" s="275" t="s">
        <v>189</v>
      </c>
      <c r="N106" s="275" t="s">
        <v>189</v>
      </c>
      <c r="O106" s="273">
        <v>2000</v>
      </c>
      <c r="P106" s="273">
        <v>1000</v>
      </c>
      <c r="Q106" s="273">
        <v>1000</v>
      </c>
      <c r="R106" s="243">
        <f>(P106*P106)/1000000</f>
        <v>1</v>
      </c>
      <c r="S106" s="242"/>
      <c r="T106" s="242"/>
      <c r="U106" s="243" t="s">
        <v>190</v>
      </c>
      <c r="V106" s="128">
        <v>0.15</v>
      </c>
      <c r="W106" s="134">
        <v>1370</v>
      </c>
      <c r="X106" s="231">
        <f t="shared" si="5"/>
        <v>1575.4999999999998</v>
      </c>
      <c r="Y106" s="130"/>
      <c r="Z106" s="339">
        <v>312350</v>
      </c>
      <c r="AA106" s="339">
        <v>383350</v>
      </c>
      <c r="AB106" s="339">
        <v>500110</v>
      </c>
      <c r="AC106" s="242"/>
      <c r="AD106" s="131"/>
      <c r="AE106" s="242"/>
      <c r="AF106" s="242"/>
      <c r="AG106" s="242"/>
      <c r="AH106" s="243"/>
      <c r="AI106" s="243"/>
      <c r="AJ106" s="243"/>
      <c r="AK106" s="243"/>
      <c r="AL106" s="243">
        <v>92</v>
      </c>
      <c r="AM106" s="242"/>
      <c r="AN106" s="132"/>
      <c r="AO106" s="242"/>
      <c r="AP106" s="242"/>
      <c r="AQ106" s="242"/>
      <c r="AR106" s="242"/>
      <c r="AS106" s="142"/>
      <c r="AT106" s="242"/>
      <c r="AU106" s="243" t="s">
        <v>271</v>
      </c>
      <c r="AV106" s="243"/>
      <c r="AW106" s="247"/>
      <c r="AX106" s="242"/>
      <c r="AY106" s="230"/>
      <c r="AZ106" s="242"/>
      <c r="BA106" s="242"/>
      <c r="BB106" s="442"/>
      <c r="BC106" s="362" t="s">
        <v>532</v>
      </c>
      <c r="BD106" s="467"/>
      <c r="BE106" s="467"/>
      <c r="BF106" s="472" t="s">
        <v>297</v>
      </c>
    </row>
    <row r="107" spans="1:154" s="300" customFormat="1" ht="17.100000000000001" customHeight="1" x14ac:dyDescent="0.2">
      <c r="A107" s="299"/>
      <c r="B107" s="233"/>
      <c r="C107" s="132" t="s">
        <v>184</v>
      </c>
      <c r="D107" s="246" t="s">
        <v>276</v>
      </c>
      <c r="E107" s="243" t="s">
        <v>533</v>
      </c>
      <c r="F107" s="243" t="s">
        <v>278</v>
      </c>
      <c r="G107" s="243" t="s">
        <v>530</v>
      </c>
      <c r="H107" s="338" t="s">
        <v>343</v>
      </c>
      <c r="I107" s="138">
        <v>27</v>
      </c>
      <c r="J107" s="243"/>
      <c r="K107" s="246" t="s">
        <v>534</v>
      </c>
      <c r="L107" s="275" t="s">
        <v>188</v>
      </c>
      <c r="M107" s="275" t="s">
        <v>189</v>
      </c>
      <c r="N107" s="275" t="s">
        <v>281</v>
      </c>
      <c r="O107" s="243">
        <v>0</v>
      </c>
      <c r="P107" s="243">
        <v>0</v>
      </c>
      <c r="Q107" s="243">
        <v>0</v>
      </c>
      <c r="R107" s="243">
        <v>0</v>
      </c>
      <c r="S107" s="242"/>
      <c r="T107" s="242"/>
      <c r="U107" s="243" t="s">
        <v>190</v>
      </c>
      <c r="V107" s="128"/>
      <c r="W107" s="134"/>
      <c r="X107" s="231">
        <f t="shared" si="5"/>
        <v>0</v>
      </c>
      <c r="Y107" s="130"/>
      <c r="Z107" s="339">
        <v>0</v>
      </c>
      <c r="AA107" s="339">
        <v>0</v>
      </c>
      <c r="AB107" s="339">
        <v>0</v>
      </c>
      <c r="AC107" s="242"/>
      <c r="AD107" s="131"/>
      <c r="AE107" s="242"/>
      <c r="AF107" s="242"/>
      <c r="AG107" s="242"/>
      <c r="AH107" s="243"/>
      <c r="AI107" s="243"/>
      <c r="AJ107" s="243"/>
      <c r="AK107" s="243"/>
      <c r="AL107" s="243">
        <v>42</v>
      </c>
      <c r="AM107" s="242"/>
      <c r="AN107" s="132"/>
      <c r="AO107" s="242"/>
      <c r="AP107" s="242"/>
      <c r="AQ107" s="242"/>
      <c r="AR107" s="242"/>
      <c r="AS107" s="142"/>
      <c r="AT107" s="242"/>
      <c r="AU107" s="243" t="s">
        <v>271</v>
      </c>
      <c r="AV107" s="243"/>
      <c r="AW107" s="247"/>
      <c r="AX107" s="242"/>
      <c r="AY107" s="230"/>
      <c r="AZ107" s="242"/>
      <c r="BA107" s="242"/>
      <c r="BB107" s="442"/>
      <c r="BC107" s="362" t="s">
        <v>535</v>
      </c>
    </row>
    <row r="108" spans="1:154" s="300" customFormat="1" ht="17.100000000000001" customHeight="1" x14ac:dyDescent="0.2">
      <c r="A108" s="299" t="s">
        <v>183</v>
      </c>
      <c r="B108" s="233"/>
      <c r="C108" s="132" t="s">
        <v>211</v>
      </c>
      <c r="D108" s="246" t="s">
        <v>276</v>
      </c>
      <c r="E108" s="273" t="s">
        <v>536</v>
      </c>
      <c r="F108" s="243" t="s">
        <v>290</v>
      </c>
      <c r="G108" s="243"/>
      <c r="H108" s="338" t="s">
        <v>343</v>
      </c>
      <c r="I108" s="242">
        <v>27</v>
      </c>
      <c r="J108" s="243"/>
      <c r="K108" s="246" t="s">
        <v>537</v>
      </c>
      <c r="L108" s="275" t="s">
        <v>188</v>
      </c>
      <c r="M108" s="275" t="s">
        <v>189</v>
      </c>
      <c r="N108" s="275" t="s">
        <v>189</v>
      </c>
      <c r="O108" s="273">
        <v>2000</v>
      </c>
      <c r="P108" s="273">
        <v>1000</v>
      </c>
      <c r="Q108" s="273">
        <v>1000</v>
      </c>
      <c r="R108" s="243">
        <f>(O108*P108)/1000000</f>
        <v>2</v>
      </c>
      <c r="S108" s="242"/>
      <c r="T108" s="242"/>
      <c r="U108" s="243" t="s">
        <v>190</v>
      </c>
      <c r="V108" s="128">
        <v>0.15</v>
      </c>
      <c r="W108" s="134">
        <v>1370</v>
      </c>
      <c r="X108" s="231">
        <f t="shared" si="5"/>
        <v>1575.4999999999998</v>
      </c>
      <c r="Y108" s="130"/>
      <c r="Z108" s="339">
        <v>312350</v>
      </c>
      <c r="AA108" s="339">
        <v>386350</v>
      </c>
      <c r="AB108" s="339">
        <v>500110</v>
      </c>
      <c r="AC108" s="242"/>
      <c r="AD108" s="131"/>
      <c r="AE108" s="242"/>
      <c r="AF108" s="242"/>
      <c r="AG108" s="242"/>
      <c r="AH108" s="243"/>
      <c r="AI108" s="243"/>
      <c r="AJ108" s="243"/>
      <c r="AK108" s="243"/>
      <c r="AL108" s="243">
        <v>92</v>
      </c>
      <c r="AM108" s="242"/>
      <c r="AN108" s="132"/>
      <c r="AO108" s="242"/>
      <c r="AP108" s="242"/>
      <c r="AQ108" s="242"/>
      <c r="AR108" s="242"/>
      <c r="AS108" s="142"/>
      <c r="AT108" s="242"/>
      <c r="AU108" s="243" t="s">
        <v>271</v>
      </c>
      <c r="AV108" s="243"/>
      <c r="AW108" s="247"/>
      <c r="AX108" s="242"/>
      <c r="AY108" s="230"/>
      <c r="AZ108" s="242"/>
      <c r="BA108" s="242"/>
      <c r="BB108" s="442"/>
      <c r="BC108" s="362" t="s">
        <v>532</v>
      </c>
      <c r="BD108" s="467"/>
      <c r="BE108" s="467"/>
      <c r="BF108" s="472" t="s">
        <v>297</v>
      </c>
    </row>
    <row r="109" spans="1:154" s="300" customFormat="1" ht="17.100000000000001" customHeight="1" x14ac:dyDescent="0.2">
      <c r="A109" s="299"/>
      <c r="B109" s="233"/>
      <c r="C109" s="132" t="s">
        <v>184</v>
      </c>
      <c r="D109" s="246" t="s">
        <v>276</v>
      </c>
      <c r="E109" s="243" t="s">
        <v>538</v>
      </c>
      <c r="F109" s="243" t="s">
        <v>278</v>
      </c>
      <c r="G109" s="243" t="s">
        <v>536</v>
      </c>
      <c r="H109" s="338" t="s">
        <v>343</v>
      </c>
      <c r="I109" s="242">
        <v>27</v>
      </c>
      <c r="J109" s="243"/>
      <c r="K109" s="246" t="s">
        <v>539</v>
      </c>
      <c r="L109" s="275" t="s">
        <v>188</v>
      </c>
      <c r="M109" s="275" t="s">
        <v>189</v>
      </c>
      <c r="N109" s="275" t="s">
        <v>281</v>
      </c>
      <c r="O109" s="243">
        <v>0</v>
      </c>
      <c r="P109" s="243">
        <v>0</v>
      </c>
      <c r="Q109" s="243">
        <v>0</v>
      </c>
      <c r="R109" s="243">
        <v>0</v>
      </c>
      <c r="S109" s="242"/>
      <c r="T109" s="242"/>
      <c r="U109" s="243" t="s">
        <v>190</v>
      </c>
      <c r="V109" s="128"/>
      <c r="W109" s="134"/>
      <c r="X109" s="231">
        <f t="shared" si="5"/>
        <v>0</v>
      </c>
      <c r="Y109" s="130"/>
      <c r="Z109" s="339">
        <v>0</v>
      </c>
      <c r="AA109" s="339">
        <v>0</v>
      </c>
      <c r="AB109" s="339">
        <v>0</v>
      </c>
      <c r="AC109" s="242"/>
      <c r="AD109" s="131"/>
      <c r="AE109" s="242"/>
      <c r="AF109" s="242"/>
      <c r="AG109" s="242"/>
      <c r="AH109" s="243"/>
      <c r="AI109" s="243"/>
      <c r="AJ109" s="243"/>
      <c r="AK109" s="243"/>
      <c r="AL109" s="243"/>
      <c r="AM109" s="242"/>
      <c r="AN109" s="132"/>
      <c r="AO109" s="242"/>
      <c r="AP109" s="242"/>
      <c r="AQ109" s="242"/>
      <c r="AR109" s="242"/>
      <c r="AS109" s="142"/>
      <c r="AT109" s="242"/>
      <c r="AU109" s="243"/>
      <c r="AV109" s="243"/>
      <c r="AW109" s="247"/>
      <c r="AX109" s="242"/>
      <c r="AY109" s="230"/>
      <c r="AZ109" s="242"/>
      <c r="BA109" s="242"/>
      <c r="BB109" s="442"/>
      <c r="BC109" s="362"/>
    </row>
    <row r="110" spans="1:154" s="300" customFormat="1" ht="17.100000000000001" customHeight="1" x14ac:dyDescent="0.2">
      <c r="A110" s="299" t="s">
        <v>183</v>
      </c>
      <c r="B110" s="139"/>
      <c r="C110" s="132" t="s">
        <v>211</v>
      </c>
      <c r="D110" s="246" t="s">
        <v>432</v>
      </c>
      <c r="E110" s="243" t="s">
        <v>540</v>
      </c>
      <c r="F110" s="243"/>
      <c r="G110" s="243"/>
      <c r="H110" s="338" t="s">
        <v>434</v>
      </c>
      <c r="I110" s="138">
        <v>27</v>
      </c>
      <c r="J110" s="243"/>
      <c r="K110" s="246" t="s">
        <v>541</v>
      </c>
      <c r="L110" s="275" t="s">
        <v>214</v>
      </c>
      <c r="M110" s="275" t="s">
        <v>215</v>
      </c>
      <c r="N110" s="275" t="s">
        <v>303</v>
      </c>
      <c r="O110" s="243"/>
      <c r="P110" s="273">
        <v>3500</v>
      </c>
      <c r="Q110" s="273">
        <v>4800</v>
      </c>
      <c r="R110" s="259">
        <f>(P110*P110)/1000000</f>
        <v>12.25</v>
      </c>
      <c r="S110" s="242"/>
      <c r="T110" s="242"/>
      <c r="U110" s="243" t="s">
        <v>190</v>
      </c>
      <c r="V110" s="128">
        <v>0.15</v>
      </c>
      <c r="W110" s="134">
        <v>77600</v>
      </c>
      <c r="X110" s="231">
        <f t="shared" si="5"/>
        <v>89240</v>
      </c>
      <c r="Y110" s="130"/>
      <c r="Z110" s="339">
        <v>310650</v>
      </c>
      <c r="AA110" s="339">
        <v>378825</v>
      </c>
      <c r="AB110" s="339">
        <v>509600</v>
      </c>
      <c r="AC110" s="242"/>
      <c r="AD110" s="131"/>
      <c r="AE110" s="242"/>
      <c r="AF110" s="242"/>
      <c r="AG110" s="242"/>
      <c r="AH110" s="302">
        <v>100</v>
      </c>
      <c r="AI110" s="242" t="s">
        <v>304</v>
      </c>
      <c r="AJ110" s="242">
        <v>-46</v>
      </c>
      <c r="AK110" s="242">
        <v>110</v>
      </c>
      <c r="AL110" s="243"/>
      <c r="AM110" s="242"/>
      <c r="AN110" s="132"/>
      <c r="AO110" s="242"/>
      <c r="AP110" s="242"/>
      <c r="AQ110" s="242"/>
      <c r="AR110" s="242"/>
      <c r="AS110" s="142"/>
      <c r="AT110" s="242"/>
      <c r="AU110" s="243" t="s">
        <v>305</v>
      </c>
      <c r="AV110" s="243" t="s">
        <v>436</v>
      </c>
      <c r="AW110" s="247"/>
      <c r="AX110" s="242"/>
      <c r="AY110" s="430"/>
      <c r="AZ110" s="431"/>
      <c r="BA110" s="323"/>
      <c r="BB110" s="340" t="s">
        <v>440</v>
      </c>
      <c r="BC110" s="362" t="s">
        <v>437</v>
      </c>
      <c r="BD110" s="467"/>
      <c r="BE110" s="467"/>
      <c r="BF110" s="461" t="s">
        <v>311</v>
      </c>
    </row>
    <row r="111" spans="1:154" s="300" customFormat="1" ht="17.100000000000001" customHeight="1" x14ac:dyDescent="0.2">
      <c r="A111" s="299"/>
      <c r="B111" s="243"/>
      <c r="C111" s="132" t="s">
        <v>184</v>
      </c>
      <c r="D111" s="243" t="s">
        <v>238</v>
      </c>
      <c r="E111" s="301" t="s">
        <v>542</v>
      </c>
      <c r="F111" s="243"/>
      <c r="G111" s="243"/>
      <c r="H111" s="338" t="s">
        <v>470</v>
      </c>
      <c r="I111" s="242">
        <v>41</v>
      </c>
      <c r="J111" s="243"/>
      <c r="K111" s="243" t="s">
        <v>543</v>
      </c>
      <c r="L111" s="275" t="s">
        <v>214</v>
      </c>
      <c r="M111" s="275" t="s">
        <v>229</v>
      </c>
      <c r="N111" s="275" t="s">
        <v>350</v>
      </c>
      <c r="O111" s="243">
        <v>4000</v>
      </c>
      <c r="P111" s="243">
        <v>800</v>
      </c>
      <c r="Q111" s="243">
        <v>2000</v>
      </c>
      <c r="R111" s="243">
        <f>O111*P111/1000000</f>
        <v>3.2</v>
      </c>
      <c r="S111" s="242"/>
      <c r="T111" s="242"/>
      <c r="U111" s="243" t="s">
        <v>544</v>
      </c>
      <c r="V111" s="128">
        <v>0.15</v>
      </c>
      <c r="W111" s="129">
        <v>2000</v>
      </c>
      <c r="X111" s="231">
        <f t="shared" si="5"/>
        <v>2300</v>
      </c>
      <c r="Y111" s="304"/>
      <c r="Z111" s="339">
        <v>325053</v>
      </c>
      <c r="AA111" s="339">
        <v>383221</v>
      </c>
      <c r="AB111" s="339">
        <v>509200</v>
      </c>
      <c r="AC111" s="242"/>
      <c r="AD111" s="131"/>
      <c r="AE111" s="242"/>
      <c r="AF111" s="242"/>
      <c r="AG111" s="242"/>
      <c r="AH111" s="242"/>
      <c r="AI111" s="242"/>
      <c r="AJ111" s="242"/>
      <c r="AK111" s="242"/>
      <c r="AL111" s="242"/>
      <c r="AM111" s="242"/>
      <c r="AN111" s="132"/>
      <c r="AO111" s="242"/>
      <c r="AP111" s="242"/>
      <c r="AQ111" s="242"/>
      <c r="AR111" s="242"/>
      <c r="AS111" s="242"/>
      <c r="AT111" s="242"/>
      <c r="AU111" s="243"/>
      <c r="AV111" s="243"/>
      <c r="AW111" s="247"/>
      <c r="AX111" s="242"/>
      <c r="AY111" s="230"/>
      <c r="AZ111" s="242"/>
      <c r="BA111" s="242"/>
      <c r="BB111" s="442"/>
      <c r="BC111" s="362"/>
    </row>
    <row r="112" spans="1:154" s="300" customFormat="1" ht="17.100000000000001" customHeight="1" x14ac:dyDescent="0.2">
      <c r="A112" s="299" t="s">
        <v>183</v>
      </c>
      <c r="B112" s="243"/>
      <c r="C112" s="132" t="s">
        <v>184</v>
      </c>
      <c r="D112" s="243"/>
      <c r="E112" s="301" t="s">
        <v>545</v>
      </c>
      <c r="F112" s="243"/>
      <c r="G112" s="243"/>
      <c r="H112" s="338" t="s">
        <v>470</v>
      </c>
      <c r="I112" s="242">
        <v>41</v>
      </c>
      <c r="J112" s="243"/>
      <c r="K112" s="243" t="s">
        <v>546</v>
      </c>
      <c r="L112" s="275" t="s">
        <v>214</v>
      </c>
      <c r="M112" s="275" t="s">
        <v>215</v>
      </c>
      <c r="N112" s="275" t="s">
        <v>215</v>
      </c>
      <c r="O112" s="333">
        <v>4860</v>
      </c>
      <c r="P112" s="333">
        <v>1200</v>
      </c>
      <c r="Q112" s="333">
        <v>2000</v>
      </c>
      <c r="R112" s="259">
        <f>(O112*P112)/1000000</f>
        <v>5.8319999999999999</v>
      </c>
      <c r="S112" s="242"/>
      <c r="T112" s="242"/>
      <c r="U112" s="243" t="s">
        <v>544</v>
      </c>
      <c r="V112" s="128">
        <v>0.15</v>
      </c>
      <c r="W112" s="307">
        <v>5200</v>
      </c>
      <c r="X112" s="231">
        <f t="shared" si="5"/>
        <v>5979.9999999999991</v>
      </c>
      <c r="Y112" s="304"/>
      <c r="Z112" s="339">
        <v>314070</v>
      </c>
      <c r="AA112" s="339">
        <v>400955</v>
      </c>
      <c r="AB112" s="339">
        <v>508535</v>
      </c>
      <c r="AC112" s="242"/>
      <c r="AD112" s="131"/>
      <c r="AE112" s="242"/>
      <c r="AF112" s="242"/>
      <c r="AG112" s="242"/>
      <c r="AH112" s="242"/>
      <c r="AI112" s="242"/>
      <c r="AJ112" s="242"/>
      <c r="AK112" s="242"/>
      <c r="AL112" s="242"/>
      <c r="AM112" s="242"/>
      <c r="AN112" s="132"/>
      <c r="AO112" s="242"/>
      <c r="AP112" s="242"/>
      <c r="AQ112" s="242">
        <v>1400</v>
      </c>
      <c r="AR112" s="242"/>
      <c r="AS112" s="242"/>
      <c r="AT112" s="242"/>
      <c r="AU112" s="243"/>
      <c r="AV112" s="243"/>
      <c r="AW112" s="247"/>
      <c r="AX112" s="242"/>
      <c r="AY112" s="230"/>
      <c r="AZ112" s="242"/>
      <c r="BA112" s="242"/>
      <c r="BB112" s="442"/>
      <c r="BC112" s="362" t="s">
        <v>547</v>
      </c>
    </row>
    <row r="113" spans="1:154" s="300" customFormat="1" ht="17.100000000000001" customHeight="1" x14ac:dyDescent="0.2">
      <c r="A113" s="299" t="s">
        <v>183</v>
      </c>
      <c r="B113" s="243"/>
      <c r="C113" s="132" t="s">
        <v>211</v>
      </c>
      <c r="D113" s="243" t="s">
        <v>276</v>
      </c>
      <c r="E113" s="301" t="s">
        <v>548</v>
      </c>
      <c r="F113" s="243" t="s">
        <v>290</v>
      </c>
      <c r="G113" s="243"/>
      <c r="H113" s="338" t="s">
        <v>343</v>
      </c>
      <c r="I113" s="242">
        <v>41</v>
      </c>
      <c r="J113" s="243"/>
      <c r="K113" s="243" t="s">
        <v>549</v>
      </c>
      <c r="L113" s="275" t="s">
        <v>214</v>
      </c>
      <c r="M113" s="275" t="s">
        <v>215</v>
      </c>
      <c r="N113" s="275" t="s">
        <v>215</v>
      </c>
      <c r="O113" s="333">
        <v>3560</v>
      </c>
      <c r="P113" s="333">
        <v>1155</v>
      </c>
      <c r="Q113" s="333">
        <v>1300</v>
      </c>
      <c r="R113" s="259">
        <f>(O113*P113)/1000000</f>
        <v>4.1117999999999997</v>
      </c>
      <c r="S113" s="242"/>
      <c r="T113" s="242"/>
      <c r="U113" s="243" t="s">
        <v>544</v>
      </c>
      <c r="V113" s="128">
        <v>0.15</v>
      </c>
      <c r="W113" s="307">
        <v>2450</v>
      </c>
      <c r="X113" s="231">
        <f t="shared" si="5"/>
        <v>2817.5</v>
      </c>
      <c r="Y113" s="304"/>
      <c r="Z113" s="339">
        <v>311629</v>
      </c>
      <c r="AA113" s="339">
        <v>394120</v>
      </c>
      <c r="AB113" s="339">
        <v>507095</v>
      </c>
      <c r="AC113" s="242"/>
      <c r="AD113" s="131"/>
      <c r="AE113" s="242"/>
      <c r="AF113" s="242"/>
      <c r="AG113" s="242"/>
      <c r="AH113" s="242"/>
      <c r="AI113" s="242">
        <v>95</v>
      </c>
      <c r="AJ113" s="242"/>
      <c r="AK113" s="242">
        <v>125</v>
      </c>
      <c r="AL113" s="242">
        <v>50</v>
      </c>
      <c r="AM113" s="242"/>
      <c r="AN113" s="132"/>
      <c r="AO113" s="242"/>
      <c r="AP113" s="242"/>
      <c r="AQ113" s="242"/>
      <c r="AR113" s="242">
        <v>136</v>
      </c>
      <c r="AS113" s="242"/>
      <c r="AT113" s="242"/>
      <c r="AU113" s="243"/>
      <c r="AV113" s="243"/>
      <c r="AW113" s="247"/>
      <c r="AX113" s="242"/>
      <c r="AY113" s="230"/>
      <c r="AZ113" s="242"/>
      <c r="BA113" s="242"/>
      <c r="BB113" s="442"/>
      <c r="BC113" s="362" t="s">
        <v>550</v>
      </c>
    </row>
    <row r="114" spans="1:154" s="300" customFormat="1" ht="17.100000000000001" customHeight="1" x14ac:dyDescent="0.2">
      <c r="A114" s="299"/>
      <c r="B114" s="243"/>
      <c r="C114" s="132" t="s">
        <v>184</v>
      </c>
      <c r="D114" s="243"/>
      <c r="E114" s="301" t="s">
        <v>551</v>
      </c>
      <c r="F114" s="243" t="s">
        <v>278</v>
      </c>
      <c r="G114" s="243" t="s">
        <v>548</v>
      </c>
      <c r="H114" s="338" t="s">
        <v>343</v>
      </c>
      <c r="I114" s="242">
        <v>41</v>
      </c>
      <c r="J114" s="243"/>
      <c r="K114" s="243" t="s">
        <v>552</v>
      </c>
      <c r="L114" s="275" t="s">
        <v>214</v>
      </c>
      <c r="M114" s="275" t="s">
        <v>215</v>
      </c>
      <c r="N114" s="275" t="s">
        <v>281</v>
      </c>
      <c r="O114" s="284"/>
      <c r="P114" s="284"/>
      <c r="Q114" s="284"/>
      <c r="R114" s="243">
        <f>(O114*P114)/1000000</f>
        <v>0</v>
      </c>
      <c r="S114" s="242"/>
      <c r="T114" s="242"/>
      <c r="U114" s="243" t="s">
        <v>544</v>
      </c>
      <c r="V114" s="128">
        <v>0.15</v>
      </c>
      <c r="W114" s="307"/>
      <c r="X114" s="231">
        <f t="shared" si="5"/>
        <v>0</v>
      </c>
      <c r="Y114" s="304"/>
      <c r="Z114" s="339">
        <v>0</v>
      </c>
      <c r="AA114" s="339">
        <v>0</v>
      </c>
      <c r="AB114" s="339">
        <v>0</v>
      </c>
      <c r="AC114" s="242"/>
      <c r="AD114" s="131"/>
      <c r="AE114" s="242"/>
      <c r="AF114" s="242"/>
      <c r="AG114" s="242"/>
      <c r="AH114" s="242"/>
      <c r="AI114" s="242"/>
      <c r="AJ114" s="242"/>
      <c r="AK114" s="242"/>
      <c r="AL114" s="242"/>
      <c r="AM114" s="242"/>
      <c r="AN114" s="132"/>
      <c r="AO114" s="242"/>
      <c r="AP114" s="242"/>
      <c r="AQ114" s="242"/>
      <c r="AR114" s="242"/>
      <c r="AS114" s="242"/>
      <c r="AT114" s="242"/>
      <c r="AU114" s="243"/>
      <c r="AV114" s="243"/>
      <c r="AW114" s="247"/>
      <c r="AX114" s="242"/>
      <c r="AY114" s="230"/>
      <c r="AZ114" s="242"/>
      <c r="BA114" s="242"/>
      <c r="BB114" s="442"/>
      <c r="BC114" s="362" t="s">
        <v>547</v>
      </c>
      <c r="BG114" s="326"/>
      <c r="BH114" s="326"/>
      <c r="BI114" s="326"/>
      <c r="BJ114" s="326"/>
      <c r="BK114" s="326"/>
      <c r="BL114" s="326"/>
      <c r="BM114" s="326"/>
      <c r="BN114" s="326"/>
      <c r="BO114" s="326"/>
      <c r="BP114" s="326"/>
      <c r="BQ114" s="326"/>
      <c r="BR114" s="326"/>
      <c r="BS114" s="326"/>
      <c r="BT114" s="326"/>
      <c r="BU114" s="326"/>
      <c r="BV114" s="326"/>
      <c r="BW114" s="326"/>
      <c r="BX114" s="326"/>
      <c r="BY114" s="326"/>
      <c r="BZ114" s="326"/>
      <c r="CA114" s="326"/>
      <c r="CB114" s="326"/>
      <c r="CC114" s="326"/>
      <c r="CD114" s="326"/>
      <c r="CE114" s="326"/>
      <c r="CF114" s="326"/>
      <c r="CG114" s="326"/>
      <c r="CH114" s="326"/>
      <c r="CI114" s="326"/>
      <c r="CJ114" s="326"/>
      <c r="CK114" s="326"/>
      <c r="CL114" s="326"/>
      <c r="CM114" s="326"/>
      <c r="CN114" s="326"/>
      <c r="CO114" s="326"/>
      <c r="CP114" s="326"/>
      <c r="CQ114" s="326"/>
      <c r="CR114" s="326"/>
      <c r="CS114" s="326"/>
      <c r="CT114" s="326"/>
      <c r="CU114" s="326"/>
      <c r="CV114" s="326"/>
      <c r="CW114" s="326"/>
      <c r="CX114" s="326"/>
      <c r="CY114" s="326"/>
      <c r="CZ114" s="326"/>
      <c r="DA114" s="326"/>
      <c r="DB114" s="326"/>
      <c r="DC114" s="326"/>
      <c r="DD114" s="326"/>
      <c r="DE114" s="326"/>
      <c r="DF114" s="326"/>
      <c r="DG114" s="326"/>
      <c r="DH114" s="326"/>
      <c r="DI114" s="326"/>
      <c r="DJ114" s="326"/>
      <c r="DK114" s="326"/>
      <c r="DL114" s="326"/>
      <c r="DM114" s="326"/>
      <c r="DN114" s="326"/>
      <c r="DO114" s="326"/>
      <c r="DP114" s="326"/>
      <c r="DQ114" s="326"/>
      <c r="DR114" s="326"/>
      <c r="DS114" s="326"/>
      <c r="DT114" s="326"/>
      <c r="DU114" s="326"/>
      <c r="DV114" s="326"/>
      <c r="DW114" s="326"/>
      <c r="DX114" s="326"/>
      <c r="DY114" s="326"/>
      <c r="DZ114" s="326"/>
      <c r="EA114" s="326"/>
      <c r="EB114" s="326"/>
      <c r="EC114" s="326"/>
      <c r="ED114" s="326"/>
      <c r="EE114" s="326"/>
      <c r="EF114" s="326"/>
      <c r="EG114" s="326"/>
      <c r="EH114" s="326"/>
      <c r="EI114" s="326"/>
      <c r="EJ114" s="326"/>
      <c r="EK114" s="326"/>
      <c r="EL114" s="326"/>
      <c r="EM114" s="326"/>
      <c r="EN114" s="326"/>
      <c r="EO114" s="326"/>
      <c r="EP114" s="326"/>
      <c r="EQ114" s="326"/>
      <c r="ER114" s="326"/>
      <c r="ES114" s="326"/>
      <c r="ET114" s="326"/>
      <c r="EU114" s="326"/>
      <c r="EV114" s="326"/>
      <c r="EW114" s="326"/>
      <c r="EX114" s="326"/>
    </row>
    <row r="115" spans="1:154" s="320" customFormat="1" ht="17.100000000000001" customHeight="1" x14ac:dyDescent="0.2">
      <c r="A115" s="299" t="s">
        <v>183</v>
      </c>
      <c r="B115" s="243"/>
      <c r="C115" s="132" t="s">
        <v>211</v>
      </c>
      <c r="D115" s="243" t="s">
        <v>276</v>
      </c>
      <c r="E115" s="301" t="s">
        <v>553</v>
      </c>
      <c r="F115" s="243" t="s">
        <v>290</v>
      </c>
      <c r="G115" s="243"/>
      <c r="H115" s="338" t="s">
        <v>343</v>
      </c>
      <c r="I115" s="242">
        <v>41</v>
      </c>
      <c r="J115" s="243"/>
      <c r="K115" s="243" t="s">
        <v>554</v>
      </c>
      <c r="L115" s="275" t="s">
        <v>214</v>
      </c>
      <c r="M115" s="275" t="s">
        <v>215</v>
      </c>
      <c r="N115" s="275" t="s">
        <v>215</v>
      </c>
      <c r="O115" s="333">
        <v>3560</v>
      </c>
      <c r="P115" s="333">
        <v>1155</v>
      </c>
      <c r="Q115" s="333">
        <v>1300</v>
      </c>
      <c r="R115" s="259">
        <f>(O115*P115)/1000000</f>
        <v>4.1117999999999997</v>
      </c>
      <c r="S115" s="242"/>
      <c r="T115" s="242"/>
      <c r="U115" s="243" t="s">
        <v>544</v>
      </c>
      <c r="V115" s="128">
        <v>0.15</v>
      </c>
      <c r="W115" s="307">
        <v>2450</v>
      </c>
      <c r="X115" s="231">
        <f t="shared" si="5"/>
        <v>2817.5</v>
      </c>
      <c r="Y115" s="304"/>
      <c r="Z115" s="339">
        <v>311629</v>
      </c>
      <c r="AA115" s="339">
        <v>397620</v>
      </c>
      <c r="AB115" s="339">
        <v>507095</v>
      </c>
      <c r="AC115" s="242"/>
      <c r="AD115" s="131"/>
      <c r="AE115" s="242"/>
      <c r="AF115" s="242"/>
      <c r="AG115" s="242"/>
      <c r="AH115" s="242"/>
      <c r="AI115" s="242">
        <v>95</v>
      </c>
      <c r="AJ115" s="242"/>
      <c r="AK115" s="242">
        <v>125</v>
      </c>
      <c r="AL115" s="242">
        <v>50</v>
      </c>
      <c r="AM115" s="242"/>
      <c r="AN115" s="132"/>
      <c r="AO115" s="242"/>
      <c r="AP115" s="242"/>
      <c r="AQ115" s="242"/>
      <c r="AR115" s="242">
        <v>136</v>
      </c>
      <c r="AS115" s="242"/>
      <c r="AT115" s="242"/>
      <c r="AU115" s="243"/>
      <c r="AV115" s="243"/>
      <c r="AW115" s="247"/>
      <c r="AX115" s="242"/>
      <c r="AY115" s="230"/>
      <c r="AZ115" s="242"/>
      <c r="BA115" s="242"/>
      <c r="BB115" s="442"/>
      <c r="BC115" s="362" t="s">
        <v>550</v>
      </c>
      <c r="BF115" s="300"/>
    </row>
    <row r="116" spans="1:154" s="300" customFormat="1" ht="17.100000000000001" customHeight="1" x14ac:dyDescent="0.2">
      <c r="A116" s="299"/>
      <c r="B116" s="243"/>
      <c r="C116" s="132" t="s">
        <v>184</v>
      </c>
      <c r="D116" s="243"/>
      <c r="E116" s="301" t="s">
        <v>555</v>
      </c>
      <c r="F116" s="243" t="s">
        <v>278</v>
      </c>
      <c r="G116" s="301" t="s">
        <v>553</v>
      </c>
      <c r="H116" s="338" t="s">
        <v>343</v>
      </c>
      <c r="I116" s="242">
        <v>41</v>
      </c>
      <c r="J116" s="243"/>
      <c r="K116" s="243" t="s">
        <v>556</v>
      </c>
      <c r="L116" s="275" t="s">
        <v>214</v>
      </c>
      <c r="M116" s="275" t="s">
        <v>215</v>
      </c>
      <c r="N116" s="275" t="s">
        <v>281</v>
      </c>
      <c r="O116" s="284"/>
      <c r="P116" s="284"/>
      <c r="Q116" s="284"/>
      <c r="R116" s="243">
        <f>(O116*P116)/1000000</f>
        <v>0</v>
      </c>
      <c r="S116" s="242"/>
      <c r="T116" s="242"/>
      <c r="U116" s="243" t="s">
        <v>544</v>
      </c>
      <c r="V116" s="128">
        <v>0.15</v>
      </c>
      <c r="W116" s="307"/>
      <c r="X116" s="231">
        <f t="shared" si="5"/>
        <v>0</v>
      </c>
      <c r="Y116" s="304"/>
      <c r="Z116" s="339">
        <v>0</v>
      </c>
      <c r="AA116" s="339">
        <v>0</v>
      </c>
      <c r="AB116" s="339">
        <v>0</v>
      </c>
      <c r="AC116" s="242"/>
      <c r="AD116" s="131"/>
      <c r="AE116" s="242"/>
      <c r="AF116" s="242"/>
      <c r="AG116" s="242"/>
      <c r="AH116" s="242"/>
      <c r="AI116" s="242"/>
      <c r="AJ116" s="242"/>
      <c r="AK116" s="242"/>
      <c r="AL116" s="242"/>
      <c r="AM116" s="242"/>
      <c r="AN116" s="132"/>
      <c r="AO116" s="242"/>
      <c r="AP116" s="242"/>
      <c r="AQ116" s="242"/>
      <c r="AR116" s="242"/>
      <c r="AS116" s="242"/>
      <c r="AT116" s="242"/>
      <c r="AU116" s="243"/>
      <c r="AV116" s="243"/>
      <c r="AW116" s="247"/>
      <c r="AX116" s="242"/>
      <c r="AY116" s="230"/>
      <c r="AZ116" s="242"/>
      <c r="BA116" s="242"/>
      <c r="BB116" s="442"/>
      <c r="BC116" s="362" t="s">
        <v>547</v>
      </c>
    </row>
    <row r="117" spans="1:154" s="300" customFormat="1" ht="17.100000000000001" customHeight="1" x14ac:dyDescent="0.2">
      <c r="A117" s="299" t="s">
        <v>183</v>
      </c>
      <c r="B117" s="243"/>
      <c r="C117" s="132" t="s">
        <v>211</v>
      </c>
      <c r="D117" s="243" t="s">
        <v>443</v>
      </c>
      <c r="E117" s="301" t="s">
        <v>557</v>
      </c>
      <c r="F117" s="243"/>
      <c r="G117" s="243"/>
      <c r="H117" s="338" t="s">
        <v>558</v>
      </c>
      <c r="I117" s="242">
        <v>41</v>
      </c>
      <c r="J117" s="243"/>
      <c r="K117" s="243" t="s">
        <v>559</v>
      </c>
      <c r="L117" s="275" t="s">
        <v>317</v>
      </c>
      <c r="M117" s="275" t="s">
        <v>318</v>
      </c>
      <c r="N117" s="275" t="s">
        <v>318</v>
      </c>
      <c r="O117" s="284"/>
      <c r="P117" s="284">
        <v>2500</v>
      </c>
      <c r="Q117" s="284">
        <v>5000</v>
      </c>
      <c r="R117" s="243">
        <f>P117*P117/10^6</f>
        <v>6.25</v>
      </c>
      <c r="S117" s="242"/>
      <c r="T117" s="242"/>
      <c r="U117" s="243" t="s">
        <v>544</v>
      </c>
      <c r="V117" s="128">
        <v>0.15</v>
      </c>
      <c r="W117" s="446">
        <v>5000</v>
      </c>
      <c r="X117" s="231">
        <f t="shared" si="5"/>
        <v>5750</v>
      </c>
      <c r="Y117" s="304"/>
      <c r="Z117" s="339">
        <v>313439</v>
      </c>
      <c r="AA117" s="339">
        <v>401599</v>
      </c>
      <c r="AB117" s="339">
        <v>515965</v>
      </c>
      <c r="AC117" s="242"/>
      <c r="AD117" s="131"/>
      <c r="AE117" s="242"/>
      <c r="AF117" s="242"/>
      <c r="AG117" s="242"/>
      <c r="AH117" s="242"/>
      <c r="AI117" s="242">
        <v>11</v>
      </c>
      <c r="AJ117" s="242"/>
      <c r="AK117" s="242">
        <v>125</v>
      </c>
      <c r="AL117" s="242"/>
      <c r="AM117" s="242"/>
      <c r="AN117" s="132"/>
      <c r="AO117" s="242"/>
      <c r="AP117" s="242"/>
      <c r="AQ117" s="242"/>
      <c r="AR117" s="242"/>
      <c r="AS117" s="242"/>
      <c r="AT117" s="242"/>
      <c r="AU117" s="243"/>
      <c r="AV117" s="243"/>
      <c r="AW117" s="247"/>
      <c r="AX117" s="242"/>
      <c r="AY117" s="230"/>
      <c r="AZ117" s="242"/>
      <c r="BA117" s="242"/>
      <c r="BB117" s="442"/>
      <c r="BC117" s="362" t="s">
        <v>550</v>
      </c>
    </row>
    <row r="118" spans="1:154" s="300" customFormat="1" ht="17.100000000000001" customHeight="1" x14ac:dyDescent="0.2">
      <c r="A118" s="299" t="s">
        <v>183</v>
      </c>
      <c r="B118" s="139"/>
      <c r="C118" s="232" t="s">
        <v>560</v>
      </c>
      <c r="D118" s="246"/>
      <c r="E118" s="243" t="s">
        <v>561</v>
      </c>
      <c r="F118" s="243"/>
      <c r="G118" s="243"/>
      <c r="H118" s="338" t="s">
        <v>186</v>
      </c>
      <c r="I118" s="148">
        <v>42</v>
      </c>
      <c r="J118" s="243"/>
      <c r="K118" s="149" t="s">
        <v>562</v>
      </c>
      <c r="L118" s="275" t="s">
        <v>214</v>
      </c>
      <c r="M118" s="275" t="s">
        <v>215</v>
      </c>
      <c r="N118" s="275" t="s">
        <v>215</v>
      </c>
      <c r="O118" s="273">
        <v>2000</v>
      </c>
      <c r="P118" s="273">
        <v>300</v>
      </c>
      <c r="Q118" s="273">
        <v>1000</v>
      </c>
      <c r="R118" s="243">
        <f t="shared" ref="R118:R125" si="8">(O118*P118)/1000000</f>
        <v>0.6</v>
      </c>
      <c r="S118" s="242"/>
      <c r="T118" s="242"/>
      <c r="U118" s="243" t="s">
        <v>217</v>
      </c>
      <c r="V118" s="128">
        <v>0.15</v>
      </c>
      <c r="W118" s="134">
        <v>450</v>
      </c>
      <c r="X118" s="231">
        <f t="shared" si="5"/>
        <v>517.5</v>
      </c>
      <c r="Y118" s="135"/>
      <c r="Z118" s="339">
        <v>296293</v>
      </c>
      <c r="AA118" s="339">
        <v>392156</v>
      </c>
      <c r="AB118" s="339">
        <v>507500</v>
      </c>
      <c r="AC118" s="242"/>
      <c r="AD118" s="131"/>
      <c r="AE118" s="242"/>
      <c r="AF118" s="242"/>
      <c r="AG118" s="242"/>
      <c r="AH118" s="243"/>
      <c r="AI118" s="243"/>
      <c r="AJ118" s="243"/>
      <c r="AK118" s="243"/>
      <c r="AL118" s="243"/>
      <c r="AM118" s="242"/>
      <c r="AN118" s="132"/>
      <c r="AO118" s="242"/>
      <c r="AP118" s="242"/>
      <c r="AQ118" s="242"/>
      <c r="AR118" s="242"/>
      <c r="AS118" s="242"/>
      <c r="AT118" s="242"/>
      <c r="AU118" s="243"/>
      <c r="AV118" s="243"/>
      <c r="AW118" s="247"/>
      <c r="AX118" s="242"/>
      <c r="AY118" s="230"/>
      <c r="AZ118" s="242"/>
      <c r="BA118" s="242"/>
      <c r="BB118" s="442"/>
      <c r="BC118" s="362" t="s">
        <v>563</v>
      </c>
    </row>
    <row r="119" spans="1:154" s="300" customFormat="1" ht="17.100000000000001" customHeight="1" x14ac:dyDescent="0.2">
      <c r="A119" s="299" t="s">
        <v>183</v>
      </c>
      <c r="B119" s="139"/>
      <c r="C119" s="232" t="s">
        <v>560</v>
      </c>
      <c r="D119" s="246"/>
      <c r="E119" s="273" t="s">
        <v>564</v>
      </c>
      <c r="F119" s="243"/>
      <c r="G119" s="243"/>
      <c r="H119" s="338" t="s">
        <v>186</v>
      </c>
      <c r="I119" s="148">
        <v>42</v>
      </c>
      <c r="J119" s="243"/>
      <c r="K119" s="149" t="s">
        <v>565</v>
      </c>
      <c r="L119" s="275" t="s">
        <v>214</v>
      </c>
      <c r="M119" s="275" t="s">
        <v>215</v>
      </c>
      <c r="N119" s="275" t="s">
        <v>215</v>
      </c>
      <c r="O119" s="273">
        <v>900</v>
      </c>
      <c r="P119" s="273">
        <v>700</v>
      </c>
      <c r="Q119" s="273">
        <v>1300</v>
      </c>
      <c r="R119" s="243">
        <f t="shared" si="8"/>
        <v>0.63</v>
      </c>
      <c r="S119" s="242"/>
      <c r="T119" s="242"/>
      <c r="U119" s="243" t="s">
        <v>217</v>
      </c>
      <c r="V119" s="128">
        <v>0.15</v>
      </c>
      <c r="W119" s="134">
        <v>160</v>
      </c>
      <c r="X119" s="231">
        <f t="shared" si="5"/>
        <v>184</v>
      </c>
      <c r="Y119" s="135"/>
      <c r="Z119" s="339">
        <v>297943</v>
      </c>
      <c r="AA119" s="339">
        <v>390559</v>
      </c>
      <c r="AB119" s="339">
        <v>507526</v>
      </c>
      <c r="AC119" s="242"/>
      <c r="AD119" s="131"/>
      <c r="AE119" s="242"/>
      <c r="AF119" s="242"/>
      <c r="AG119" s="242"/>
      <c r="AH119" s="243"/>
      <c r="AI119" s="243"/>
      <c r="AJ119" s="243"/>
      <c r="AK119" s="243"/>
      <c r="AL119" s="243"/>
      <c r="AM119" s="242"/>
      <c r="AN119" s="132"/>
      <c r="AO119" s="242"/>
      <c r="AP119" s="242"/>
      <c r="AQ119" s="242"/>
      <c r="AR119" s="242"/>
      <c r="AS119" s="229"/>
      <c r="AT119" s="242"/>
      <c r="AU119" s="243"/>
      <c r="AV119" s="243"/>
      <c r="AW119" s="247"/>
      <c r="AX119" s="242"/>
      <c r="AY119" s="230"/>
      <c r="AZ119" s="242"/>
      <c r="BA119" s="242"/>
      <c r="BB119" s="442"/>
      <c r="BC119" s="362" t="s">
        <v>566</v>
      </c>
    </row>
    <row r="120" spans="1:154" s="300" customFormat="1" ht="17.100000000000001" customHeight="1" x14ac:dyDescent="0.2">
      <c r="A120" s="299" t="s">
        <v>183</v>
      </c>
      <c r="B120" s="139"/>
      <c r="C120" s="232" t="s">
        <v>560</v>
      </c>
      <c r="D120" s="246"/>
      <c r="E120" s="273" t="s">
        <v>567</v>
      </c>
      <c r="F120" s="243"/>
      <c r="G120" s="243"/>
      <c r="H120" s="338" t="s">
        <v>186</v>
      </c>
      <c r="I120" s="148">
        <v>42</v>
      </c>
      <c r="J120" s="243"/>
      <c r="K120" s="149" t="s">
        <v>568</v>
      </c>
      <c r="L120" s="275" t="s">
        <v>214</v>
      </c>
      <c r="M120" s="275" t="s">
        <v>215</v>
      </c>
      <c r="N120" s="275" t="s">
        <v>215</v>
      </c>
      <c r="O120" s="273">
        <v>900</v>
      </c>
      <c r="P120" s="273">
        <v>700</v>
      </c>
      <c r="Q120" s="273">
        <v>1300</v>
      </c>
      <c r="R120" s="243">
        <f t="shared" si="8"/>
        <v>0.63</v>
      </c>
      <c r="S120" s="242"/>
      <c r="T120" s="242"/>
      <c r="U120" s="243" t="s">
        <v>217</v>
      </c>
      <c r="V120" s="128">
        <v>0.15</v>
      </c>
      <c r="W120" s="134">
        <v>160</v>
      </c>
      <c r="X120" s="231">
        <f t="shared" si="5"/>
        <v>184</v>
      </c>
      <c r="Y120" s="135"/>
      <c r="Z120" s="339">
        <v>297943</v>
      </c>
      <c r="AA120" s="339">
        <v>392109</v>
      </c>
      <c r="AB120" s="339">
        <v>507533</v>
      </c>
      <c r="AC120" s="242"/>
      <c r="AD120" s="131"/>
      <c r="AE120" s="242"/>
      <c r="AF120" s="242"/>
      <c r="AG120" s="242"/>
      <c r="AH120" s="243"/>
      <c r="AI120" s="243"/>
      <c r="AJ120" s="243"/>
      <c r="AK120" s="243"/>
      <c r="AL120" s="243"/>
      <c r="AM120" s="242"/>
      <c r="AN120" s="132"/>
      <c r="AO120" s="242"/>
      <c r="AP120" s="242"/>
      <c r="AQ120" s="242"/>
      <c r="AR120" s="242"/>
      <c r="AS120" s="242"/>
      <c r="AT120" s="242"/>
      <c r="AU120" s="243"/>
      <c r="AV120" s="243"/>
      <c r="AW120" s="247"/>
      <c r="AX120" s="242"/>
      <c r="AY120" s="230"/>
      <c r="AZ120" s="242"/>
      <c r="BA120" s="242"/>
      <c r="BB120" s="442"/>
      <c r="BC120" s="362" t="s">
        <v>566</v>
      </c>
    </row>
    <row r="121" spans="1:154" s="300" customFormat="1" ht="17.100000000000001" customHeight="1" x14ac:dyDescent="0.2">
      <c r="A121" s="299" t="s">
        <v>183</v>
      </c>
      <c r="B121" s="139"/>
      <c r="C121" s="232" t="s">
        <v>560</v>
      </c>
      <c r="D121" s="246"/>
      <c r="E121" s="273" t="s">
        <v>569</v>
      </c>
      <c r="F121" s="243"/>
      <c r="G121" s="243"/>
      <c r="H121" s="338" t="s">
        <v>186</v>
      </c>
      <c r="I121" s="148">
        <v>42</v>
      </c>
      <c r="J121" s="243"/>
      <c r="K121" s="149" t="s">
        <v>570</v>
      </c>
      <c r="L121" s="275" t="s">
        <v>214</v>
      </c>
      <c r="M121" s="275" t="s">
        <v>215</v>
      </c>
      <c r="N121" s="275" t="s">
        <v>215</v>
      </c>
      <c r="O121" s="273">
        <v>900</v>
      </c>
      <c r="P121" s="273">
        <v>700</v>
      </c>
      <c r="Q121" s="273">
        <v>1300</v>
      </c>
      <c r="R121" s="243">
        <f t="shared" si="8"/>
        <v>0.63</v>
      </c>
      <c r="S121" s="242"/>
      <c r="T121" s="242"/>
      <c r="U121" s="243" t="s">
        <v>217</v>
      </c>
      <c r="V121" s="128">
        <v>0.15</v>
      </c>
      <c r="W121" s="134">
        <v>160</v>
      </c>
      <c r="X121" s="231">
        <f t="shared" si="5"/>
        <v>184</v>
      </c>
      <c r="Y121" s="135"/>
      <c r="Z121" s="339">
        <v>299740</v>
      </c>
      <c r="AA121" s="339">
        <v>390457</v>
      </c>
      <c r="AB121" s="339">
        <v>507534</v>
      </c>
      <c r="AC121" s="242"/>
      <c r="AD121" s="131"/>
      <c r="AE121" s="242"/>
      <c r="AF121" s="242"/>
      <c r="AG121" s="242"/>
      <c r="AH121" s="243"/>
      <c r="AI121" s="243"/>
      <c r="AJ121" s="243"/>
      <c r="AK121" s="243"/>
      <c r="AL121" s="243"/>
      <c r="AM121" s="242"/>
      <c r="AN121" s="132"/>
      <c r="AO121" s="242"/>
      <c r="AP121" s="242"/>
      <c r="AQ121" s="242"/>
      <c r="AR121" s="242"/>
      <c r="AS121" s="242"/>
      <c r="AT121" s="242"/>
      <c r="AU121" s="243"/>
      <c r="AV121" s="243"/>
      <c r="AW121" s="247"/>
      <c r="AX121" s="242"/>
      <c r="AY121" s="230"/>
      <c r="AZ121" s="242"/>
      <c r="BA121" s="242"/>
      <c r="BB121" s="442"/>
      <c r="BC121" s="362" t="s">
        <v>566</v>
      </c>
    </row>
    <row r="122" spans="1:154" s="300" customFormat="1" ht="17.100000000000001" customHeight="1" x14ac:dyDescent="0.2">
      <c r="A122" s="299" t="s">
        <v>183</v>
      </c>
      <c r="B122" s="139"/>
      <c r="C122" s="232" t="s">
        <v>560</v>
      </c>
      <c r="D122" s="246"/>
      <c r="E122" s="273" t="s">
        <v>571</v>
      </c>
      <c r="F122" s="243"/>
      <c r="G122" s="243"/>
      <c r="H122" s="338" t="s">
        <v>186</v>
      </c>
      <c r="I122" s="148">
        <v>42</v>
      </c>
      <c r="J122" s="243"/>
      <c r="K122" s="149" t="s">
        <v>572</v>
      </c>
      <c r="L122" s="275" t="s">
        <v>214</v>
      </c>
      <c r="M122" s="275" t="s">
        <v>215</v>
      </c>
      <c r="N122" s="275" t="s">
        <v>215</v>
      </c>
      <c r="O122" s="273">
        <v>900</v>
      </c>
      <c r="P122" s="273">
        <v>700</v>
      </c>
      <c r="Q122" s="273">
        <v>1300</v>
      </c>
      <c r="R122" s="243">
        <f t="shared" si="8"/>
        <v>0.63</v>
      </c>
      <c r="S122" s="242"/>
      <c r="T122" s="242"/>
      <c r="U122" s="243" t="s">
        <v>217</v>
      </c>
      <c r="V122" s="128">
        <v>0.15</v>
      </c>
      <c r="W122" s="134">
        <v>160</v>
      </c>
      <c r="X122" s="231">
        <f t="shared" si="5"/>
        <v>184</v>
      </c>
      <c r="Y122" s="135"/>
      <c r="Z122" s="339">
        <v>299740</v>
      </c>
      <c r="AA122" s="339">
        <v>392008</v>
      </c>
      <c r="AB122" s="339">
        <v>507533</v>
      </c>
      <c r="AC122" s="242"/>
      <c r="AD122" s="131"/>
      <c r="AE122" s="242"/>
      <c r="AF122" s="242"/>
      <c r="AG122" s="242"/>
      <c r="AH122" s="243"/>
      <c r="AI122" s="243"/>
      <c r="AJ122" s="243"/>
      <c r="AK122" s="243"/>
      <c r="AL122" s="243"/>
      <c r="AM122" s="242"/>
      <c r="AN122" s="132"/>
      <c r="AO122" s="242"/>
      <c r="AP122" s="242"/>
      <c r="AQ122" s="242"/>
      <c r="AR122" s="242"/>
      <c r="AS122" s="242"/>
      <c r="AT122" s="242"/>
      <c r="AU122" s="243"/>
      <c r="AV122" s="243"/>
      <c r="AW122" s="247"/>
      <c r="AX122" s="242"/>
      <c r="AY122" s="230"/>
      <c r="AZ122" s="242"/>
      <c r="BA122" s="242"/>
      <c r="BB122" s="442"/>
      <c r="BC122" s="362" t="s">
        <v>566</v>
      </c>
    </row>
    <row r="123" spans="1:154" s="300" customFormat="1" ht="17.100000000000001" customHeight="1" x14ac:dyDescent="0.2">
      <c r="A123" s="299" t="s">
        <v>183</v>
      </c>
      <c r="B123" s="139"/>
      <c r="C123" s="132" t="s">
        <v>195</v>
      </c>
      <c r="D123" s="246" t="s">
        <v>446</v>
      </c>
      <c r="E123" s="273" t="s">
        <v>573</v>
      </c>
      <c r="F123" s="243"/>
      <c r="G123" s="243"/>
      <c r="H123" s="338" t="s">
        <v>574</v>
      </c>
      <c r="I123" s="242">
        <v>42</v>
      </c>
      <c r="J123" s="243"/>
      <c r="K123" s="243" t="s">
        <v>575</v>
      </c>
      <c r="L123" s="275" t="s">
        <v>214</v>
      </c>
      <c r="M123" s="275" t="s">
        <v>215</v>
      </c>
      <c r="N123" s="275" t="s">
        <v>215</v>
      </c>
      <c r="O123" s="273">
        <v>1600</v>
      </c>
      <c r="P123" s="273">
        <v>750</v>
      </c>
      <c r="Q123" s="273">
        <v>2000</v>
      </c>
      <c r="R123" s="243">
        <f t="shared" si="8"/>
        <v>1.2</v>
      </c>
      <c r="S123" s="242"/>
      <c r="T123" s="242"/>
      <c r="U123" s="243" t="s">
        <v>190</v>
      </c>
      <c r="V123" s="128">
        <v>0.15</v>
      </c>
      <c r="W123" s="134">
        <v>600</v>
      </c>
      <c r="X123" s="231">
        <f t="shared" si="5"/>
        <v>690</v>
      </c>
      <c r="Y123" s="130"/>
      <c r="Z123" s="339">
        <v>319143</v>
      </c>
      <c r="AA123" s="339">
        <v>381000</v>
      </c>
      <c r="AB123" s="339">
        <v>507000</v>
      </c>
      <c r="AC123" s="242"/>
      <c r="AD123" s="131"/>
      <c r="AE123" s="242"/>
      <c r="AF123" s="242"/>
      <c r="AG123" s="242"/>
      <c r="AH123" s="243"/>
      <c r="AI123" s="243"/>
      <c r="AJ123" s="243"/>
      <c r="AK123" s="243"/>
      <c r="AL123" s="243"/>
      <c r="AM123" s="242"/>
      <c r="AN123" s="132"/>
      <c r="AO123" s="242"/>
      <c r="AP123" s="242"/>
      <c r="AQ123" s="242"/>
      <c r="AR123" s="242"/>
      <c r="AS123" s="242"/>
      <c r="AT123" s="242"/>
      <c r="AU123" s="243"/>
      <c r="AV123" s="243"/>
      <c r="AW123" s="247"/>
      <c r="AX123" s="242"/>
      <c r="AY123" s="230"/>
      <c r="AZ123" s="242"/>
      <c r="BA123" s="242"/>
      <c r="BB123" s="442"/>
      <c r="BC123" s="362" t="s">
        <v>576</v>
      </c>
    </row>
    <row r="124" spans="1:154" s="300" customFormat="1" ht="17.100000000000001" customHeight="1" x14ac:dyDescent="0.2">
      <c r="A124" s="299" t="s">
        <v>183</v>
      </c>
      <c r="B124" s="139"/>
      <c r="C124" s="132" t="s">
        <v>195</v>
      </c>
      <c r="D124" s="246" t="s">
        <v>446</v>
      </c>
      <c r="E124" s="273" t="s">
        <v>577</v>
      </c>
      <c r="F124" s="243"/>
      <c r="G124" s="243"/>
      <c r="H124" s="338" t="s">
        <v>574</v>
      </c>
      <c r="I124" s="242">
        <v>42</v>
      </c>
      <c r="J124" s="243"/>
      <c r="K124" s="243" t="s">
        <v>578</v>
      </c>
      <c r="L124" s="275" t="s">
        <v>214</v>
      </c>
      <c r="M124" s="275" t="s">
        <v>215</v>
      </c>
      <c r="N124" s="275" t="s">
        <v>215</v>
      </c>
      <c r="O124" s="273">
        <v>1600</v>
      </c>
      <c r="P124" s="273">
        <v>750</v>
      </c>
      <c r="Q124" s="273">
        <v>2000</v>
      </c>
      <c r="R124" s="243">
        <f t="shared" si="8"/>
        <v>1.2</v>
      </c>
      <c r="S124" s="242"/>
      <c r="T124" s="242"/>
      <c r="U124" s="243" t="s">
        <v>190</v>
      </c>
      <c r="V124" s="128">
        <v>0.15</v>
      </c>
      <c r="W124" s="134">
        <v>600</v>
      </c>
      <c r="X124" s="231">
        <f t="shared" si="5"/>
        <v>690</v>
      </c>
      <c r="Y124" s="130"/>
      <c r="Z124" s="339">
        <v>319143</v>
      </c>
      <c r="AA124" s="339">
        <v>378500</v>
      </c>
      <c r="AB124" s="339">
        <v>507000</v>
      </c>
      <c r="AC124" s="242"/>
      <c r="AD124" s="131"/>
      <c r="AE124" s="242"/>
      <c r="AF124" s="242"/>
      <c r="AG124" s="242"/>
      <c r="AH124" s="243"/>
      <c r="AI124" s="243"/>
      <c r="AJ124" s="243"/>
      <c r="AK124" s="243"/>
      <c r="AL124" s="243"/>
      <c r="AM124" s="242"/>
      <c r="AN124" s="132"/>
      <c r="AO124" s="242"/>
      <c r="AP124" s="242"/>
      <c r="AQ124" s="242"/>
      <c r="AR124" s="242"/>
      <c r="AS124" s="242"/>
      <c r="AT124" s="242"/>
      <c r="AU124" s="243"/>
      <c r="AV124" s="243"/>
      <c r="AW124" s="247"/>
      <c r="AX124" s="242"/>
      <c r="AY124" s="230"/>
      <c r="AZ124" s="242"/>
      <c r="BA124" s="242"/>
      <c r="BB124" s="442"/>
      <c r="BC124" s="362" t="s">
        <v>579</v>
      </c>
    </row>
    <row r="125" spans="1:154" s="300" customFormat="1" ht="17.100000000000001" customHeight="1" x14ac:dyDescent="0.2">
      <c r="A125" s="299" t="s">
        <v>183</v>
      </c>
      <c r="B125" s="139"/>
      <c r="C125" s="232" t="s">
        <v>560</v>
      </c>
      <c r="D125" s="246"/>
      <c r="E125" s="273" t="s">
        <v>580</v>
      </c>
      <c r="F125" s="243"/>
      <c r="G125" s="243"/>
      <c r="H125" s="338" t="s">
        <v>186</v>
      </c>
      <c r="I125" s="148">
        <v>42</v>
      </c>
      <c r="J125" s="243"/>
      <c r="K125" s="149" t="s">
        <v>581</v>
      </c>
      <c r="L125" s="275" t="s">
        <v>214</v>
      </c>
      <c r="M125" s="275" t="s">
        <v>215</v>
      </c>
      <c r="N125" s="275" t="s">
        <v>215</v>
      </c>
      <c r="O125" s="273">
        <v>2200</v>
      </c>
      <c r="P125" s="273">
        <v>2200</v>
      </c>
      <c r="Q125" s="273">
        <v>2800</v>
      </c>
      <c r="R125" s="243">
        <f t="shared" si="8"/>
        <v>4.84</v>
      </c>
      <c r="S125" s="242"/>
      <c r="T125" s="242"/>
      <c r="U125" s="243" t="s">
        <v>217</v>
      </c>
      <c r="V125" s="128">
        <v>0.15</v>
      </c>
      <c r="W125" s="134">
        <v>8000</v>
      </c>
      <c r="X125" s="231">
        <f t="shared" si="5"/>
        <v>9200</v>
      </c>
      <c r="Y125" s="135"/>
      <c r="Z125" s="339">
        <v>305300</v>
      </c>
      <c r="AA125" s="339">
        <v>406649</v>
      </c>
      <c r="AB125" s="339">
        <v>507000</v>
      </c>
      <c r="AC125" s="242"/>
      <c r="AD125" s="131"/>
      <c r="AE125" s="242"/>
      <c r="AF125" s="242"/>
      <c r="AG125" s="242"/>
      <c r="AH125" s="243"/>
      <c r="AI125" s="243"/>
      <c r="AJ125" s="243"/>
      <c r="AK125" s="243"/>
      <c r="AL125" s="243"/>
      <c r="AM125" s="242"/>
      <c r="AN125" s="132"/>
      <c r="AO125" s="242"/>
      <c r="AP125" s="242"/>
      <c r="AQ125" s="242"/>
      <c r="AR125" s="242"/>
      <c r="AS125" s="242"/>
      <c r="AT125" s="242"/>
      <c r="AU125" s="243"/>
      <c r="AV125" s="243"/>
      <c r="AW125" s="247"/>
      <c r="AX125" s="242"/>
      <c r="AY125" s="230"/>
      <c r="AZ125" s="242"/>
      <c r="BA125" s="242"/>
      <c r="BB125" s="442"/>
      <c r="BC125" s="362" t="s">
        <v>563</v>
      </c>
    </row>
    <row r="126" spans="1:154" s="322" customFormat="1" ht="17.100000000000001" customHeight="1" x14ac:dyDescent="0.2">
      <c r="A126" s="299" t="s">
        <v>208</v>
      </c>
      <c r="B126" s="139"/>
      <c r="C126" s="132" t="s">
        <v>211</v>
      </c>
      <c r="D126" s="246"/>
      <c r="E126" s="243" t="s">
        <v>582</v>
      </c>
      <c r="F126" s="243"/>
      <c r="G126" s="243"/>
      <c r="H126" s="338" t="s">
        <v>583</v>
      </c>
      <c r="I126" s="242">
        <v>43</v>
      </c>
      <c r="J126" s="243"/>
      <c r="K126" s="246" t="s">
        <v>584</v>
      </c>
      <c r="L126" s="275" t="s">
        <v>366</v>
      </c>
      <c r="M126" s="275" t="s">
        <v>367</v>
      </c>
      <c r="N126" s="275" t="s">
        <v>367</v>
      </c>
      <c r="O126" s="243">
        <v>310</v>
      </c>
      <c r="P126" s="243">
        <v>230</v>
      </c>
      <c r="Q126" s="243">
        <v>1640</v>
      </c>
      <c r="R126" s="259">
        <f>P126*P126/10^6</f>
        <v>5.2900000000000003E-2</v>
      </c>
      <c r="S126" s="242"/>
      <c r="T126" s="242"/>
      <c r="U126" s="243" t="s">
        <v>190</v>
      </c>
      <c r="V126" s="128">
        <v>0.15</v>
      </c>
      <c r="W126" s="134">
        <v>68</v>
      </c>
      <c r="X126" s="231">
        <f t="shared" si="5"/>
        <v>78.199999999999989</v>
      </c>
      <c r="Y126" s="130"/>
      <c r="Z126" s="339"/>
      <c r="AA126" s="339"/>
      <c r="AB126" s="339"/>
      <c r="AC126" s="242"/>
      <c r="AD126" s="131"/>
      <c r="AE126" s="242"/>
      <c r="AF126" s="242"/>
      <c r="AG126" s="242"/>
      <c r="AH126" s="243"/>
      <c r="AI126" s="243"/>
      <c r="AJ126" s="243"/>
      <c r="AK126" s="243"/>
      <c r="AL126" s="243"/>
      <c r="AM126" s="242"/>
      <c r="AN126" s="132"/>
      <c r="AO126" s="242"/>
      <c r="AP126" s="242"/>
      <c r="AQ126" s="242"/>
      <c r="AR126" s="242"/>
      <c r="AS126" s="242"/>
      <c r="AT126" s="242"/>
      <c r="AU126" s="243"/>
      <c r="AV126" s="243"/>
      <c r="AW126" s="247"/>
      <c r="AX126" s="242"/>
      <c r="AY126" s="230"/>
      <c r="AZ126" s="242"/>
      <c r="BA126" s="242"/>
      <c r="BB126" s="442"/>
      <c r="BC126" s="362" t="s">
        <v>585</v>
      </c>
      <c r="BF126" s="472"/>
    </row>
    <row r="127" spans="1:154" s="322" customFormat="1" ht="17.100000000000001" customHeight="1" x14ac:dyDescent="0.2">
      <c r="A127" s="299" t="s">
        <v>208</v>
      </c>
      <c r="B127" s="139"/>
      <c r="C127" s="132" t="s">
        <v>211</v>
      </c>
      <c r="D127" s="246"/>
      <c r="E127" s="243" t="s">
        <v>586</v>
      </c>
      <c r="F127" s="243"/>
      <c r="G127" s="243"/>
      <c r="H127" s="338" t="s">
        <v>583</v>
      </c>
      <c r="I127" s="242">
        <v>43</v>
      </c>
      <c r="J127" s="243"/>
      <c r="K127" s="246" t="s">
        <v>587</v>
      </c>
      <c r="L127" s="275" t="s">
        <v>588</v>
      </c>
      <c r="M127" s="275" t="s">
        <v>589</v>
      </c>
      <c r="N127" s="275" t="s">
        <v>589</v>
      </c>
      <c r="O127" s="243"/>
      <c r="P127" s="243">
        <v>610</v>
      </c>
      <c r="Q127" s="243">
        <v>6240</v>
      </c>
      <c r="R127" s="259">
        <f>P127*P127/10^6</f>
        <v>0.37209999999999999</v>
      </c>
      <c r="S127" s="242"/>
      <c r="T127" s="242"/>
      <c r="U127" s="243" t="s">
        <v>190</v>
      </c>
      <c r="V127" s="128">
        <v>0.15</v>
      </c>
      <c r="W127" s="134">
        <v>1440</v>
      </c>
      <c r="X127" s="231">
        <f t="shared" si="5"/>
        <v>1655.9999999999998</v>
      </c>
      <c r="Y127" s="130"/>
      <c r="Z127" s="339"/>
      <c r="AA127" s="339"/>
      <c r="AB127" s="339"/>
      <c r="AC127" s="242"/>
      <c r="AD127" s="131"/>
      <c r="AE127" s="242"/>
      <c r="AF127" s="242"/>
      <c r="AG127" s="242"/>
      <c r="AH127" s="243"/>
      <c r="AI127" s="243"/>
      <c r="AJ127" s="243"/>
      <c r="AK127" s="243"/>
      <c r="AL127" s="243"/>
      <c r="AM127" s="242"/>
      <c r="AN127" s="132"/>
      <c r="AO127" s="242"/>
      <c r="AP127" s="242"/>
      <c r="AQ127" s="242"/>
      <c r="AR127" s="242"/>
      <c r="AS127" s="242"/>
      <c r="AT127" s="242"/>
      <c r="AU127" s="243" t="s">
        <v>590</v>
      </c>
      <c r="AV127" s="243"/>
      <c r="AW127" s="247"/>
      <c r="AX127" s="242"/>
      <c r="AY127" s="230"/>
      <c r="AZ127" s="242"/>
      <c r="BA127" s="242"/>
      <c r="BB127" s="442"/>
      <c r="BC127" s="362" t="s">
        <v>585</v>
      </c>
      <c r="BF127" s="472"/>
    </row>
    <row r="128" spans="1:154" s="300" customFormat="1" ht="17.100000000000001" customHeight="1" x14ac:dyDescent="0.2">
      <c r="A128" s="299"/>
      <c r="B128" s="139"/>
      <c r="C128" s="132" t="s">
        <v>184</v>
      </c>
      <c r="D128" s="246" t="s">
        <v>354</v>
      </c>
      <c r="E128" s="243" t="s">
        <v>591</v>
      </c>
      <c r="F128" s="243" t="s">
        <v>278</v>
      </c>
      <c r="G128" s="243" t="s">
        <v>592</v>
      </c>
      <c r="H128" s="338" t="s">
        <v>558</v>
      </c>
      <c r="I128" s="242">
        <v>43</v>
      </c>
      <c r="J128" s="243"/>
      <c r="K128" s="246" t="s">
        <v>593</v>
      </c>
      <c r="L128" s="275" t="s">
        <v>188</v>
      </c>
      <c r="M128" s="275" t="s">
        <v>189</v>
      </c>
      <c r="N128" s="275" t="s">
        <v>281</v>
      </c>
      <c r="O128" s="143"/>
      <c r="P128" s="143"/>
      <c r="Q128" s="143"/>
      <c r="R128" s="143"/>
      <c r="S128" s="242"/>
      <c r="T128" s="242"/>
      <c r="U128" s="243" t="s">
        <v>190</v>
      </c>
      <c r="V128" s="128">
        <v>0.15</v>
      </c>
      <c r="W128" s="134"/>
      <c r="X128" s="231"/>
      <c r="Y128" s="135"/>
      <c r="Z128" s="283"/>
      <c r="AA128" s="283"/>
      <c r="AB128" s="283"/>
      <c r="AC128" s="242"/>
      <c r="AD128" s="131"/>
      <c r="AE128" s="242"/>
      <c r="AF128" s="242"/>
      <c r="AG128" s="242"/>
      <c r="AH128" s="243"/>
      <c r="AI128" s="243"/>
      <c r="AJ128" s="243"/>
      <c r="AK128" s="243"/>
      <c r="AL128" s="243"/>
      <c r="AM128" s="242"/>
      <c r="AN128" s="132"/>
      <c r="AO128" s="242"/>
      <c r="AP128" s="242"/>
      <c r="AQ128" s="242"/>
      <c r="AR128" s="242"/>
      <c r="AS128" s="242">
        <v>50</v>
      </c>
      <c r="AT128" s="242"/>
      <c r="AU128" s="243"/>
      <c r="AV128" s="243"/>
      <c r="AW128" s="247"/>
      <c r="AX128" s="242"/>
      <c r="AY128" s="230"/>
      <c r="AZ128" s="242"/>
      <c r="BA128" s="242"/>
      <c r="BB128" s="442"/>
      <c r="BC128" s="362" t="s">
        <v>594</v>
      </c>
      <c r="BF128" s="472"/>
    </row>
    <row r="129" spans="1:58" s="322" customFormat="1" ht="17.100000000000001" customHeight="1" x14ac:dyDescent="0.2">
      <c r="A129" s="299"/>
      <c r="B129" s="139"/>
      <c r="C129" s="132" t="s">
        <v>211</v>
      </c>
      <c r="D129" s="246" t="s">
        <v>595</v>
      </c>
      <c r="E129" s="243" t="s">
        <v>596</v>
      </c>
      <c r="F129" s="243"/>
      <c r="G129" s="243"/>
      <c r="H129" s="338" t="s">
        <v>583</v>
      </c>
      <c r="I129" s="242">
        <v>43</v>
      </c>
      <c r="J129" s="243"/>
      <c r="K129" s="246" t="s">
        <v>597</v>
      </c>
      <c r="L129" s="275" t="s">
        <v>588</v>
      </c>
      <c r="M129" s="275" t="s">
        <v>589</v>
      </c>
      <c r="N129" s="275" t="s">
        <v>589</v>
      </c>
      <c r="O129" s="243"/>
      <c r="P129" s="243">
        <v>610</v>
      </c>
      <c r="Q129" s="243">
        <v>3000</v>
      </c>
      <c r="R129" s="259">
        <f>P129*P129/10^6</f>
        <v>0.37209999999999999</v>
      </c>
      <c r="S129" s="242"/>
      <c r="T129" s="242"/>
      <c r="U129" s="243" t="s">
        <v>190</v>
      </c>
      <c r="V129" s="128">
        <v>0.15</v>
      </c>
      <c r="W129" s="134">
        <v>835</v>
      </c>
      <c r="X129" s="231">
        <f t="shared" ref="X129:X136" si="9">W129*(1+V129)</f>
        <v>960.24999999999989</v>
      </c>
      <c r="Y129" s="130"/>
      <c r="Z129" s="339">
        <v>317999</v>
      </c>
      <c r="AA129" s="339">
        <v>306447</v>
      </c>
      <c r="AB129" s="339">
        <v>612651</v>
      </c>
      <c r="AC129" s="242"/>
      <c r="AD129" s="131"/>
      <c r="AE129" s="242"/>
      <c r="AF129" s="242"/>
      <c r="AG129" s="242"/>
      <c r="AH129" s="243"/>
      <c r="AI129" s="243"/>
      <c r="AJ129" s="243"/>
      <c r="AK129" s="243"/>
      <c r="AL129" s="243"/>
      <c r="AM129" s="242"/>
      <c r="AN129" s="132"/>
      <c r="AO129" s="242"/>
      <c r="AP129" s="242"/>
      <c r="AQ129" s="242"/>
      <c r="AR129" s="242"/>
      <c r="AS129" s="242"/>
      <c r="AT129" s="242"/>
      <c r="AU129" s="243" t="s">
        <v>590</v>
      </c>
      <c r="AV129" s="243"/>
      <c r="AW129" s="247"/>
      <c r="AX129" s="242"/>
      <c r="AY129" s="430"/>
      <c r="AZ129" s="431"/>
      <c r="BA129" s="323"/>
      <c r="BB129" s="442" t="s">
        <v>598</v>
      </c>
      <c r="BC129" s="362" t="s">
        <v>599</v>
      </c>
      <c r="BF129" s="472" t="s">
        <v>600</v>
      </c>
    </row>
    <row r="130" spans="1:58" s="300" customFormat="1" ht="17.100000000000001" customHeight="1" x14ac:dyDescent="0.2">
      <c r="A130" s="299"/>
      <c r="B130" s="139"/>
      <c r="C130" s="232" t="s">
        <v>195</v>
      </c>
      <c r="D130" s="246" t="s">
        <v>504</v>
      </c>
      <c r="E130" s="243" t="s">
        <v>601</v>
      </c>
      <c r="F130" s="243"/>
      <c r="G130" s="243"/>
      <c r="H130" s="338" t="s">
        <v>506</v>
      </c>
      <c r="I130" s="148">
        <v>43</v>
      </c>
      <c r="J130" s="243"/>
      <c r="K130" s="246" t="s">
        <v>602</v>
      </c>
      <c r="L130" s="275" t="s">
        <v>317</v>
      </c>
      <c r="M130" s="275" t="s">
        <v>318</v>
      </c>
      <c r="N130" s="275" t="s">
        <v>510</v>
      </c>
      <c r="O130" s="243" t="s">
        <v>186</v>
      </c>
      <c r="P130" s="243">
        <v>400</v>
      </c>
      <c r="Q130" s="243">
        <v>14000</v>
      </c>
      <c r="R130" s="243">
        <f>(P130*P130)/1000000</f>
        <v>0.16</v>
      </c>
      <c r="S130" s="242"/>
      <c r="T130" s="242"/>
      <c r="U130" s="243" t="s">
        <v>190</v>
      </c>
      <c r="V130" s="128">
        <v>0.15</v>
      </c>
      <c r="W130" s="134">
        <v>400</v>
      </c>
      <c r="X130" s="231">
        <f t="shared" si="9"/>
        <v>459.99999999999994</v>
      </c>
      <c r="Y130" s="135"/>
      <c r="Z130" s="339">
        <v>317993</v>
      </c>
      <c r="AA130" s="339">
        <v>356453</v>
      </c>
      <c r="AB130" s="339">
        <v>534920</v>
      </c>
      <c r="AC130" s="242"/>
      <c r="AD130" s="131"/>
      <c r="AE130" s="242"/>
      <c r="AF130" s="242"/>
      <c r="AG130" s="242"/>
      <c r="AH130" s="243"/>
      <c r="AI130" s="243"/>
      <c r="AJ130" s="243"/>
      <c r="AK130" s="243"/>
      <c r="AL130" s="243"/>
      <c r="AM130" s="242"/>
      <c r="AN130" s="132"/>
      <c r="AO130" s="242"/>
      <c r="AP130" s="242"/>
      <c r="AQ130" s="242"/>
      <c r="AR130" s="242"/>
      <c r="AS130" s="242"/>
      <c r="AT130" s="242"/>
      <c r="AU130" s="243"/>
      <c r="AV130" s="243"/>
      <c r="AW130" s="247"/>
      <c r="AX130" s="242"/>
      <c r="AY130" s="230"/>
      <c r="AZ130" s="242"/>
      <c r="BA130" s="242"/>
      <c r="BB130" s="442"/>
      <c r="BC130" s="362"/>
      <c r="BF130" s="472"/>
    </row>
    <row r="131" spans="1:58" s="300" customFormat="1" ht="17.100000000000001" customHeight="1" x14ac:dyDescent="0.2">
      <c r="A131" s="299" t="s">
        <v>183</v>
      </c>
      <c r="B131" s="139"/>
      <c r="C131" s="132" t="s">
        <v>211</v>
      </c>
      <c r="D131" s="246" t="s">
        <v>276</v>
      </c>
      <c r="E131" s="273" t="s">
        <v>603</v>
      </c>
      <c r="F131" s="243"/>
      <c r="G131" s="243"/>
      <c r="H131" s="338" t="s">
        <v>343</v>
      </c>
      <c r="I131" s="138">
        <v>43</v>
      </c>
      <c r="J131" s="243"/>
      <c r="K131" s="413" t="s">
        <v>604</v>
      </c>
      <c r="L131" s="275" t="s">
        <v>188</v>
      </c>
      <c r="M131" s="275" t="s">
        <v>189</v>
      </c>
      <c r="N131" s="275" t="s">
        <v>605</v>
      </c>
      <c r="O131" s="273">
        <v>2000</v>
      </c>
      <c r="P131" s="273">
        <v>2000</v>
      </c>
      <c r="Q131" s="273">
        <v>2000</v>
      </c>
      <c r="R131" s="243">
        <f>(O131*P131)/1000000</f>
        <v>4</v>
      </c>
      <c r="S131" s="242"/>
      <c r="T131" s="242"/>
      <c r="U131" s="243" t="s">
        <v>190</v>
      </c>
      <c r="V131" s="128">
        <v>0.15</v>
      </c>
      <c r="W131" s="134">
        <v>1300</v>
      </c>
      <c r="X131" s="231">
        <f t="shared" si="9"/>
        <v>1494.9999999999998</v>
      </c>
      <c r="Y131" s="130"/>
      <c r="Z131" s="339">
        <v>300674</v>
      </c>
      <c r="AA131" s="339">
        <v>371600</v>
      </c>
      <c r="AB131" s="339">
        <v>500010</v>
      </c>
      <c r="AC131" s="242"/>
      <c r="AD131" s="131"/>
      <c r="AE131" s="242"/>
      <c r="AF131" s="242"/>
      <c r="AG131" s="242"/>
      <c r="AH131" s="243"/>
      <c r="AI131" s="243"/>
      <c r="AJ131" s="243"/>
      <c r="AK131" s="243"/>
      <c r="AL131" s="243"/>
      <c r="AM131" s="242"/>
      <c r="AN131" s="132"/>
      <c r="AO131" s="242"/>
      <c r="AP131" s="242"/>
      <c r="AQ131" s="242"/>
      <c r="AR131" s="242"/>
      <c r="AS131" s="242"/>
      <c r="AT131" s="242"/>
      <c r="AU131" s="243" t="s">
        <v>271</v>
      </c>
      <c r="AV131" s="243"/>
      <c r="AW131" s="247"/>
      <c r="AX131" s="242"/>
      <c r="AY131" s="230"/>
      <c r="AZ131" s="242"/>
      <c r="BA131" s="242"/>
      <c r="BB131" s="442"/>
      <c r="BC131" s="362" t="s">
        <v>606</v>
      </c>
      <c r="BF131" s="472" t="s">
        <v>297</v>
      </c>
    </row>
    <row r="132" spans="1:58" s="300" customFormat="1" ht="17.100000000000001" customHeight="1" x14ac:dyDescent="0.2">
      <c r="A132" s="299"/>
      <c r="B132" s="139"/>
      <c r="C132" s="132" t="s">
        <v>184</v>
      </c>
      <c r="D132" s="246" t="s">
        <v>276</v>
      </c>
      <c r="E132" s="243" t="s">
        <v>607</v>
      </c>
      <c r="F132" s="243" t="s">
        <v>278</v>
      </c>
      <c r="G132" s="243" t="s">
        <v>603</v>
      </c>
      <c r="H132" s="338" t="s">
        <v>343</v>
      </c>
      <c r="I132" s="138">
        <v>43</v>
      </c>
      <c r="J132" s="243"/>
      <c r="K132" s="246" t="s">
        <v>608</v>
      </c>
      <c r="L132" s="275" t="s">
        <v>188</v>
      </c>
      <c r="M132" s="275" t="s">
        <v>189</v>
      </c>
      <c r="N132" s="275" t="s">
        <v>281</v>
      </c>
      <c r="O132" s="273">
        <v>0</v>
      </c>
      <c r="P132" s="273">
        <v>0</v>
      </c>
      <c r="Q132" s="273">
        <v>0</v>
      </c>
      <c r="R132" s="243">
        <v>0</v>
      </c>
      <c r="S132" s="242"/>
      <c r="T132" s="242"/>
      <c r="U132" s="243" t="s">
        <v>190</v>
      </c>
      <c r="V132" s="128"/>
      <c r="W132" s="134"/>
      <c r="X132" s="231">
        <f t="shared" si="9"/>
        <v>0</v>
      </c>
      <c r="Y132" s="130"/>
      <c r="Z132" s="339">
        <v>0</v>
      </c>
      <c r="AA132" s="339">
        <v>0</v>
      </c>
      <c r="AB132" s="339">
        <v>0</v>
      </c>
      <c r="AC132" s="242"/>
      <c r="AD132" s="131"/>
      <c r="AE132" s="242"/>
      <c r="AF132" s="242"/>
      <c r="AG132" s="242"/>
      <c r="AH132" s="243"/>
      <c r="AI132" s="243"/>
      <c r="AJ132" s="243"/>
      <c r="AK132" s="243"/>
      <c r="AL132" s="243"/>
      <c r="AM132" s="242"/>
      <c r="AN132" s="132"/>
      <c r="AO132" s="242"/>
      <c r="AP132" s="242"/>
      <c r="AQ132" s="242"/>
      <c r="AR132" s="242"/>
      <c r="AS132" s="242"/>
      <c r="AT132" s="242"/>
      <c r="AU132" s="243"/>
      <c r="AV132" s="243"/>
      <c r="AW132" s="247"/>
      <c r="AX132" s="242"/>
      <c r="AY132" s="230"/>
      <c r="AZ132" s="242"/>
      <c r="BA132" s="242"/>
      <c r="BB132" s="442"/>
      <c r="BC132" s="362"/>
      <c r="BF132" s="472"/>
    </row>
    <row r="133" spans="1:58" s="300" customFormat="1" ht="17.100000000000001" customHeight="1" x14ac:dyDescent="0.2">
      <c r="A133" s="299" t="s">
        <v>183</v>
      </c>
      <c r="B133" s="139"/>
      <c r="C133" s="132" t="s">
        <v>211</v>
      </c>
      <c r="D133" s="246" t="s">
        <v>609</v>
      </c>
      <c r="E133" s="273" t="s">
        <v>610</v>
      </c>
      <c r="F133" s="243" t="s">
        <v>290</v>
      </c>
      <c r="G133" s="243"/>
      <c r="H133" s="338" t="s">
        <v>611</v>
      </c>
      <c r="I133" s="242">
        <v>43</v>
      </c>
      <c r="J133" s="243"/>
      <c r="K133" s="413" t="s">
        <v>612</v>
      </c>
      <c r="L133" s="275" t="s">
        <v>188</v>
      </c>
      <c r="M133" s="275" t="s">
        <v>189</v>
      </c>
      <c r="N133" s="275" t="s">
        <v>605</v>
      </c>
      <c r="O133" s="273">
        <v>1600</v>
      </c>
      <c r="P133" s="273">
        <v>2000</v>
      </c>
      <c r="Q133" s="273">
        <v>2000</v>
      </c>
      <c r="R133" s="243">
        <f>(O133*P133)/1000000</f>
        <v>3.2</v>
      </c>
      <c r="S133" s="242"/>
      <c r="T133" s="242"/>
      <c r="U133" s="243" t="s">
        <v>190</v>
      </c>
      <c r="V133" s="128">
        <v>0.15</v>
      </c>
      <c r="W133" s="134">
        <v>3000</v>
      </c>
      <c r="X133" s="231">
        <f t="shared" si="9"/>
        <v>3449.9999999999995</v>
      </c>
      <c r="Y133" s="130">
        <v>300</v>
      </c>
      <c r="Z133" s="339">
        <v>296274</v>
      </c>
      <c r="AA133" s="339">
        <v>373400</v>
      </c>
      <c r="AB133" s="339">
        <v>500010</v>
      </c>
      <c r="AC133" s="242"/>
      <c r="AD133" s="131"/>
      <c r="AE133" s="242"/>
      <c r="AF133" s="242"/>
      <c r="AG133" s="242"/>
      <c r="AH133" s="243"/>
      <c r="AI133" s="243"/>
      <c r="AJ133" s="243"/>
      <c r="AK133" s="243"/>
      <c r="AL133" s="243">
        <v>15</v>
      </c>
      <c r="AM133" s="242"/>
      <c r="AN133" s="132"/>
      <c r="AO133" s="242"/>
      <c r="AP133" s="242"/>
      <c r="AQ133" s="242"/>
      <c r="AR133" s="242"/>
      <c r="AS133" s="242"/>
      <c r="AT133" s="242"/>
      <c r="AU133" s="243" t="s">
        <v>271</v>
      </c>
      <c r="AV133" s="243"/>
      <c r="AW133" s="247"/>
      <c r="AX133" s="242"/>
      <c r="AY133" s="230"/>
      <c r="AZ133" s="242"/>
      <c r="BA133" s="242"/>
      <c r="BB133" s="442"/>
      <c r="BC133" s="362" t="s">
        <v>613</v>
      </c>
      <c r="BF133" s="472" t="s">
        <v>614</v>
      </c>
    </row>
    <row r="134" spans="1:58" s="300" customFormat="1" ht="17.100000000000001" customHeight="1" x14ac:dyDescent="0.2">
      <c r="A134" s="299"/>
      <c r="B134" s="139"/>
      <c r="C134" s="132" t="s">
        <v>184</v>
      </c>
      <c r="D134" s="246" t="s">
        <v>276</v>
      </c>
      <c r="E134" s="243" t="s">
        <v>615</v>
      </c>
      <c r="F134" s="243" t="s">
        <v>278</v>
      </c>
      <c r="G134" s="243" t="s">
        <v>610</v>
      </c>
      <c r="H134" s="338" t="s">
        <v>611</v>
      </c>
      <c r="I134" s="242">
        <v>43</v>
      </c>
      <c r="J134" s="243"/>
      <c r="K134" s="246" t="s">
        <v>616</v>
      </c>
      <c r="L134" s="275" t="s">
        <v>188</v>
      </c>
      <c r="M134" s="275" t="s">
        <v>189</v>
      </c>
      <c r="N134" s="275" t="s">
        <v>281</v>
      </c>
      <c r="O134" s="243">
        <v>0</v>
      </c>
      <c r="P134" s="243">
        <v>0</v>
      </c>
      <c r="Q134" s="243">
        <v>0</v>
      </c>
      <c r="R134" s="243">
        <v>0</v>
      </c>
      <c r="S134" s="242"/>
      <c r="T134" s="242"/>
      <c r="U134" s="243" t="s">
        <v>190</v>
      </c>
      <c r="V134" s="128"/>
      <c r="W134" s="134"/>
      <c r="X134" s="231">
        <f t="shared" si="9"/>
        <v>0</v>
      </c>
      <c r="Y134" s="130"/>
      <c r="Z134" s="339">
        <v>0</v>
      </c>
      <c r="AA134" s="339">
        <v>0</v>
      </c>
      <c r="AB134" s="339">
        <v>0</v>
      </c>
      <c r="AC134" s="242"/>
      <c r="AD134" s="131"/>
      <c r="AE134" s="242"/>
      <c r="AF134" s="242"/>
      <c r="AG134" s="242"/>
      <c r="AH134" s="243"/>
      <c r="AI134" s="243"/>
      <c r="AJ134" s="243"/>
      <c r="AK134" s="243"/>
      <c r="AL134" s="243"/>
      <c r="AM134" s="242"/>
      <c r="AN134" s="132"/>
      <c r="AO134" s="242"/>
      <c r="AP134" s="242"/>
      <c r="AQ134" s="242"/>
      <c r="AR134" s="242"/>
      <c r="AS134" s="242"/>
      <c r="AT134" s="242"/>
      <c r="AU134" s="243"/>
      <c r="AV134" s="243"/>
      <c r="AW134" s="247"/>
      <c r="AX134" s="242"/>
      <c r="AY134" s="230"/>
      <c r="AZ134" s="242"/>
      <c r="BA134" s="242"/>
      <c r="BB134" s="442"/>
      <c r="BC134" s="362"/>
      <c r="BF134" s="472"/>
    </row>
    <row r="135" spans="1:58" s="300" customFormat="1" ht="17.100000000000001" customHeight="1" x14ac:dyDescent="0.2">
      <c r="A135" s="299" t="s">
        <v>183</v>
      </c>
      <c r="B135" s="139"/>
      <c r="C135" s="132" t="s">
        <v>211</v>
      </c>
      <c r="D135" s="246" t="s">
        <v>423</v>
      </c>
      <c r="E135" s="273" t="s">
        <v>592</v>
      </c>
      <c r="F135" s="273" t="s">
        <v>290</v>
      </c>
      <c r="G135" s="273"/>
      <c r="H135" s="349" t="s">
        <v>558</v>
      </c>
      <c r="I135" s="275">
        <v>43</v>
      </c>
      <c r="J135" s="273"/>
      <c r="K135" s="261" t="s">
        <v>617</v>
      </c>
      <c r="L135" s="275" t="s">
        <v>188</v>
      </c>
      <c r="M135" s="275" t="s">
        <v>189</v>
      </c>
      <c r="N135" s="275" t="s">
        <v>605</v>
      </c>
      <c r="O135" s="273">
        <v>12000</v>
      </c>
      <c r="P135" s="273">
        <v>3900</v>
      </c>
      <c r="Q135" s="273">
        <v>0</v>
      </c>
      <c r="R135" s="273">
        <f>(O135*P135)/1000000</f>
        <v>46.8</v>
      </c>
      <c r="S135" s="242"/>
      <c r="T135" s="242"/>
      <c r="U135" s="243" t="s">
        <v>190</v>
      </c>
      <c r="V135" s="128">
        <v>0.15</v>
      </c>
      <c r="W135" s="134">
        <v>37000</v>
      </c>
      <c r="X135" s="231">
        <f t="shared" si="9"/>
        <v>42550</v>
      </c>
      <c r="Y135" s="130">
        <v>63000</v>
      </c>
      <c r="Z135" s="339">
        <v>311000</v>
      </c>
      <c r="AA135" s="339">
        <v>371000</v>
      </c>
      <c r="AB135" s="339">
        <v>503490</v>
      </c>
      <c r="AC135" s="242"/>
      <c r="AD135" s="131"/>
      <c r="AE135" s="242"/>
      <c r="AF135" s="242"/>
      <c r="AG135" s="242"/>
      <c r="AH135" s="242">
        <v>12</v>
      </c>
      <c r="AI135" s="242" t="s">
        <v>304</v>
      </c>
      <c r="AJ135" s="242">
        <v>-101</v>
      </c>
      <c r="AK135" s="242">
        <v>110</v>
      </c>
      <c r="AL135" s="243"/>
      <c r="AM135" s="242"/>
      <c r="AN135" s="132"/>
      <c r="AO135" s="242"/>
      <c r="AP135" s="242"/>
      <c r="AQ135" s="242"/>
      <c r="AR135" s="242"/>
      <c r="AS135" s="242"/>
      <c r="AT135" s="242"/>
      <c r="AU135" s="243" t="s">
        <v>618</v>
      </c>
      <c r="AV135" s="243"/>
      <c r="AW135" s="247"/>
      <c r="AX135" s="242"/>
      <c r="AY135" s="430"/>
      <c r="AZ135" s="431"/>
      <c r="BA135" s="323"/>
      <c r="BB135" s="442" t="s">
        <v>598</v>
      </c>
      <c r="BC135" s="362" t="s">
        <v>619</v>
      </c>
      <c r="BF135" s="472" t="s">
        <v>620</v>
      </c>
    </row>
    <row r="136" spans="1:58" s="320" customFormat="1" ht="17.100000000000001" customHeight="1" x14ac:dyDescent="0.2">
      <c r="A136" s="299"/>
      <c r="B136" s="139"/>
      <c r="C136" s="232" t="s">
        <v>211</v>
      </c>
      <c r="D136" s="246" t="s">
        <v>449</v>
      </c>
      <c r="E136" s="273" t="s">
        <v>621</v>
      </c>
      <c r="F136" s="273"/>
      <c r="G136" s="273"/>
      <c r="H136" s="349" t="s">
        <v>583</v>
      </c>
      <c r="I136" s="276">
        <v>43</v>
      </c>
      <c r="J136" s="273"/>
      <c r="K136" s="413" t="s">
        <v>622</v>
      </c>
      <c r="L136" s="275" t="s">
        <v>317</v>
      </c>
      <c r="M136" s="275" t="s">
        <v>318</v>
      </c>
      <c r="N136" s="275" t="s">
        <v>510</v>
      </c>
      <c r="O136" s="273">
        <v>2400</v>
      </c>
      <c r="P136" s="273">
        <v>800</v>
      </c>
      <c r="Q136" s="273">
        <v>2400</v>
      </c>
      <c r="R136" s="273">
        <f>(O136*P136)/1000000</f>
        <v>1.92</v>
      </c>
      <c r="S136" s="242"/>
      <c r="T136" s="242"/>
      <c r="U136" s="243" t="s">
        <v>190</v>
      </c>
      <c r="V136" s="128">
        <v>0.15</v>
      </c>
      <c r="W136" s="134">
        <v>1920</v>
      </c>
      <c r="X136" s="231">
        <f t="shared" si="9"/>
        <v>2208</v>
      </c>
      <c r="Y136" s="135"/>
      <c r="Z136" s="339">
        <v>319730</v>
      </c>
      <c r="AA136" s="339">
        <v>377430</v>
      </c>
      <c r="AB136" s="339">
        <v>512763</v>
      </c>
      <c r="AC136" s="242"/>
      <c r="AD136" s="131"/>
      <c r="AE136" s="242"/>
      <c r="AF136" s="242"/>
      <c r="AG136" s="242"/>
      <c r="AH136" s="243"/>
      <c r="AI136" s="243"/>
      <c r="AJ136" s="243"/>
      <c r="AK136" s="243"/>
      <c r="AL136" s="243"/>
      <c r="AM136" s="242"/>
      <c r="AN136" s="132"/>
      <c r="AO136" s="242"/>
      <c r="AP136" s="242"/>
      <c r="AQ136" s="242"/>
      <c r="AR136" s="242"/>
      <c r="AS136" s="242"/>
      <c r="AT136" s="242"/>
      <c r="AU136" s="243"/>
      <c r="AV136" s="243"/>
      <c r="AW136" s="247"/>
      <c r="AX136" s="242"/>
      <c r="AY136" s="230"/>
      <c r="AZ136" s="242"/>
      <c r="BA136" s="242"/>
      <c r="BB136" s="442"/>
      <c r="BC136" s="362"/>
      <c r="BF136" s="472"/>
    </row>
    <row r="137" spans="1:58" s="320" customFormat="1" ht="17.100000000000001" customHeight="1" x14ac:dyDescent="0.2">
      <c r="A137" s="299"/>
      <c r="B137" s="243"/>
      <c r="C137" s="232" t="s">
        <v>211</v>
      </c>
      <c r="D137" s="248" t="s">
        <v>595</v>
      </c>
      <c r="E137" s="334" t="s">
        <v>623</v>
      </c>
      <c r="F137" s="334"/>
      <c r="G137" s="334"/>
      <c r="H137" s="349" t="s">
        <v>583</v>
      </c>
      <c r="I137" s="276">
        <v>43</v>
      </c>
      <c r="J137" s="334" t="s">
        <v>624</v>
      </c>
      <c r="K137" s="334" t="s">
        <v>625</v>
      </c>
      <c r="L137" s="275" t="s">
        <v>317</v>
      </c>
      <c r="M137" s="275" t="s">
        <v>318</v>
      </c>
      <c r="N137" s="275" t="s">
        <v>510</v>
      </c>
      <c r="O137" s="334">
        <v>2000</v>
      </c>
      <c r="P137" s="334">
        <v>1250</v>
      </c>
      <c r="Q137" s="334">
        <v>2230</v>
      </c>
      <c r="R137" s="273">
        <f>(O137*P137)/1000000</f>
        <v>2.5</v>
      </c>
      <c r="S137" s="248" t="s">
        <v>624</v>
      </c>
      <c r="T137" s="248" t="s">
        <v>624</v>
      </c>
      <c r="U137" s="248" t="s">
        <v>190</v>
      </c>
      <c r="V137" s="128">
        <v>0.15</v>
      </c>
      <c r="W137" s="248">
        <v>650</v>
      </c>
      <c r="X137" s="231" t="s">
        <v>626</v>
      </c>
      <c r="Y137" s="248" t="s">
        <v>624</v>
      </c>
      <c r="Z137" s="339">
        <v>318930</v>
      </c>
      <c r="AA137" s="339">
        <v>373480</v>
      </c>
      <c r="AB137" s="339">
        <v>512763</v>
      </c>
      <c r="AC137" s="242"/>
      <c r="AD137" s="131"/>
      <c r="AE137" s="242"/>
      <c r="AF137" s="242"/>
      <c r="AG137" s="242"/>
      <c r="AH137" s="242"/>
      <c r="AI137" s="242"/>
      <c r="AJ137" s="242"/>
      <c r="AK137" s="242"/>
      <c r="AL137" s="242"/>
      <c r="AM137" s="242"/>
      <c r="AN137" s="132"/>
      <c r="AO137" s="242"/>
      <c r="AP137" s="242"/>
      <c r="AQ137" s="242"/>
      <c r="AR137" s="242"/>
      <c r="AS137" s="242"/>
      <c r="AT137" s="242"/>
      <c r="AU137" s="243"/>
      <c r="AV137" s="243"/>
      <c r="AW137" s="247"/>
      <c r="AX137" s="242"/>
      <c r="AY137" s="230"/>
      <c r="AZ137" s="242"/>
      <c r="BA137" s="242"/>
      <c r="BB137" s="442"/>
      <c r="BC137" s="362" t="s">
        <v>627</v>
      </c>
      <c r="BF137" s="472"/>
    </row>
    <row r="138" spans="1:58" s="320" customFormat="1" ht="17.100000000000001" customHeight="1" x14ac:dyDescent="0.2">
      <c r="A138" s="299"/>
      <c r="B138" s="248"/>
      <c r="C138" s="232" t="s">
        <v>211</v>
      </c>
      <c r="D138" s="248" t="s">
        <v>449</v>
      </c>
      <c r="E138" s="248" t="s">
        <v>628</v>
      </c>
      <c r="F138" s="248"/>
      <c r="G138" s="248"/>
      <c r="H138" s="338" t="s">
        <v>583</v>
      </c>
      <c r="I138" s="148">
        <v>43</v>
      </c>
      <c r="J138" s="248" t="s">
        <v>624</v>
      </c>
      <c r="K138" s="248" t="s">
        <v>629</v>
      </c>
      <c r="L138" s="275" t="s">
        <v>214</v>
      </c>
      <c r="M138" s="275" t="s">
        <v>215</v>
      </c>
      <c r="N138" s="275" t="s">
        <v>215</v>
      </c>
      <c r="O138" s="248">
        <v>1200</v>
      </c>
      <c r="P138" s="248">
        <v>750</v>
      </c>
      <c r="Q138" s="248">
        <v>2000</v>
      </c>
      <c r="R138" s="243">
        <f>(O138*P138)/1000000</f>
        <v>0.9</v>
      </c>
      <c r="S138" s="248" t="s">
        <v>624</v>
      </c>
      <c r="T138" s="248" t="s">
        <v>624</v>
      </c>
      <c r="U138" s="248" t="s">
        <v>190</v>
      </c>
      <c r="V138" s="128">
        <v>0.15</v>
      </c>
      <c r="W138" s="248">
        <v>500</v>
      </c>
      <c r="X138" s="231" t="s">
        <v>630</v>
      </c>
      <c r="Y138" s="304"/>
      <c r="Z138" s="339">
        <v>335270</v>
      </c>
      <c r="AA138" s="339">
        <v>400768</v>
      </c>
      <c r="AB138" s="339">
        <v>521000</v>
      </c>
      <c r="AC138" s="242"/>
      <c r="AD138" s="131"/>
      <c r="AE138" s="242"/>
      <c r="AF138" s="242"/>
      <c r="AG138" s="242"/>
      <c r="AH138" s="242"/>
      <c r="AI138" s="242"/>
      <c r="AJ138" s="242"/>
      <c r="AK138" s="242"/>
      <c r="AL138" s="242"/>
      <c r="AM138" s="242"/>
      <c r="AN138" s="132"/>
      <c r="AO138" s="242"/>
      <c r="AP138" s="242"/>
      <c r="AQ138" s="242"/>
      <c r="AR138" s="242"/>
      <c r="AS138" s="242"/>
      <c r="AT138" s="242"/>
      <c r="AU138" s="243"/>
      <c r="AV138" s="243"/>
      <c r="AW138" s="247"/>
      <c r="AX138" s="242"/>
      <c r="AY138" s="230"/>
      <c r="AZ138" s="242"/>
      <c r="BA138" s="242"/>
      <c r="BB138" s="442"/>
      <c r="BC138" s="362" t="s">
        <v>631</v>
      </c>
      <c r="BF138" s="472"/>
    </row>
    <row r="139" spans="1:58" s="322" customFormat="1" ht="17.100000000000001" customHeight="1" x14ac:dyDescent="0.2">
      <c r="A139" s="299" t="s">
        <v>208</v>
      </c>
      <c r="B139" s="139"/>
      <c r="C139" s="132" t="s">
        <v>211</v>
      </c>
      <c r="D139" s="246"/>
      <c r="E139" s="243" t="s">
        <v>632</v>
      </c>
      <c r="F139" s="243"/>
      <c r="G139" s="243"/>
      <c r="H139" s="338" t="s">
        <v>583</v>
      </c>
      <c r="I139" s="242">
        <v>43</v>
      </c>
      <c r="J139" s="243"/>
      <c r="K139" s="246" t="s">
        <v>633</v>
      </c>
      <c r="L139" s="275" t="s">
        <v>588</v>
      </c>
      <c r="M139" s="275" t="s">
        <v>589</v>
      </c>
      <c r="N139" s="275" t="s">
        <v>589</v>
      </c>
      <c r="O139" s="243"/>
      <c r="P139" s="243">
        <v>762</v>
      </c>
      <c r="Q139" s="243">
        <v>6770</v>
      </c>
      <c r="R139" s="259">
        <f>P139*P139/10^6</f>
        <v>0.58064400000000005</v>
      </c>
      <c r="S139" s="242"/>
      <c r="T139" s="242"/>
      <c r="U139" s="243" t="s">
        <v>190</v>
      </c>
      <c r="V139" s="128">
        <v>0.15</v>
      </c>
      <c r="W139" s="134">
        <v>990</v>
      </c>
      <c r="X139" s="231">
        <f t="shared" ref="X139:X144" si="10">W139*(1+V139)</f>
        <v>1138.5</v>
      </c>
      <c r="Y139" s="130"/>
      <c r="Z139" s="339"/>
      <c r="AA139" s="339"/>
      <c r="AB139" s="339"/>
      <c r="AC139" s="242"/>
      <c r="AD139" s="131"/>
      <c r="AE139" s="242"/>
      <c r="AF139" s="242"/>
      <c r="AG139" s="242"/>
      <c r="AH139" s="243"/>
      <c r="AI139" s="243"/>
      <c r="AJ139" s="243"/>
      <c r="AK139" s="243"/>
      <c r="AL139" s="243"/>
      <c r="AM139" s="242"/>
      <c r="AN139" s="132"/>
      <c r="AO139" s="242"/>
      <c r="AP139" s="242"/>
      <c r="AQ139" s="242"/>
      <c r="AR139" s="242"/>
      <c r="AS139" s="242"/>
      <c r="AT139" s="242"/>
      <c r="AU139" s="243" t="s">
        <v>590</v>
      </c>
      <c r="AV139" s="243"/>
      <c r="AW139" s="247"/>
      <c r="AX139" s="242"/>
      <c r="AY139" s="230"/>
      <c r="AZ139" s="242"/>
      <c r="BA139" s="242"/>
      <c r="BB139" s="442"/>
      <c r="BC139" s="362" t="s">
        <v>585</v>
      </c>
      <c r="BF139" s="472"/>
    </row>
    <row r="140" spans="1:58" s="320" customFormat="1" ht="17.100000000000001" customHeight="1" x14ac:dyDescent="0.2">
      <c r="A140" s="299"/>
      <c r="B140" s="243"/>
      <c r="C140" s="132" t="s">
        <v>184</v>
      </c>
      <c r="D140" s="243" t="s">
        <v>238</v>
      </c>
      <c r="E140" s="301" t="s">
        <v>634</v>
      </c>
      <c r="F140" s="243"/>
      <c r="G140" s="243"/>
      <c r="H140" s="338" t="s">
        <v>186</v>
      </c>
      <c r="I140" s="242">
        <v>46</v>
      </c>
      <c r="J140" s="243"/>
      <c r="K140" s="243" t="s">
        <v>635</v>
      </c>
      <c r="L140" s="275" t="s">
        <v>214</v>
      </c>
      <c r="M140" s="275" t="s">
        <v>229</v>
      </c>
      <c r="N140" s="275" t="s">
        <v>345</v>
      </c>
      <c r="O140" s="243">
        <v>1250</v>
      </c>
      <c r="P140" s="243">
        <v>600</v>
      </c>
      <c r="Q140" s="243">
        <v>2200</v>
      </c>
      <c r="R140" s="309">
        <f t="shared" ref="R140:R146" si="11">(O140*P140)/1000000</f>
        <v>0.75</v>
      </c>
      <c r="S140" s="242"/>
      <c r="T140" s="242"/>
      <c r="U140" s="243" t="s">
        <v>544</v>
      </c>
      <c r="V140" s="128">
        <v>0.15</v>
      </c>
      <c r="W140" s="308">
        <v>600</v>
      </c>
      <c r="X140" s="231">
        <f t="shared" si="10"/>
        <v>690</v>
      </c>
      <c r="Y140" s="304"/>
      <c r="Z140" s="339">
        <v>323675</v>
      </c>
      <c r="AA140" s="339">
        <v>395078</v>
      </c>
      <c r="AB140" s="339">
        <v>509401</v>
      </c>
      <c r="AC140" s="242"/>
      <c r="AD140" s="131"/>
      <c r="AE140" s="242"/>
      <c r="AF140" s="242"/>
      <c r="AG140" s="242"/>
      <c r="AH140" s="242"/>
      <c r="AI140" s="242"/>
      <c r="AJ140" s="242"/>
      <c r="AK140" s="242"/>
      <c r="AL140" s="242"/>
      <c r="AM140" s="242"/>
      <c r="AN140" s="132"/>
      <c r="AO140" s="242"/>
      <c r="AP140" s="242"/>
      <c r="AQ140" s="242"/>
      <c r="AR140" s="242"/>
      <c r="AS140" s="242"/>
      <c r="AT140" s="242"/>
      <c r="AU140" s="243"/>
      <c r="AV140" s="243"/>
      <c r="AW140" s="247"/>
      <c r="AX140" s="242"/>
      <c r="AY140" s="230"/>
      <c r="AZ140" s="242"/>
      <c r="BA140" s="242"/>
      <c r="BB140" s="442"/>
      <c r="BC140" s="362" t="s">
        <v>636</v>
      </c>
      <c r="BF140" s="472"/>
    </row>
    <row r="141" spans="1:58" s="320" customFormat="1" ht="17.100000000000001" customHeight="1" x14ac:dyDescent="0.2">
      <c r="A141" s="299"/>
      <c r="B141" s="243"/>
      <c r="C141" s="132" t="s">
        <v>184</v>
      </c>
      <c r="D141" s="243" t="s">
        <v>238</v>
      </c>
      <c r="E141" s="301" t="s">
        <v>637</v>
      </c>
      <c r="F141" s="243"/>
      <c r="G141" s="243"/>
      <c r="H141" s="338" t="s">
        <v>186</v>
      </c>
      <c r="I141" s="242">
        <v>46</v>
      </c>
      <c r="J141" s="243"/>
      <c r="K141" s="243" t="s">
        <v>638</v>
      </c>
      <c r="L141" s="275" t="s">
        <v>214</v>
      </c>
      <c r="M141" s="275" t="s">
        <v>229</v>
      </c>
      <c r="N141" s="275" t="s">
        <v>345</v>
      </c>
      <c r="O141" s="243">
        <v>1250</v>
      </c>
      <c r="P141" s="243">
        <v>600</v>
      </c>
      <c r="Q141" s="243">
        <v>2200</v>
      </c>
      <c r="R141" s="309">
        <f t="shared" si="11"/>
        <v>0.75</v>
      </c>
      <c r="S141" s="242"/>
      <c r="T141" s="242"/>
      <c r="U141" s="243" t="s">
        <v>544</v>
      </c>
      <c r="V141" s="128">
        <v>0.15</v>
      </c>
      <c r="W141" s="308">
        <v>600</v>
      </c>
      <c r="X141" s="231">
        <f t="shared" si="10"/>
        <v>690</v>
      </c>
      <c r="Y141" s="304"/>
      <c r="Z141" s="339">
        <v>324885</v>
      </c>
      <c r="AA141" s="339">
        <v>395078</v>
      </c>
      <c r="AB141" s="339">
        <v>509401</v>
      </c>
      <c r="AC141" s="242"/>
      <c r="AD141" s="131"/>
      <c r="AE141" s="242"/>
      <c r="AF141" s="242"/>
      <c r="AG141" s="242"/>
      <c r="AH141" s="242"/>
      <c r="AI141" s="242"/>
      <c r="AJ141" s="242"/>
      <c r="AK141" s="242"/>
      <c r="AL141" s="242"/>
      <c r="AM141" s="242"/>
      <c r="AN141" s="132"/>
      <c r="AO141" s="242"/>
      <c r="AP141" s="242"/>
      <c r="AQ141" s="242"/>
      <c r="AR141" s="242"/>
      <c r="AS141" s="325"/>
      <c r="AT141" s="242"/>
      <c r="AU141" s="243"/>
      <c r="AV141" s="243"/>
      <c r="AW141" s="247"/>
      <c r="AX141" s="242"/>
      <c r="AY141" s="230"/>
      <c r="AZ141" s="242"/>
      <c r="BA141" s="242"/>
      <c r="BB141" s="442"/>
      <c r="BC141" s="362" t="s">
        <v>636</v>
      </c>
      <c r="BF141" s="472"/>
    </row>
    <row r="142" spans="1:58" s="322" customFormat="1" ht="17.100000000000001" customHeight="1" x14ac:dyDescent="0.2">
      <c r="A142" s="299"/>
      <c r="B142" s="243"/>
      <c r="C142" s="132" t="s">
        <v>184</v>
      </c>
      <c r="D142" s="243" t="s">
        <v>238</v>
      </c>
      <c r="E142" s="301" t="s">
        <v>639</v>
      </c>
      <c r="F142" s="243"/>
      <c r="G142" s="243"/>
      <c r="H142" s="338" t="s">
        <v>186</v>
      </c>
      <c r="I142" s="242">
        <v>46</v>
      </c>
      <c r="J142" s="243"/>
      <c r="K142" s="243" t="s">
        <v>640</v>
      </c>
      <c r="L142" s="275" t="s">
        <v>214</v>
      </c>
      <c r="M142" s="275" t="s">
        <v>229</v>
      </c>
      <c r="N142" s="275" t="s">
        <v>345</v>
      </c>
      <c r="O142" s="243">
        <v>1250</v>
      </c>
      <c r="P142" s="243">
        <v>600</v>
      </c>
      <c r="Q142" s="243">
        <v>2200</v>
      </c>
      <c r="R142" s="309">
        <f t="shared" si="11"/>
        <v>0.75</v>
      </c>
      <c r="S142" s="242"/>
      <c r="T142" s="242"/>
      <c r="U142" s="243" t="s">
        <v>544</v>
      </c>
      <c r="V142" s="128">
        <v>0.15</v>
      </c>
      <c r="W142" s="308">
        <v>600</v>
      </c>
      <c r="X142" s="231">
        <f t="shared" si="10"/>
        <v>690</v>
      </c>
      <c r="Y142" s="304"/>
      <c r="Z142" s="339">
        <v>323675</v>
      </c>
      <c r="AA142" s="339">
        <v>393078</v>
      </c>
      <c r="AB142" s="339">
        <v>509401</v>
      </c>
      <c r="AC142" s="242"/>
      <c r="AD142" s="131"/>
      <c r="AE142" s="242"/>
      <c r="AF142" s="242"/>
      <c r="AG142" s="242"/>
      <c r="AH142" s="242"/>
      <c r="AI142" s="242"/>
      <c r="AJ142" s="242"/>
      <c r="AK142" s="242"/>
      <c r="AL142" s="242"/>
      <c r="AM142" s="242"/>
      <c r="AN142" s="132"/>
      <c r="AO142" s="242"/>
      <c r="AP142" s="242"/>
      <c r="AQ142" s="242"/>
      <c r="AR142" s="242"/>
      <c r="AS142" s="325"/>
      <c r="AT142" s="242"/>
      <c r="AU142" s="243"/>
      <c r="AV142" s="243"/>
      <c r="AW142" s="247"/>
      <c r="AX142" s="242"/>
      <c r="AY142" s="230"/>
      <c r="AZ142" s="242"/>
      <c r="BA142" s="242"/>
      <c r="BB142" s="442"/>
      <c r="BC142" s="362" t="s">
        <v>636</v>
      </c>
      <c r="BF142" s="472"/>
    </row>
    <row r="143" spans="1:58" s="300" customFormat="1" ht="17.100000000000001" customHeight="1" x14ac:dyDescent="0.2">
      <c r="A143" s="299"/>
      <c r="B143" s="243"/>
      <c r="C143" s="132" t="s">
        <v>184</v>
      </c>
      <c r="D143" s="243" t="s">
        <v>238</v>
      </c>
      <c r="E143" s="301" t="s">
        <v>641</v>
      </c>
      <c r="F143" s="243"/>
      <c r="G143" s="243"/>
      <c r="H143" s="338" t="s">
        <v>186</v>
      </c>
      <c r="I143" s="242">
        <v>46</v>
      </c>
      <c r="J143" s="243"/>
      <c r="K143" s="243" t="s">
        <v>642</v>
      </c>
      <c r="L143" s="275" t="s">
        <v>214</v>
      </c>
      <c r="M143" s="275" t="s">
        <v>229</v>
      </c>
      <c r="N143" s="275" t="s">
        <v>345</v>
      </c>
      <c r="O143" s="243">
        <v>1250</v>
      </c>
      <c r="P143" s="243">
        <v>600</v>
      </c>
      <c r="Q143" s="243">
        <v>2200</v>
      </c>
      <c r="R143" s="309">
        <f t="shared" si="11"/>
        <v>0.75</v>
      </c>
      <c r="S143" s="242"/>
      <c r="T143" s="242"/>
      <c r="U143" s="243" t="s">
        <v>544</v>
      </c>
      <c r="V143" s="128">
        <v>0.15</v>
      </c>
      <c r="W143" s="308">
        <v>600</v>
      </c>
      <c r="X143" s="231">
        <f t="shared" si="10"/>
        <v>690</v>
      </c>
      <c r="Y143" s="304"/>
      <c r="Z143" s="339">
        <v>324885</v>
      </c>
      <c r="AA143" s="339">
        <v>393078</v>
      </c>
      <c r="AB143" s="339">
        <v>509401</v>
      </c>
      <c r="AC143" s="242"/>
      <c r="AD143" s="131"/>
      <c r="AE143" s="242"/>
      <c r="AF143" s="242"/>
      <c r="AG143" s="242"/>
      <c r="AH143" s="242"/>
      <c r="AI143" s="242"/>
      <c r="AJ143" s="242"/>
      <c r="AK143" s="242"/>
      <c r="AL143" s="242"/>
      <c r="AM143" s="242"/>
      <c r="AN143" s="132"/>
      <c r="AO143" s="242"/>
      <c r="AP143" s="242"/>
      <c r="AQ143" s="242"/>
      <c r="AR143" s="242"/>
      <c r="AS143" s="325"/>
      <c r="AT143" s="242"/>
      <c r="AU143" s="243"/>
      <c r="AV143" s="243"/>
      <c r="AW143" s="247"/>
      <c r="AX143" s="242"/>
      <c r="AY143" s="230"/>
      <c r="AZ143" s="242"/>
      <c r="BA143" s="242"/>
      <c r="BB143" s="442"/>
      <c r="BC143" s="362" t="s">
        <v>636</v>
      </c>
      <c r="BF143" s="472"/>
    </row>
    <row r="144" spans="1:58" s="300" customFormat="1" ht="17.100000000000001" customHeight="1" x14ac:dyDescent="0.2">
      <c r="A144" s="299"/>
      <c r="B144" s="243"/>
      <c r="C144" s="132" t="s">
        <v>211</v>
      </c>
      <c r="D144" s="243" t="s">
        <v>410</v>
      </c>
      <c r="E144" s="243" t="s">
        <v>643</v>
      </c>
      <c r="F144" s="243" t="s">
        <v>290</v>
      </c>
      <c r="G144" s="243"/>
      <c r="H144" s="338" t="s">
        <v>186</v>
      </c>
      <c r="I144" s="242">
        <v>46</v>
      </c>
      <c r="J144" s="243"/>
      <c r="K144" s="243" t="s">
        <v>644</v>
      </c>
      <c r="L144" s="275" t="s">
        <v>188</v>
      </c>
      <c r="M144" s="275" t="s">
        <v>189</v>
      </c>
      <c r="N144" s="275" t="s">
        <v>605</v>
      </c>
      <c r="O144" s="273">
        <v>3406</v>
      </c>
      <c r="P144" s="273">
        <v>1906</v>
      </c>
      <c r="Q144" s="273">
        <v>2200</v>
      </c>
      <c r="R144" s="309">
        <f t="shared" si="11"/>
        <v>6.4918360000000002</v>
      </c>
      <c r="S144" s="242"/>
      <c r="T144" s="242"/>
      <c r="U144" s="243" t="s">
        <v>544</v>
      </c>
      <c r="V144" s="128">
        <v>0.15</v>
      </c>
      <c r="W144" s="308">
        <v>5000</v>
      </c>
      <c r="X144" s="231">
        <f t="shared" si="10"/>
        <v>5750</v>
      </c>
      <c r="Y144" s="304"/>
      <c r="Z144" s="339">
        <v>300500</v>
      </c>
      <c r="AA144" s="339">
        <v>404710</v>
      </c>
      <c r="AB144" s="339">
        <v>500090</v>
      </c>
      <c r="AC144" s="242"/>
      <c r="AD144" s="131"/>
      <c r="AE144" s="242"/>
      <c r="AF144" s="242"/>
      <c r="AG144" s="242"/>
      <c r="AH144" s="242"/>
      <c r="AI144" s="242"/>
      <c r="AJ144" s="242"/>
      <c r="AK144" s="242"/>
      <c r="AL144" s="242"/>
      <c r="AM144" s="242"/>
      <c r="AN144" s="132"/>
      <c r="AO144" s="242"/>
      <c r="AP144" s="242"/>
      <c r="AQ144" s="242"/>
      <c r="AR144" s="242"/>
      <c r="AS144" s="242"/>
      <c r="AT144" s="242"/>
      <c r="AU144" s="243"/>
      <c r="AV144" s="243"/>
      <c r="AW144" s="247"/>
      <c r="AX144" s="242"/>
      <c r="AY144" s="230"/>
      <c r="AZ144" s="242"/>
      <c r="BA144" s="242"/>
      <c r="BB144" s="442"/>
      <c r="BC144" s="362" t="s">
        <v>645</v>
      </c>
      <c r="BF144" s="472"/>
    </row>
    <row r="145" spans="1:154" s="300" customFormat="1" ht="17.100000000000001" customHeight="1" x14ac:dyDescent="0.2">
      <c r="A145" s="299"/>
      <c r="B145" s="243"/>
      <c r="C145" s="132" t="s">
        <v>184</v>
      </c>
      <c r="D145" s="243"/>
      <c r="E145" s="243" t="s">
        <v>646</v>
      </c>
      <c r="F145" s="243" t="s">
        <v>278</v>
      </c>
      <c r="G145" s="243" t="s">
        <v>643</v>
      </c>
      <c r="H145" s="338" t="s">
        <v>186</v>
      </c>
      <c r="I145" s="242">
        <v>46</v>
      </c>
      <c r="J145" s="243"/>
      <c r="K145" s="243" t="s">
        <v>647</v>
      </c>
      <c r="L145" s="275" t="s">
        <v>214</v>
      </c>
      <c r="M145" s="275" t="s">
        <v>215</v>
      </c>
      <c r="N145" s="275" t="s">
        <v>281</v>
      </c>
      <c r="O145" s="273"/>
      <c r="P145" s="273"/>
      <c r="Q145" s="273"/>
      <c r="R145" s="309">
        <f t="shared" si="11"/>
        <v>0</v>
      </c>
      <c r="S145" s="242"/>
      <c r="T145" s="242"/>
      <c r="U145" s="243" t="s">
        <v>544</v>
      </c>
      <c r="V145" s="128"/>
      <c r="W145" s="308"/>
      <c r="X145" s="231"/>
      <c r="Y145" s="304"/>
      <c r="Z145" s="339">
        <v>0</v>
      </c>
      <c r="AA145" s="339">
        <v>0</v>
      </c>
      <c r="AB145" s="339">
        <v>0</v>
      </c>
      <c r="AC145" s="242"/>
      <c r="AD145" s="131"/>
      <c r="AE145" s="242"/>
      <c r="AF145" s="242"/>
      <c r="AG145" s="242"/>
      <c r="AH145" s="242"/>
      <c r="AI145" s="242"/>
      <c r="AJ145" s="242"/>
      <c r="AK145" s="242"/>
      <c r="AL145" s="242"/>
      <c r="AM145" s="242"/>
      <c r="AN145" s="132"/>
      <c r="AO145" s="242"/>
      <c r="AP145" s="242"/>
      <c r="AQ145" s="242"/>
      <c r="AR145" s="242"/>
      <c r="AS145" s="242">
        <v>200</v>
      </c>
      <c r="AT145" s="242"/>
      <c r="AU145" s="243"/>
      <c r="AV145" s="243"/>
      <c r="AW145" s="247"/>
      <c r="AX145" s="242"/>
      <c r="AY145" s="230"/>
      <c r="AZ145" s="242"/>
      <c r="BA145" s="242"/>
      <c r="BB145" s="442"/>
      <c r="BC145" s="362" t="s">
        <v>645</v>
      </c>
      <c r="BF145" s="472"/>
    </row>
    <row r="146" spans="1:154" s="300" customFormat="1" ht="17.100000000000001" customHeight="1" x14ac:dyDescent="0.2">
      <c r="A146" s="299"/>
      <c r="B146" s="243"/>
      <c r="C146" s="132" t="s">
        <v>211</v>
      </c>
      <c r="D146" s="243" t="s">
        <v>410</v>
      </c>
      <c r="E146" s="243" t="s">
        <v>648</v>
      </c>
      <c r="F146" s="243" t="s">
        <v>290</v>
      </c>
      <c r="G146" s="243"/>
      <c r="H146" s="338" t="s">
        <v>186</v>
      </c>
      <c r="I146" s="242">
        <v>46</v>
      </c>
      <c r="J146" s="243"/>
      <c r="K146" s="243" t="s">
        <v>649</v>
      </c>
      <c r="L146" s="275" t="s">
        <v>188</v>
      </c>
      <c r="M146" s="275" t="s">
        <v>189</v>
      </c>
      <c r="N146" s="275" t="s">
        <v>605</v>
      </c>
      <c r="O146" s="273">
        <v>3406</v>
      </c>
      <c r="P146" s="273">
        <v>1906</v>
      </c>
      <c r="Q146" s="273">
        <v>2200</v>
      </c>
      <c r="R146" s="309">
        <f t="shared" si="11"/>
        <v>6.4918360000000002</v>
      </c>
      <c r="S146" s="242"/>
      <c r="T146" s="242"/>
      <c r="U146" s="243" t="s">
        <v>544</v>
      </c>
      <c r="V146" s="128">
        <v>0.15</v>
      </c>
      <c r="W146" s="308">
        <v>5000</v>
      </c>
      <c r="X146" s="231">
        <f>W146*(1+V146)</f>
        <v>5750</v>
      </c>
      <c r="Y146" s="304"/>
      <c r="Z146" s="339">
        <v>295000</v>
      </c>
      <c r="AA146" s="339">
        <v>405550</v>
      </c>
      <c r="AB146" s="339">
        <v>500090</v>
      </c>
      <c r="AC146" s="242"/>
      <c r="AD146" s="131"/>
      <c r="AE146" s="242"/>
      <c r="AF146" s="242"/>
      <c r="AG146" s="242"/>
      <c r="AH146" s="242"/>
      <c r="AI146" s="242"/>
      <c r="AJ146" s="242"/>
      <c r="AK146" s="242"/>
      <c r="AL146" s="242"/>
      <c r="AM146" s="242"/>
      <c r="AN146" s="132"/>
      <c r="AO146" s="242"/>
      <c r="AP146" s="242"/>
      <c r="AQ146" s="242"/>
      <c r="AR146" s="242"/>
      <c r="AS146" s="316"/>
      <c r="AT146" s="242"/>
      <c r="AU146" s="243"/>
      <c r="AV146" s="243"/>
      <c r="AW146" s="247"/>
      <c r="AX146" s="242"/>
      <c r="AY146" s="230"/>
      <c r="AZ146" s="242"/>
      <c r="BA146" s="242"/>
      <c r="BB146" s="442"/>
      <c r="BC146" s="362" t="s">
        <v>645</v>
      </c>
      <c r="BF146" s="472"/>
    </row>
    <row r="147" spans="1:154" s="300" customFormat="1" ht="17.100000000000001" customHeight="1" x14ac:dyDescent="0.2">
      <c r="A147" s="299"/>
      <c r="B147" s="243"/>
      <c r="C147" s="132" t="s">
        <v>184</v>
      </c>
      <c r="D147" s="243"/>
      <c r="E147" s="243" t="s">
        <v>650</v>
      </c>
      <c r="F147" s="243" t="s">
        <v>278</v>
      </c>
      <c r="G147" s="243" t="s">
        <v>648</v>
      </c>
      <c r="H147" s="338" t="s">
        <v>186</v>
      </c>
      <c r="I147" s="242">
        <v>46</v>
      </c>
      <c r="J147" s="243"/>
      <c r="K147" s="243" t="s">
        <v>651</v>
      </c>
      <c r="L147" s="275" t="s">
        <v>214</v>
      </c>
      <c r="M147" s="275" t="s">
        <v>215</v>
      </c>
      <c r="N147" s="275" t="s">
        <v>281</v>
      </c>
      <c r="O147" s="273"/>
      <c r="P147" s="273"/>
      <c r="Q147" s="273"/>
      <c r="R147" s="309"/>
      <c r="S147" s="242"/>
      <c r="T147" s="242"/>
      <c r="U147" s="243" t="s">
        <v>544</v>
      </c>
      <c r="V147" s="128"/>
      <c r="W147" s="308"/>
      <c r="X147" s="231"/>
      <c r="Y147" s="304"/>
      <c r="Z147" s="339">
        <v>0</v>
      </c>
      <c r="AA147" s="339">
        <v>0</v>
      </c>
      <c r="AB147" s="339">
        <v>0</v>
      </c>
      <c r="AC147" s="242"/>
      <c r="AD147" s="131"/>
      <c r="AE147" s="242"/>
      <c r="AF147" s="242"/>
      <c r="AG147" s="242"/>
      <c r="AH147" s="242"/>
      <c r="AI147" s="242"/>
      <c r="AJ147" s="242"/>
      <c r="AK147" s="242"/>
      <c r="AL147" s="242"/>
      <c r="AM147" s="242"/>
      <c r="AN147" s="132"/>
      <c r="AO147" s="242"/>
      <c r="AP147" s="242"/>
      <c r="AQ147" s="242"/>
      <c r="AR147" s="242"/>
      <c r="AS147" s="316">
        <v>200</v>
      </c>
      <c r="AT147" s="242"/>
      <c r="AU147" s="243"/>
      <c r="AV147" s="243"/>
      <c r="AW147" s="247"/>
      <c r="AX147" s="242"/>
      <c r="AY147" s="230"/>
      <c r="AZ147" s="242"/>
      <c r="BA147" s="242"/>
      <c r="BB147" s="442"/>
      <c r="BC147" s="362" t="s">
        <v>645</v>
      </c>
      <c r="BF147" s="472"/>
    </row>
    <row r="148" spans="1:154" s="327" customFormat="1" ht="17.100000000000001" customHeight="1" x14ac:dyDescent="0.2">
      <c r="A148" s="299"/>
      <c r="B148" s="243"/>
      <c r="C148" s="132" t="s">
        <v>211</v>
      </c>
      <c r="D148" s="243" t="s">
        <v>410</v>
      </c>
      <c r="E148" s="243" t="s">
        <v>652</v>
      </c>
      <c r="F148" s="243" t="s">
        <v>290</v>
      </c>
      <c r="G148" s="243"/>
      <c r="H148" s="338" t="s">
        <v>186</v>
      </c>
      <c r="I148" s="242">
        <v>46</v>
      </c>
      <c r="J148" s="243"/>
      <c r="K148" s="243" t="s">
        <v>653</v>
      </c>
      <c r="L148" s="275" t="s">
        <v>188</v>
      </c>
      <c r="M148" s="275" t="s">
        <v>189</v>
      </c>
      <c r="N148" s="275" t="s">
        <v>189</v>
      </c>
      <c r="O148" s="273">
        <v>3406</v>
      </c>
      <c r="P148" s="273">
        <v>1906</v>
      </c>
      <c r="Q148" s="273">
        <v>2200</v>
      </c>
      <c r="R148" s="309">
        <f>(O148*P148)/1000000</f>
        <v>6.4918360000000002</v>
      </c>
      <c r="S148" s="242"/>
      <c r="T148" s="242"/>
      <c r="U148" s="243" t="s">
        <v>544</v>
      </c>
      <c r="V148" s="128">
        <v>0.15</v>
      </c>
      <c r="W148" s="308">
        <v>5000</v>
      </c>
      <c r="X148" s="231">
        <f>W148*(1+V148)</f>
        <v>5750</v>
      </c>
      <c r="Y148" s="304"/>
      <c r="Z148" s="339">
        <v>294000</v>
      </c>
      <c r="AA148" s="339">
        <v>399830</v>
      </c>
      <c r="AB148" s="339">
        <v>500090</v>
      </c>
      <c r="AC148" s="242"/>
      <c r="AD148" s="131"/>
      <c r="AE148" s="242"/>
      <c r="AF148" s="242"/>
      <c r="AG148" s="242"/>
      <c r="AH148" s="242"/>
      <c r="AI148" s="242"/>
      <c r="AJ148" s="242"/>
      <c r="AK148" s="242"/>
      <c r="AL148" s="242"/>
      <c r="AM148" s="242"/>
      <c r="AN148" s="132"/>
      <c r="AO148" s="242"/>
      <c r="AP148" s="242"/>
      <c r="AQ148" s="242"/>
      <c r="AR148" s="242"/>
      <c r="AS148" s="316"/>
      <c r="AT148" s="242"/>
      <c r="AU148" s="243"/>
      <c r="AV148" s="243"/>
      <c r="AW148" s="247"/>
      <c r="AX148" s="242"/>
      <c r="AY148" s="230"/>
      <c r="AZ148" s="242"/>
      <c r="BA148" s="242"/>
      <c r="BB148" s="442"/>
      <c r="BC148" s="362" t="s">
        <v>645</v>
      </c>
      <c r="BF148" s="472"/>
    </row>
    <row r="149" spans="1:154" s="300" customFormat="1" ht="17.100000000000001" customHeight="1" x14ac:dyDescent="0.2">
      <c r="A149" s="299"/>
      <c r="B149" s="243"/>
      <c r="C149" s="132" t="s">
        <v>184</v>
      </c>
      <c r="D149" s="243"/>
      <c r="E149" s="243" t="s">
        <v>654</v>
      </c>
      <c r="F149" s="243" t="s">
        <v>278</v>
      </c>
      <c r="G149" s="243" t="s">
        <v>655</v>
      </c>
      <c r="H149" s="338" t="s">
        <v>186</v>
      </c>
      <c r="I149" s="242">
        <v>46</v>
      </c>
      <c r="J149" s="243"/>
      <c r="K149" s="243" t="s">
        <v>656</v>
      </c>
      <c r="L149" s="275" t="s">
        <v>214</v>
      </c>
      <c r="M149" s="275" t="s">
        <v>215</v>
      </c>
      <c r="N149" s="275" t="s">
        <v>281</v>
      </c>
      <c r="O149" s="273"/>
      <c r="P149" s="273"/>
      <c r="Q149" s="273"/>
      <c r="R149" s="309"/>
      <c r="S149" s="242"/>
      <c r="T149" s="242"/>
      <c r="U149" s="243" t="s">
        <v>544</v>
      </c>
      <c r="V149" s="128"/>
      <c r="W149" s="308"/>
      <c r="X149" s="231"/>
      <c r="Y149" s="304"/>
      <c r="Z149" s="339">
        <v>0</v>
      </c>
      <c r="AA149" s="339">
        <v>0</v>
      </c>
      <c r="AB149" s="339">
        <v>0</v>
      </c>
      <c r="AC149" s="242"/>
      <c r="AD149" s="131"/>
      <c r="AE149" s="242"/>
      <c r="AF149" s="242"/>
      <c r="AG149" s="242"/>
      <c r="AH149" s="242"/>
      <c r="AI149" s="242"/>
      <c r="AJ149" s="242"/>
      <c r="AK149" s="242"/>
      <c r="AL149" s="242"/>
      <c r="AM149" s="242"/>
      <c r="AN149" s="132"/>
      <c r="AO149" s="242"/>
      <c r="AP149" s="242"/>
      <c r="AQ149" s="242"/>
      <c r="AR149" s="242"/>
      <c r="AS149" s="316">
        <v>150</v>
      </c>
      <c r="AT149" s="242"/>
      <c r="AU149" s="243"/>
      <c r="AV149" s="243"/>
      <c r="AW149" s="247"/>
      <c r="AX149" s="242"/>
      <c r="AY149" s="230"/>
      <c r="AZ149" s="242"/>
      <c r="BA149" s="242"/>
      <c r="BB149" s="442"/>
      <c r="BC149" s="362" t="s">
        <v>645</v>
      </c>
      <c r="BF149" s="472"/>
    </row>
    <row r="150" spans="1:154" s="327" customFormat="1" ht="17.100000000000001" customHeight="1" x14ac:dyDescent="0.2">
      <c r="A150" s="299"/>
      <c r="B150" s="243"/>
      <c r="C150" s="132" t="s">
        <v>211</v>
      </c>
      <c r="D150" s="243" t="s">
        <v>410</v>
      </c>
      <c r="E150" s="301" t="s">
        <v>657</v>
      </c>
      <c r="F150" s="243" t="s">
        <v>290</v>
      </c>
      <c r="G150" s="243"/>
      <c r="H150" s="338" t="s">
        <v>186</v>
      </c>
      <c r="I150" s="242">
        <v>46</v>
      </c>
      <c r="J150" s="243"/>
      <c r="K150" s="243" t="s">
        <v>658</v>
      </c>
      <c r="L150" s="275" t="s">
        <v>188</v>
      </c>
      <c r="M150" s="275" t="s">
        <v>189</v>
      </c>
      <c r="N150" s="275" t="s">
        <v>189</v>
      </c>
      <c r="O150" s="273">
        <v>3406</v>
      </c>
      <c r="P150" s="273">
        <v>1906</v>
      </c>
      <c r="Q150" s="273">
        <v>2200</v>
      </c>
      <c r="R150" s="309">
        <f>(O150*P150)/1000000</f>
        <v>6.4918360000000002</v>
      </c>
      <c r="S150" s="242"/>
      <c r="T150" s="242"/>
      <c r="U150" s="243" t="s">
        <v>544</v>
      </c>
      <c r="V150" s="128">
        <v>0.15</v>
      </c>
      <c r="W150" s="308">
        <v>5000</v>
      </c>
      <c r="X150" s="231">
        <f>W150*(1+V150)</f>
        <v>5750</v>
      </c>
      <c r="Y150" s="304"/>
      <c r="Z150" s="339">
        <v>294000</v>
      </c>
      <c r="AA150" s="339">
        <v>391330</v>
      </c>
      <c r="AB150" s="339">
        <v>500090</v>
      </c>
      <c r="AC150" s="242"/>
      <c r="AD150" s="131"/>
      <c r="AE150" s="242"/>
      <c r="AF150" s="242"/>
      <c r="AG150" s="242"/>
      <c r="AH150" s="242"/>
      <c r="AI150" s="242"/>
      <c r="AJ150" s="242"/>
      <c r="AK150" s="242"/>
      <c r="AL150" s="242"/>
      <c r="AM150" s="242"/>
      <c r="AN150" s="132"/>
      <c r="AO150" s="242"/>
      <c r="AP150" s="242"/>
      <c r="AQ150" s="242"/>
      <c r="AR150" s="242"/>
      <c r="AS150" s="242"/>
      <c r="AT150" s="242"/>
      <c r="AU150" s="243"/>
      <c r="AV150" s="243"/>
      <c r="AW150" s="247"/>
      <c r="AX150" s="242"/>
      <c r="AY150" s="230"/>
      <c r="AZ150" s="242"/>
      <c r="BA150" s="242"/>
      <c r="BB150" s="442"/>
      <c r="BC150" s="362" t="s">
        <v>645</v>
      </c>
      <c r="BF150" s="472"/>
    </row>
    <row r="151" spans="1:154" s="300" customFormat="1" ht="17.100000000000001" customHeight="1" x14ac:dyDescent="0.2">
      <c r="A151" s="299"/>
      <c r="B151" s="243"/>
      <c r="C151" s="132" t="s">
        <v>184</v>
      </c>
      <c r="D151" s="243"/>
      <c r="E151" s="301" t="s">
        <v>659</v>
      </c>
      <c r="F151" s="243" t="s">
        <v>278</v>
      </c>
      <c r="G151" s="243" t="s">
        <v>660</v>
      </c>
      <c r="H151" s="338" t="s">
        <v>186</v>
      </c>
      <c r="I151" s="242">
        <v>46</v>
      </c>
      <c r="J151" s="243"/>
      <c r="K151" s="243" t="s">
        <v>661</v>
      </c>
      <c r="L151" s="275" t="s">
        <v>214</v>
      </c>
      <c r="M151" s="275" t="s">
        <v>215</v>
      </c>
      <c r="N151" s="275" t="s">
        <v>281</v>
      </c>
      <c r="O151" s="273"/>
      <c r="P151" s="273"/>
      <c r="Q151" s="273"/>
      <c r="R151" s="309"/>
      <c r="S151" s="242"/>
      <c r="T151" s="242"/>
      <c r="U151" s="243" t="s">
        <v>544</v>
      </c>
      <c r="V151" s="128"/>
      <c r="W151" s="308"/>
      <c r="X151" s="231"/>
      <c r="Y151" s="304"/>
      <c r="Z151" s="339">
        <v>0</v>
      </c>
      <c r="AA151" s="339">
        <v>0</v>
      </c>
      <c r="AB151" s="339">
        <v>0</v>
      </c>
      <c r="AC151" s="242"/>
      <c r="AD151" s="131"/>
      <c r="AE151" s="242"/>
      <c r="AF151" s="242"/>
      <c r="AG151" s="242"/>
      <c r="AH151" s="242"/>
      <c r="AI151" s="242"/>
      <c r="AJ151" s="242"/>
      <c r="AK151" s="242"/>
      <c r="AL151" s="242"/>
      <c r="AM151" s="242"/>
      <c r="AN151" s="132"/>
      <c r="AO151" s="242"/>
      <c r="AP151" s="242"/>
      <c r="AQ151" s="242"/>
      <c r="AR151" s="242"/>
      <c r="AS151" s="316">
        <v>150</v>
      </c>
      <c r="AT151" s="242"/>
      <c r="AU151" s="243"/>
      <c r="AV151" s="243"/>
      <c r="AW151" s="247"/>
      <c r="AX151" s="242"/>
      <c r="AY151" s="230"/>
      <c r="AZ151" s="242"/>
      <c r="BA151" s="242"/>
      <c r="BB151" s="442"/>
      <c r="BC151" s="362" t="s">
        <v>645</v>
      </c>
      <c r="BF151" s="472"/>
    </row>
    <row r="152" spans="1:154" s="327" customFormat="1" ht="17.100000000000001" customHeight="1" x14ac:dyDescent="0.2">
      <c r="A152" s="299" t="s">
        <v>183</v>
      </c>
      <c r="B152" s="243"/>
      <c r="C152" s="132" t="s">
        <v>211</v>
      </c>
      <c r="D152" s="243" t="s">
        <v>443</v>
      </c>
      <c r="E152" s="301" t="s">
        <v>662</v>
      </c>
      <c r="F152" s="243"/>
      <c r="G152" s="243"/>
      <c r="H152" s="338" t="s">
        <v>558</v>
      </c>
      <c r="I152" s="242">
        <v>46</v>
      </c>
      <c r="J152" s="243"/>
      <c r="K152" s="243" t="s">
        <v>663</v>
      </c>
      <c r="L152" s="275" t="s">
        <v>366</v>
      </c>
      <c r="M152" s="275" t="s">
        <v>367</v>
      </c>
      <c r="N152" s="275" t="s">
        <v>367</v>
      </c>
      <c r="O152" s="273"/>
      <c r="P152" s="273">
        <v>2700</v>
      </c>
      <c r="Q152" s="273">
        <v>6500</v>
      </c>
      <c r="R152" s="135">
        <f>P152*P152/1000000</f>
        <v>7.29</v>
      </c>
      <c r="S152" s="242"/>
      <c r="T152" s="242"/>
      <c r="U152" s="243" t="s">
        <v>544</v>
      </c>
      <c r="V152" s="128">
        <v>0.15</v>
      </c>
      <c r="W152" s="308">
        <v>7000</v>
      </c>
      <c r="X152" s="231">
        <f>W152*(1+V152)</f>
        <v>8049.9999999999991</v>
      </c>
      <c r="Y152" s="304"/>
      <c r="Z152" s="339">
        <v>296898</v>
      </c>
      <c r="AA152" s="339">
        <v>377543</v>
      </c>
      <c r="AB152" s="339">
        <v>523464</v>
      </c>
      <c r="AC152" s="242"/>
      <c r="AD152" s="131"/>
      <c r="AE152" s="242"/>
      <c r="AF152" s="242"/>
      <c r="AG152" s="242"/>
      <c r="AH152" s="242"/>
      <c r="AI152" s="242"/>
      <c r="AJ152" s="242"/>
      <c r="AK152" s="242"/>
      <c r="AL152" s="242"/>
      <c r="AM152" s="242"/>
      <c r="AN152" s="132"/>
      <c r="AO152" s="242"/>
      <c r="AP152" s="242"/>
      <c r="AQ152" s="242"/>
      <c r="AR152" s="242"/>
      <c r="AS152" s="242"/>
      <c r="AT152" s="242"/>
      <c r="AU152" s="243" t="s">
        <v>271</v>
      </c>
      <c r="AV152" s="243"/>
      <c r="AW152" s="247"/>
      <c r="AX152" s="242"/>
      <c r="AY152" s="230"/>
      <c r="AZ152" s="242"/>
      <c r="BA152" s="242"/>
      <c r="BB152" s="442"/>
      <c r="BC152" s="362" t="s">
        <v>664</v>
      </c>
      <c r="BF152" s="472"/>
    </row>
    <row r="153" spans="1:154" s="300" customFormat="1" ht="17.100000000000001" customHeight="1" x14ac:dyDescent="0.2">
      <c r="A153" s="299"/>
      <c r="B153" s="139"/>
      <c r="C153" s="132" t="s">
        <v>184</v>
      </c>
      <c r="D153" s="246" t="s">
        <v>238</v>
      </c>
      <c r="E153" s="243" t="s">
        <v>665</v>
      </c>
      <c r="F153" s="243"/>
      <c r="G153" s="243"/>
      <c r="H153" s="338" t="s">
        <v>666</v>
      </c>
      <c r="I153" s="242">
        <v>47</v>
      </c>
      <c r="J153" s="243"/>
      <c r="K153" s="246" t="s">
        <v>667</v>
      </c>
      <c r="L153" s="275" t="s">
        <v>214</v>
      </c>
      <c r="M153" s="275" t="s">
        <v>229</v>
      </c>
      <c r="N153" s="275" t="s">
        <v>246</v>
      </c>
      <c r="O153" s="243">
        <v>1200</v>
      </c>
      <c r="P153" s="243">
        <v>1100</v>
      </c>
      <c r="Q153" s="243">
        <v>1400</v>
      </c>
      <c r="R153" s="243">
        <f>(O153*P153)/1000000</f>
        <v>1.32</v>
      </c>
      <c r="S153" s="242"/>
      <c r="T153" s="242"/>
      <c r="U153" s="243" t="s">
        <v>190</v>
      </c>
      <c r="V153" s="128">
        <v>0.15</v>
      </c>
      <c r="W153" s="134">
        <v>700</v>
      </c>
      <c r="X153" s="231">
        <f>W153*(1+V153)</f>
        <v>804.99999999999989</v>
      </c>
      <c r="Y153" s="135"/>
      <c r="Z153" s="339">
        <v>338073</v>
      </c>
      <c r="AA153" s="339">
        <v>391099</v>
      </c>
      <c r="AB153" s="339">
        <v>508392</v>
      </c>
      <c r="AC153" s="242"/>
      <c r="AD153" s="131"/>
      <c r="AE153" s="242"/>
      <c r="AF153" s="242"/>
      <c r="AG153" s="242"/>
      <c r="AH153" s="243"/>
      <c r="AI153" s="243"/>
      <c r="AJ153" s="243"/>
      <c r="AK153" s="243"/>
      <c r="AL153" s="243"/>
      <c r="AM153" s="242"/>
      <c r="AN153" s="132"/>
      <c r="AO153" s="242"/>
      <c r="AP153" s="242"/>
      <c r="AQ153" s="242"/>
      <c r="AR153" s="242"/>
      <c r="AS153" s="242">
        <v>50</v>
      </c>
      <c r="AT153" s="242"/>
      <c r="AU153" s="243"/>
      <c r="AV153" s="243"/>
      <c r="AW153" s="247"/>
      <c r="AX153" s="242"/>
      <c r="AY153" s="230"/>
      <c r="AZ153" s="242"/>
      <c r="BA153" s="242"/>
      <c r="BB153" s="442"/>
      <c r="BC153" s="362" t="s">
        <v>668</v>
      </c>
      <c r="BF153" s="472"/>
      <c r="BG153" s="327"/>
      <c r="BH153" s="327"/>
      <c r="BI153" s="327"/>
      <c r="BJ153" s="327"/>
      <c r="BK153" s="327"/>
      <c r="BL153" s="327"/>
      <c r="BM153" s="327"/>
      <c r="BN153" s="327"/>
      <c r="BO153" s="327"/>
      <c r="BP153" s="327"/>
      <c r="BQ153" s="327"/>
      <c r="BR153" s="327"/>
      <c r="BS153" s="327"/>
      <c r="BT153" s="327"/>
      <c r="BU153" s="327"/>
      <c r="BV153" s="327"/>
      <c r="BW153" s="327"/>
      <c r="BX153" s="327"/>
      <c r="BY153" s="327"/>
      <c r="BZ153" s="327"/>
      <c r="CA153" s="327"/>
      <c r="CB153" s="327"/>
      <c r="CC153" s="327"/>
      <c r="CD153" s="327"/>
      <c r="CE153" s="327"/>
      <c r="CF153" s="327"/>
      <c r="CG153" s="327"/>
      <c r="CH153" s="327"/>
      <c r="CI153" s="327"/>
      <c r="CJ153" s="327"/>
      <c r="CK153" s="327"/>
      <c r="CL153" s="327"/>
      <c r="CM153" s="327"/>
      <c r="CN153" s="327"/>
      <c r="CO153" s="327"/>
      <c r="CP153" s="327"/>
      <c r="CQ153" s="327"/>
      <c r="CR153" s="327"/>
      <c r="CS153" s="327"/>
      <c r="CT153" s="327"/>
      <c r="CU153" s="327"/>
      <c r="CV153" s="327"/>
      <c r="CW153" s="327"/>
      <c r="CX153" s="327"/>
      <c r="CY153" s="327"/>
      <c r="CZ153" s="327"/>
      <c r="DA153" s="327"/>
      <c r="DB153" s="327"/>
      <c r="DC153" s="327"/>
      <c r="DD153" s="327"/>
      <c r="DE153" s="327"/>
      <c r="DF153" s="327"/>
      <c r="DG153" s="327"/>
      <c r="DH153" s="327"/>
      <c r="DI153" s="327"/>
      <c r="DJ153" s="327"/>
      <c r="DK153" s="327"/>
      <c r="DL153" s="327"/>
      <c r="DM153" s="327"/>
      <c r="DN153" s="327"/>
      <c r="DO153" s="327"/>
      <c r="DP153" s="327"/>
      <c r="DQ153" s="327"/>
      <c r="DR153" s="327"/>
      <c r="DS153" s="327"/>
      <c r="DT153" s="327"/>
      <c r="DU153" s="327"/>
      <c r="DV153" s="327"/>
      <c r="DW153" s="327"/>
      <c r="DX153" s="327"/>
      <c r="DY153" s="327"/>
      <c r="DZ153" s="327"/>
      <c r="EA153" s="327"/>
      <c r="EB153" s="327"/>
      <c r="EC153" s="327"/>
      <c r="ED153" s="327"/>
      <c r="EE153" s="327"/>
      <c r="EF153" s="327"/>
      <c r="EG153" s="327"/>
      <c r="EH153" s="327"/>
      <c r="EI153" s="327"/>
      <c r="EJ153" s="327"/>
      <c r="EK153" s="327"/>
      <c r="EL153" s="327"/>
      <c r="EM153" s="327"/>
      <c r="EN153" s="327"/>
      <c r="EO153" s="327"/>
      <c r="EP153" s="327"/>
      <c r="EQ153" s="327"/>
      <c r="ER153" s="327"/>
      <c r="ES153" s="327"/>
      <c r="ET153" s="327"/>
      <c r="EU153" s="327"/>
      <c r="EV153" s="327"/>
      <c r="EW153" s="327"/>
      <c r="EX153" s="327"/>
    </row>
    <row r="154" spans="1:154" s="300" customFormat="1" ht="17.100000000000001" customHeight="1" x14ac:dyDescent="0.2">
      <c r="A154" s="299"/>
      <c r="B154" s="139"/>
      <c r="C154" s="132" t="s">
        <v>184</v>
      </c>
      <c r="D154" s="246" t="s">
        <v>238</v>
      </c>
      <c r="E154" s="243" t="s">
        <v>669</v>
      </c>
      <c r="F154" s="243"/>
      <c r="G154" s="243"/>
      <c r="H154" s="338" t="s">
        <v>666</v>
      </c>
      <c r="I154" s="242">
        <v>47</v>
      </c>
      <c r="J154" s="243"/>
      <c r="K154" s="246" t="s">
        <v>667</v>
      </c>
      <c r="L154" s="275" t="s">
        <v>214</v>
      </c>
      <c r="M154" s="275" t="s">
        <v>229</v>
      </c>
      <c r="N154" s="275" t="s">
        <v>246</v>
      </c>
      <c r="O154" s="243">
        <v>1200</v>
      </c>
      <c r="P154" s="243">
        <v>1100</v>
      </c>
      <c r="Q154" s="243">
        <v>1400</v>
      </c>
      <c r="R154" s="243">
        <f>(O154*P154)/1000000</f>
        <v>1.32</v>
      </c>
      <c r="S154" s="242"/>
      <c r="T154" s="242"/>
      <c r="U154" s="243" t="s">
        <v>190</v>
      </c>
      <c r="V154" s="128">
        <v>0.15</v>
      </c>
      <c r="W154" s="134">
        <v>700</v>
      </c>
      <c r="X154" s="231">
        <f>W154*(1+V154)</f>
        <v>804.99999999999989</v>
      </c>
      <c r="Y154" s="135"/>
      <c r="Z154" s="339">
        <v>339673</v>
      </c>
      <c r="AA154" s="339">
        <v>391099</v>
      </c>
      <c r="AB154" s="339">
        <v>508392</v>
      </c>
      <c r="AC154" s="242"/>
      <c r="AD154" s="131"/>
      <c r="AE154" s="242"/>
      <c r="AF154" s="242"/>
      <c r="AG154" s="242"/>
      <c r="AH154" s="243"/>
      <c r="AI154" s="243"/>
      <c r="AJ154" s="243"/>
      <c r="AK154" s="243"/>
      <c r="AL154" s="243"/>
      <c r="AM154" s="242"/>
      <c r="AN154" s="132"/>
      <c r="AO154" s="242"/>
      <c r="AP154" s="242"/>
      <c r="AQ154" s="242"/>
      <c r="AR154" s="242"/>
      <c r="AS154" s="242">
        <v>50</v>
      </c>
      <c r="AT154" s="242"/>
      <c r="AU154" s="243"/>
      <c r="AV154" s="243"/>
      <c r="AW154" s="247"/>
      <c r="AX154" s="242"/>
      <c r="AY154" s="230"/>
      <c r="AZ154" s="242"/>
      <c r="BA154" s="242"/>
      <c r="BB154" s="442"/>
      <c r="BC154" s="362" t="s">
        <v>668</v>
      </c>
      <c r="BF154" s="472"/>
    </row>
    <row r="155" spans="1:154" s="300" customFormat="1" ht="17.100000000000001" customHeight="1" x14ac:dyDescent="0.2">
      <c r="A155" s="299" t="s">
        <v>183</v>
      </c>
      <c r="B155" s="139"/>
      <c r="C155" s="132" t="s">
        <v>211</v>
      </c>
      <c r="D155" s="246" t="s">
        <v>449</v>
      </c>
      <c r="E155" s="273" t="s">
        <v>670</v>
      </c>
      <c r="F155" s="243"/>
      <c r="G155" s="243"/>
      <c r="H155" s="338" t="s">
        <v>666</v>
      </c>
      <c r="I155" s="242">
        <v>47</v>
      </c>
      <c r="J155" s="243"/>
      <c r="K155" s="246" t="s">
        <v>671</v>
      </c>
      <c r="L155" s="275" t="s">
        <v>214</v>
      </c>
      <c r="M155" s="275" t="s">
        <v>215</v>
      </c>
      <c r="N155" s="275" t="s">
        <v>215</v>
      </c>
      <c r="O155" s="273">
        <v>5500</v>
      </c>
      <c r="P155" s="273">
        <v>3400</v>
      </c>
      <c r="Q155" s="273">
        <v>3200</v>
      </c>
      <c r="R155" s="243">
        <f>(O155*P155)/1000000</f>
        <v>18.7</v>
      </c>
      <c r="S155" s="242"/>
      <c r="T155" s="242"/>
      <c r="U155" s="243" t="s">
        <v>190</v>
      </c>
      <c r="V155" s="128">
        <v>0.15</v>
      </c>
      <c r="W155" s="134">
        <v>5700</v>
      </c>
      <c r="X155" s="231">
        <f>W155*(1+V155)</f>
        <v>6554.9999999999991</v>
      </c>
      <c r="Y155" s="130"/>
      <c r="Z155" s="339">
        <v>295195</v>
      </c>
      <c r="AA155" s="339">
        <v>398557</v>
      </c>
      <c r="AB155" s="339">
        <v>507728</v>
      </c>
      <c r="AC155" s="242"/>
      <c r="AD155" s="131"/>
      <c r="AE155" s="242"/>
      <c r="AF155" s="242"/>
      <c r="AG155" s="242"/>
      <c r="AH155" s="242">
        <v>17</v>
      </c>
      <c r="AI155" s="242" t="s">
        <v>304</v>
      </c>
      <c r="AJ155" s="242">
        <v>-10</v>
      </c>
      <c r="AK155" s="242">
        <v>50</v>
      </c>
      <c r="AL155" s="243"/>
      <c r="AM155" s="242"/>
      <c r="AN155" s="132"/>
      <c r="AO155" s="242"/>
      <c r="AP155" s="242"/>
      <c r="AQ155" s="242"/>
      <c r="AR155" s="242"/>
      <c r="AS155" s="325"/>
      <c r="AT155" s="242"/>
      <c r="AU155" s="243" t="s">
        <v>672</v>
      </c>
      <c r="AV155" s="243"/>
      <c r="AW155" s="247"/>
      <c r="AX155" s="242"/>
      <c r="AY155" s="430"/>
      <c r="AZ155" s="431"/>
      <c r="BA155" s="323"/>
      <c r="BB155" s="442" t="s">
        <v>673</v>
      </c>
      <c r="BC155" s="362" t="s">
        <v>674</v>
      </c>
      <c r="BF155" s="472" t="s">
        <v>675</v>
      </c>
      <c r="BG155" s="327"/>
      <c r="BH155" s="327"/>
      <c r="BI155" s="327"/>
      <c r="BJ155" s="327"/>
      <c r="BK155" s="327"/>
      <c r="BL155" s="327"/>
      <c r="BM155" s="327"/>
      <c r="BN155" s="327"/>
      <c r="BO155" s="327"/>
      <c r="BP155" s="327"/>
      <c r="BQ155" s="327"/>
      <c r="BR155" s="327"/>
      <c r="BS155" s="327"/>
      <c r="BT155" s="327"/>
      <c r="BU155" s="327"/>
      <c r="BV155" s="327"/>
      <c r="BW155" s="327"/>
      <c r="BX155" s="327"/>
      <c r="BY155" s="327"/>
      <c r="BZ155" s="327"/>
      <c r="CA155" s="327"/>
      <c r="CB155" s="327"/>
      <c r="CC155" s="327"/>
      <c r="CD155" s="327"/>
      <c r="CE155" s="327"/>
      <c r="CF155" s="327"/>
      <c r="CG155" s="327"/>
      <c r="CH155" s="327"/>
      <c r="CI155" s="327"/>
      <c r="CJ155" s="327"/>
      <c r="CK155" s="327"/>
      <c r="CL155" s="327"/>
      <c r="CM155" s="327"/>
      <c r="CN155" s="327"/>
      <c r="CO155" s="327"/>
      <c r="CP155" s="327"/>
      <c r="CQ155" s="327"/>
      <c r="CR155" s="327"/>
      <c r="CS155" s="327"/>
      <c r="CT155" s="327"/>
      <c r="CU155" s="327"/>
      <c r="CV155" s="327"/>
      <c r="CW155" s="327"/>
      <c r="CX155" s="327"/>
      <c r="CY155" s="327"/>
      <c r="CZ155" s="327"/>
      <c r="DA155" s="327"/>
      <c r="DB155" s="327"/>
      <c r="DC155" s="327"/>
      <c r="DD155" s="327"/>
      <c r="DE155" s="327"/>
      <c r="DF155" s="327"/>
      <c r="DG155" s="327"/>
      <c r="DH155" s="327"/>
      <c r="DI155" s="327"/>
      <c r="DJ155" s="327"/>
      <c r="DK155" s="327"/>
      <c r="DL155" s="327"/>
      <c r="DM155" s="327"/>
      <c r="DN155" s="327"/>
      <c r="DO155" s="327"/>
      <c r="DP155" s="327"/>
      <c r="DQ155" s="327"/>
      <c r="DR155" s="327"/>
      <c r="DS155" s="327"/>
      <c r="DT155" s="327"/>
      <c r="DU155" s="327"/>
      <c r="DV155" s="327"/>
      <c r="DW155" s="327"/>
      <c r="DX155" s="327"/>
      <c r="DY155" s="327"/>
      <c r="DZ155" s="327"/>
      <c r="EA155" s="327"/>
      <c r="EB155" s="327"/>
      <c r="EC155" s="327"/>
      <c r="ED155" s="327"/>
      <c r="EE155" s="327"/>
      <c r="EF155" s="327"/>
      <c r="EG155" s="327"/>
      <c r="EH155" s="327"/>
      <c r="EI155" s="327"/>
      <c r="EJ155" s="327"/>
      <c r="EK155" s="327"/>
      <c r="EL155" s="327"/>
      <c r="EM155" s="327"/>
      <c r="EN155" s="327"/>
      <c r="EO155" s="327"/>
      <c r="EP155" s="327"/>
      <c r="EQ155" s="327"/>
      <c r="ER155" s="327"/>
      <c r="ES155" s="327"/>
      <c r="ET155" s="327"/>
      <c r="EU155" s="327"/>
      <c r="EV155" s="327"/>
      <c r="EW155" s="327"/>
      <c r="EX155" s="327"/>
    </row>
    <row r="156" spans="1:154" s="327" customFormat="1" ht="17.100000000000001" customHeight="1" x14ac:dyDescent="0.2">
      <c r="A156" s="299" t="s">
        <v>183</v>
      </c>
      <c r="B156" s="139"/>
      <c r="C156" s="132" t="s">
        <v>211</v>
      </c>
      <c r="D156" s="246" t="s">
        <v>276</v>
      </c>
      <c r="E156" s="243" t="s">
        <v>676</v>
      </c>
      <c r="F156" s="243" t="s">
        <v>290</v>
      </c>
      <c r="G156" s="243"/>
      <c r="H156" s="338" t="s">
        <v>343</v>
      </c>
      <c r="I156" s="138">
        <v>50</v>
      </c>
      <c r="J156" s="243"/>
      <c r="K156" s="246" t="s">
        <v>677</v>
      </c>
      <c r="L156" s="275" t="s">
        <v>317</v>
      </c>
      <c r="M156" s="275" t="s">
        <v>318</v>
      </c>
      <c r="N156" s="275" t="s">
        <v>318</v>
      </c>
      <c r="O156" s="273">
        <v>3200</v>
      </c>
      <c r="P156" s="273">
        <v>1400</v>
      </c>
      <c r="Q156" s="273">
        <v>1600</v>
      </c>
      <c r="R156" s="243">
        <f>(O156*P156)/1000000</f>
        <v>4.4800000000000004</v>
      </c>
      <c r="S156" s="242"/>
      <c r="T156" s="242"/>
      <c r="U156" s="243" t="s">
        <v>190</v>
      </c>
      <c r="V156" s="128">
        <v>0.15</v>
      </c>
      <c r="W156" s="134">
        <v>3500</v>
      </c>
      <c r="X156" s="231">
        <f>W156*(1+V156)</f>
        <v>4024.9999999999995</v>
      </c>
      <c r="Y156" s="130">
        <v>50</v>
      </c>
      <c r="Z156" s="339">
        <v>312844</v>
      </c>
      <c r="AA156" s="339">
        <v>392748</v>
      </c>
      <c r="AB156" s="339">
        <v>514090</v>
      </c>
      <c r="AC156" s="242"/>
      <c r="AD156" s="131"/>
      <c r="AE156" s="242"/>
      <c r="AF156" s="242"/>
      <c r="AG156" s="242"/>
      <c r="AH156" s="242">
        <v>17</v>
      </c>
      <c r="AI156" s="242" t="s">
        <v>304</v>
      </c>
      <c r="AJ156" s="242">
        <v>-10</v>
      </c>
      <c r="AK156" s="242">
        <v>100</v>
      </c>
      <c r="AL156" s="243">
        <v>700</v>
      </c>
      <c r="AM156" s="242"/>
      <c r="AN156" s="132"/>
      <c r="AO156" s="242"/>
      <c r="AP156" s="242"/>
      <c r="AQ156" s="242"/>
      <c r="AR156" s="242">
        <v>150</v>
      </c>
      <c r="AS156" s="242"/>
      <c r="AT156" s="242"/>
      <c r="AU156" s="243" t="s">
        <v>678</v>
      </c>
      <c r="AV156" s="243"/>
      <c r="AW156" s="247"/>
      <c r="AX156" s="242"/>
      <c r="AY156" s="230"/>
      <c r="AZ156" s="242"/>
      <c r="BA156" s="242"/>
      <c r="BB156" s="442"/>
      <c r="BC156" s="362" t="s">
        <v>679</v>
      </c>
      <c r="BF156" s="472" t="s">
        <v>297</v>
      </c>
    </row>
    <row r="157" spans="1:154" s="300" customFormat="1" ht="17.100000000000001" customHeight="1" x14ac:dyDescent="0.2">
      <c r="A157" s="299" t="s">
        <v>183</v>
      </c>
      <c r="B157" s="139"/>
      <c r="C157" s="132" t="s">
        <v>184</v>
      </c>
      <c r="D157" s="246" t="s">
        <v>680</v>
      </c>
      <c r="E157" s="243" t="s">
        <v>681</v>
      </c>
      <c r="F157" s="243" t="s">
        <v>278</v>
      </c>
      <c r="G157" s="243" t="s">
        <v>676</v>
      </c>
      <c r="H157" s="338" t="s">
        <v>343</v>
      </c>
      <c r="I157" s="138">
        <v>50</v>
      </c>
      <c r="J157" s="243"/>
      <c r="K157" s="246" t="s">
        <v>682</v>
      </c>
      <c r="L157" s="275" t="s">
        <v>317</v>
      </c>
      <c r="M157" s="275" t="s">
        <v>318</v>
      </c>
      <c r="N157" s="275" t="s">
        <v>281</v>
      </c>
      <c r="O157" s="273"/>
      <c r="P157" s="273"/>
      <c r="Q157" s="273"/>
      <c r="R157" s="243"/>
      <c r="S157" s="242"/>
      <c r="T157" s="242"/>
      <c r="U157" s="243" t="s">
        <v>190</v>
      </c>
      <c r="V157" s="128"/>
      <c r="W157" s="134"/>
      <c r="X157" s="231"/>
      <c r="Y157" s="130"/>
      <c r="Z157" s="339">
        <v>0</v>
      </c>
      <c r="AA157" s="339">
        <v>0</v>
      </c>
      <c r="AB157" s="339">
        <v>0</v>
      </c>
      <c r="AC157" s="242"/>
      <c r="AD157" s="131"/>
      <c r="AE157" s="242"/>
      <c r="AF157" s="242"/>
      <c r="AG157" s="242"/>
      <c r="AH157" s="242"/>
      <c r="AI157" s="242"/>
      <c r="AJ157" s="242"/>
      <c r="AK157" s="242"/>
      <c r="AL157" s="243"/>
      <c r="AM157" s="242"/>
      <c r="AN157" s="132"/>
      <c r="AO157" s="242"/>
      <c r="AP157" s="242"/>
      <c r="AQ157" s="242"/>
      <c r="AR157" s="242"/>
      <c r="AS157" s="242"/>
      <c r="AT157" s="242"/>
      <c r="AU157" s="243"/>
      <c r="AV157" s="243"/>
      <c r="AW157" s="247"/>
      <c r="AX157" s="242"/>
      <c r="AY157" s="230"/>
      <c r="AZ157" s="242"/>
      <c r="BA157" s="242"/>
      <c r="BB157" s="442"/>
      <c r="BC157" s="362"/>
      <c r="BF157" s="472"/>
    </row>
    <row r="158" spans="1:154" s="300" customFormat="1" ht="17.100000000000001" customHeight="1" x14ac:dyDescent="0.2">
      <c r="A158" s="299" t="s">
        <v>183</v>
      </c>
      <c r="B158" s="139"/>
      <c r="C158" s="132" t="s">
        <v>211</v>
      </c>
      <c r="D158" s="246" t="s">
        <v>276</v>
      </c>
      <c r="E158" s="243" t="s">
        <v>683</v>
      </c>
      <c r="F158" s="243" t="s">
        <v>290</v>
      </c>
      <c r="G158" s="243"/>
      <c r="H158" s="338" t="s">
        <v>343</v>
      </c>
      <c r="I158" s="138">
        <v>50</v>
      </c>
      <c r="J158" s="243"/>
      <c r="K158" s="246" t="s">
        <v>684</v>
      </c>
      <c r="L158" s="275" t="s">
        <v>317</v>
      </c>
      <c r="M158" s="275" t="s">
        <v>318</v>
      </c>
      <c r="N158" s="275" t="s">
        <v>318</v>
      </c>
      <c r="O158" s="273">
        <v>3200</v>
      </c>
      <c r="P158" s="273">
        <v>1400</v>
      </c>
      <c r="Q158" s="273">
        <v>1600</v>
      </c>
      <c r="R158" s="243">
        <f>(O158*P158)/1000000</f>
        <v>4.4800000000000004</v>
      </c>
      <c r="S158" s="242"/>
      <c r="T158" s="242"/>
      <c r="U158" s="243" t="s">
        <v>190</v>
      </c>
      <c r="V158" s="128">
        <v>0.15</v>
      </c>
      <c r="W158" s="134">
        <v>3500</v>
      </c>
      <c r="X158" s="231">
        <f>W158*(1+V158)</f>
        <v>4024.9999999999995</v>
      </c>
      <c r="Y158" s="130">
        <v>50</v>
      </c>
      <c r="Z158" s="339">
        <v>312845</v>
      </c>
      <c r="AA158" s="339">
        <v>395748</v>
      </c>
      <c r="AB158" s="339">
        <v>514090</v>
      </c>
      <c r="AC158" s="242"/>
      <c r="AD158" s="131"/>
      <c r="AE158" s="242"/>
      <c r="AF158" s="242"/>
      <c r="AG158" s="242"/>
      <c r="AH158" s="242">
        <v>17</v>
      </c>
      <c r="AI158" s="242" t="s">
        <v>304</v>
      </c>
      <c r="AJ158" s="242">
        <v>-10</v>
      </c>
      <c r="AK158" s="242">
        <v>100</v>
      </c>
      <c r="AL158" s="243">
        <v>700</v>
      </c>
      <c r="AM158" s="242"/>
      <c r="AN158" s="132"/>
      <c r="AO158" s="242"/>
      <c r="AP158" s="242"/>
      <c r="AQ158" s="242"/>
      <c r="AR158" s="242">
        <v>150</v>
      </c>
      <c r="AS158" s="242"/>
      <c r="AT158" s="242"/>
      <c r="AU158" s="243" t="s">
        <v>678</v>
      </c>
      <c r="AV158" s="243"/>
      <c r="AW158" s="247"/>
      <c r="AX158" s="242"/>
      <c r="AY158" s="230"/>
      <c r="AZ158" s="242"/>
      <c r="BA158" s="242"/>
      <c r="BB158" s="442"/>
      <c r="BC158" s="362" t="s">
        <v>679</v>
      </c>
      <c r="BF158" s="472" t="s">
        <v>297</v>
      </c>
    </row>
    <row r="159" spans="1:154" s="89" customFormat="1" ht="17.100000000000001" customHeight="1" x14ac:dyDescent="0.2">
      <c r="A159" s="299" t="s">
        <v>183</v>
      </c>
      <c r="B159" s="139"/>
      <c r="C159" s="132" t="s">
        <v>184</v>
      </c>
      <c r="D159" s="246" t="s">
        <v>276</v>
      </c>
      <c r="E159" s="243" t="s">
        <v>685</v>
      </c>
      <c r="F159" s="243" t="s">
        <v>278</v>
      </c>
      <c r="G159" s="243" t="s">
        <v>683</v>
      </c>
      <c r="H159" s="338" t="s">
        <v>343</v>
      </c>
      <c r="I159" s="138">
        <v>50</v>
      </c>
      <c r="J159" s="243"/>
      <c r="K159" s="246" t="s">
        <v>686</v>
      </c>
      <c r="L159" s="275" t="s">
        <v>317</v>
      </c>
      <c r="M159" s="275" t="s">
        <v>318</v>
      </c>
      <c r="N159" s="275" t="s">
        <v>281</v>
      </c>
      <c r="O159" s="243"/>
      <c r="P159" s="243"/>
      <c r="Q159" s="243"/>
      <c r="R159" s="243"/>
      <c r="S159" s="242"/>
      <c r="T159" s="242"/>
      <c r="U159" s="243" t="s">
        <v>190</v>
      </c>
      <c r="V159" s="128"/>
      <c r="W159" s="134"/>
      <c r="X159" s="231"/>
      <c r="Y159" s="130"/>
      <c r="Z159" s="339">
        <v>0</v>
      </c>
      <c r="AA159" s="339">
        <v>0</v>
      </c>
      <c r="AB159" s="339">
        <v>0</v>
      </c>
      <c r="AC159" s="242"/>
      <c r="AD159" s="131"/>
      <c r="AE159" s="242"/>
      <c r="AF159" s="242"/>
      <c r="AG159" s="242"/>
      <c r="AH159" s="242"/>
      <c r="AI159" s="242"/>
      <c r="AJ159" s="242"/>
      <c r="AK159" s="242"/>
      <c r="AL159" s="243"/>
      <c r="AM159" s="242"/>
      <c r="AN159" s="132"/>
      <c r="AO159" s="242"/>
      <c r="AP159" s="242"/>
      <c r="AQ159" s="242"/>
      <c r="AR159" s="242"/>
      <c r="AS159" s="242"/>
      <c r="AT159" s="242"/>
      <c r="AU159" s="243"/>
      <c r="AV159" s="243"/>
      <c r="AW159" s="247"/>
      <c r="AX159" s="242"/>
      <c r="AY159" s="230"/>
      <c r="AZ159" s="242"/>
      <c r="BA159" s="242"/>
      <c r="BB159" s="442"/>
      <c r="BC159" s="362"/>
      <c r="BF159" s="472"/>
      <c r="BG159" s="300"/>
      <c r="BH159" s="300"/>
      <c r="BI159" s="300"/>
      <c r="BJ159" s="300"/>
      <c r="BK159" s="300"/>
      <c r="BL159" s="300"/>
      <c r="BM159" s="300"/>
      <c r="BN159" s="300"/>
      <c r="BO159" s="300"/>
      <c r="BP159" s="300"/>
      <c r="BQ159" s="300"/>
      <c r="BR159" s="300"/>
      <c r="BS159" s="300"/>
      <c r="BT159" s="300"/>
      <c r="BU159" s="300"/>
      <c r="BV159" s="300"/>
      <c r="BW159" s="300"/>
      <c r="BX159" s="300"/>
      <c r="BY159" s="300"/>
      <c r="BZ159" s="300"/>
      <c r="CA159" s="300"/>
      <c r="CB159" s="300"/>
      <c r="CC159" s="300"/>
      <c r="CD159" s="300"/>
      <c r="CE159" s="300"/>
      <c r="CF159" s="300"/>
      <c r="CG159" s="300"/>
      <c r="CH159" s="300"/>
      <c r="CI159" s="300"/>
      <c r="CJ159" s="300"/>
      <c r="CK159" s="300"/>
      <c r="CL159" s="300"/>
      <c r="CM159" s="300"/>
      <c r="CN159" s="300"/>
      <c r="CO159" s="300"/>
      <c r="CP159" s="300"/>
      <c r="CQ159" s="300"/>
      <c r="CR159" s="300"/>
      <c r="CS159" s="300"/>
      <c r="CT159" s="300"/>
      <c r="CU159" s="300"/>
      <c r="CV159" s="300"/>
      <c r="CW159" s="300"/>
      <c r="CX159" s="300"/>
      <c r="CY159" s="300"/>
      <c r="CZ159" s="300"/>
      <c r="DA159" s="300"/>
      <c r="DB159" s="300"/>
      <c r="DC159" s="300"/>
      <c r="DD159" s="300"/>
      <c r="DE159" s="300"/>
      <c r="DF159" s="300"/>
      <c r="DG159" s="300"/>
      <c r="DH159" s="300"/>
      <c r="DI159" s="300"/>
      <c r="DJ159" s="300"/>
      <c r="DK159" s="300"/>
      <c r="DL159" s="300"/>
      <c r="DM159" s="300"/>
      <c r="DN159" s="300"/>
      <c r="DO159" s="300"/>
      <c r="DP159" s="300"/>
      <c r="DQ159" s="300"/>
      <c r="DR159" s="300"/>
      <c r="DS159" s="300"/>
      <c r="DT159" s="300"/>
      <c r="DU159" s="300"/>
      <c r="DV159" s="300"/>
      <c r="DW159" s="300"/>
      <c r="DX159" s="300"/>
      <c r="DY159" s="300"/>
      <c r="DZ159" s="300"/>
      <c r="EA159" s="300"/>
      <c r="EB159" s="300"/>
      <c r="EC159" s="300"/>
      <c r="ED159" s="300"/>
      <c r="EE159" s="300"/>
      <c r="EF159" s="300"/>
      <c r="EG159" s="300"/>
      <c r="EH159" s="300"/>
      <c r="EI159" s="300"/>
      <c r="EJ159" s="300"/>
      <c r="EK159" s="300"/>
      <c r="EL159" s="300"/>
      <c r="EM159" s="300"/>
      <c r="EN159" s="300"/>
      <c r="EO159" s="300"/>
      <c r="EP159" s="300"/>
      <c r="EQ159" s="300"/>
      <c r="ER159" s="300"/>
      <c r="ES159" s="300"/>
      <c r="ET159" s="300"/>
      <c r="EU159" s="300"/>
      <c r="EV159" s="300"/>
      <c r="EW159" s="300"/>
      <c r="EX159" s="300"/>
    </row>
    <row r="160" spans="1:154" s="312" customFormat="1" ht="17.100000000000001" customHeight="1" x14ac:dyDescent="0.2">
      <c r="A160" s="299"/>
      <c r="B160" s="139"/>
      <c r="C160" s="132" t="s">
        <v>211</v>
      </c>
      <c r="D160" s="246" t="s">
        <v>680</v>
      </c>
      <c r="E160" s="273" t="s">
        <v>687</v>
      </c>
      <c r="F160" s="243" t="s">
        <v>290</v>
      </c>
      <c r="G160" s="243"/>
      <c r="H160" s="338" t="s">
        <v>688</v>
      </c>
      <c r="I160" s="138">
        <v>50</v>
      </c>
      <c r="J160" s="243"/>
      <c r="K160" s="246" t="s">
        <v>689</v>
      </c>
      <c r="L160" s="275" t="s">
        <v>188</v>
      </c>
      <c r="M160" s="275" t="s">
        <v>189</v>
      </c>
      <c r="N160" s="275" t="s">
        <v>189</v>
      </c>
      <c r="O160" s="273">
        <v>1400</v>
      </c>
      <c r="P160" s="273">
        <v>1400</v>
      </c>
      <c r="Q160" s="273">
        <v>40000</v>
      </c>
      <c r="R160" s="243">
        <f>(O160*P160)/1000000</f>
        <v>1.96</v>
      </c>
      <c r="S160" s="242"/>
      <c r="T160" s="242"/>
      <c r="U160" s="243" t="s">
        <v>190</v>
      </c>
      <c r="V160" s="128">
        <v>0.15</v>
      </c>
      <c r="W160" s="134">
        <v>16000</v>
      </c>
      <c r="X160" s="231">
        <f t="shared" ref="X160:X184" si="12">W160*(1+V160)</f>
        <v>18400</v>
      </c>
      <c r="Y160" s="130">
        <v>5000</v>
      </c>
      <c r="Z160" s="339">
        <v>319245</v>
      </c>
      <c r="AA160" s="339">
        <v>400299</v>
      </c>
      <c r="AB160" s="339">
        <v>500389</v>
      </c>
      <c r="AC160" s="242"/>
      <c r="AD160" s="131"/>
      <c r="AE160" s="242"/>
      <c r="AF160" s="242"/>
      <c r="AG160" s="242"/>
      <c r="AH160" s="243"/>
      <c r="AI160" s="243"/>
      <c r="AJ160" s="243"/>
      <c r="AK160" s="243"/>
      <c r="AL160" s="243">
        <v>2500</v>
      </c>
      <c r="AM160" s="242"/>
      <c r="AN160" s="132"/>
      <c r="AO160" s="242"/>
      <c r="AP160" s="242"/>
      <c r="AQ160" s="242"/>
      <c r="AR160" s="242">
        <v>950</v>
      </c>
      <c r="AS160" s="242"/>
      <c r="AT160" s="242"/>
      <c r="AU160" s="243" t="s">
        <v>690</v>
      </c>
      <c r="AV160" s="243"/>
      <c r="AW160" s="247"/>
      <c r="AX160" s="242"/>
      <c r="AY160" s="230"/>
      <c r="AZ160" s="242"/>
      <c r="BA160" s="242"/>
      <c r="BB160" s="442"/>
      <c r="BC160" s="362" t="s">
        <v>691</v>
      </c>
      <c r="BF160" s="472" t="s">
        <v>692</v>
      </c>
      <c r="BG160" s="300"/>
      <c r="BH160" s="300"/>
      <c r="BI160" s="300"/>
      <c r="BJ160" s="300"/>
      <c r="BK160" s="300"/>
      <c r="BL160" s="300"/>
      <c r="BM160" s="300"/>
      <c r="BN160" s="300"/>
      <c r="BO160" s="300"/>
      <c r="BP160" s="300"/>
      <c r="BQ160" s="300"/>
      <c r="BR160" s="300"/>
      <c r="BS160" s="300"/>
      <c r="BT160" s="300"/>
      <c r="BU160" s="300"/>
      <c r="BV160" s="300"/>
      <c r="BW160" s="300"/>
      <c r="BX160" s="300"/>
      <c r="BY160" s="300"/>
      <c r="BZ160" s="300"/>
      <c r="CA160" s="300"/>
      <c r="CB160" s="300"/>
      <c r="CC160" s="300"/>
      <c r="CD160" s="300"/>
      <c r="CE160" s="300"/>
      <c r="CF160" s="300"/>
      <c r="CG160" s="300"/>
      <c r="CH160" s="300"/>
      <c r="CI160" s="300"/>
      <c r="CJ160" s="300"/>
      <c r="CK160" s="300"/>
      <c r="CL160" s="300"/>
      <c r="CM160" s="300"/>
      <c r="CN160" s="300"/>
      <c r="CO160" s="300"/>
      <c r="CP160" s="300"/>
      <c r="CQ160" s="300"/>
      <c r="CR160" s="300"/>
      <c r="CS160" s="300"/>
      <c r="CT160" s="300"/>
      <c r="CU160" s="300"/>
      <c r="CV160" s="300"/>
      <c r="CW160" s="300"/>
      <c r="CX160" s="300"/>
      <c r="CY160" s="300"/>
      <c r="CZ160" s="300"/>
      <c r="DA160" s="300"/>
      <c r="DB160" s="300"/>
      <c r="DC160" s="300"/>
      <c r="DD160" s="300"/>
      <c r="DE160" s="300"/>
      <c r="DF160" s="300"/>
      <c r="DG160" s="300"/>
      <c r="DH160" s="300"/>
      <c r="DI160" s="300"/>
      <c r="DJ160" s="300"/>
      <c r="DK160" s="300"/>
      <c r="DL160" s="300"/>
      <c r="DM160" s="300"/>
      <c r="DN160" s="300"/>
      <c r="DO160" s="300"/>
      <c r="DP160" s="300"/>
      <c r="DQ160" s="300"/>
      <c r="DR160" s="300"/>
      <c r="DS160" s="300"/>
      <c r="DT160" s="300"/>
      <c r="DU160" s="300"/>
      <c r="DV160" s="300"/>
      <c r="DW160" s="300"/>
      <c r="DX160" s="300"/>
      <c r="DY160" s="300"/>
      <c r="DZ160" s="300"/>
      <c r="EA160" s="300"/>
      <c r="EB160" s="300"/>
      <c r="EC160" s="300"/>
      <c r="ED160" s="300"/>
      <c r="EE160" s="300"/>
      <c r="EF160" s="300"/>
      <c r="EG160" s="300"/>
      <c r="EH160" s="300"/>
      <c r="EI160" s="300"/>
      <c r="EJ160" s="300"/>
      <c r="EK160" s="300"/>
      <c r="EL160" s="300"/>
      <c r="EM160" s="300"/>
      <c r="EN160" s="300"/>
      <c r="EO160" s="300"/>
      <c r="EP160" s="300"/>
      <c r="EQ160" s="300"/>
      <c r="ER160" s="300"/>
      <c r="ES160" s="300"/>
      <c r="ET160" s="300"/>
      <c r="EU160" s="300"/>
      <c r="EV160" s="300"/>
      <c r="EW160" s="300"/>
      <c r="EX160" s="300"/>
    </row>
    <row r="161" spans="1:154" s="312" customFormat="1" ht="17.100000000000001" customHeight="1" x14ac:dyDescent="0.2">
      <c r="A161" s="299"/>
      <c r="B161" s="139"/>
      <c r="C161" s="132" t="s">
        <v>184</v>
      </c>
      <c r="D161" s="246" t="s">
        <v>680</v>
      </c>
      <c r="E161" s="243" t="s">
        <v>693</v>
      </c>
      <c r="F161" s="243" t="s">
        <v>278</v>
      </c>
      <c r="G161" s="243" t="s">
        <v>687</v>
      </c>
      <c r="H161" s="338" t="s">
        <v>688</v>
      </c>
      <c r="I161" s="138">
        <v>50</v>
      </c>
      <c r="J161" s="243"/>
      <c r="K161" s="246" t="s">
        <v>694</v>
      </c>
      <c r="L161" s="275" t="s">
        <v>188</v>
      </c>
      <c r="M161" s="275" t="s">
        <v>189</v>
      </c>
      <c r="N161" s="275" t="s">
        <v>281</v>
      </c>
      <c r="O161" s="273">
        <v>0</v>
      </c>
      <c r="P161" s="273">
        <v>0</v>
      </c>
      <c r="Q161" s="273">
        <v>0</v>
      </c>
      <c r="R161" s="243">
        <v>0</v>
      </c>
      <c r="S161" s="242"/>
      <c r="T161" s="242"/>
      <c r="U161" s="243" t="s">
        <v>190</v>
      </c>
      <c r="V161" s="128"/>
      <c r="W161" s="134"/>
      <c r="X161" s="231">
        <f t="shared" si="12"/>
        <v>0</v>
      </c>
      <c r="Y161" s="130"/>
      <c r="Z161" s="339"/>
      <c r="AA161" s="339"/>
      <c r="AB161" s="339"/>
      <c r="AC161" s="242"/>
      <c r="AD161" s="131"/>
      <c r="AE161" s="242"/>
      <c r="AF161" s="242"/>
      <c r="AG161" s="242"/>
      <c r="AH161" s="243"/>
      <c r="AI161" s="243"/>
      <c r="AJ161" s="243"/>
      <c r="AK161" s="243"/>
      <c r="AL161" s="243"/>
      <c r="AM161" s="242"/>
      <c r="AN161" s="132"/>
      <c r="AO161" s="242"/>
      <c r="AP161" s="242"/>
      <c r="AQ161" s="242"/>
      <c r="AR161" s="242"/>
      <c r="AS161" s="242">
        <v>800</v>
      </c>
      <c r="AT161" s="242"/>
      <c r="AU161" s="243" t="s">
        <v>690</v>
      </c>
      <c r="AV161" s="243"/>
      <c r="AW161" s="247"/>
      <c r="AX161" s="242"/>
      <c r="AY161" s="230"/>
      <c r="AZ161" s="242"/>
      <c r="BA161" s="242"/>
      <c r="BB161" s="442"/>
      <c r="BC161" s="362"/>
      <c r="BF161" s="472"/>
      <c r="BG161" s="300"/>
      <c r="BH161" s="300"/>
      <c r="BI161" s="300"/>
      <c r="BJ161" s="300"/>
      <c r="BK161" s="300"/>
      <c r="BL161" s="300"/>
      <c r="BM161" s="300"/>
      <c r="BN161" s="300"/>
      <c r="BO161" s="300"/>
      <c r="BP161" s="300"/>
      <c r="BQ161" s="300"/>
      <c r="BR161" s="300"/>
      <c r="BS161" s="300"/>
      <c r="BT161" s="300"/>
      <c r="BU161" s="300"/>
      <c r="BV161" s="300"/>
      <c r="BW161" s="300"/>
      <c r="BX161" s="300"/>
      <c r="BY161" s="300"/>
      <c r="BZ161" s="300"/>
      <c r="CA161" s="300"/>
      <c r="CB161" s="300"/>
      <c r="CC161" s="300"/>
      <c r="CD161" s="300"/>
      <c r="CE161" s="300"/>
      <c r="CF161" s="300"/>
      <c r="CG161" s="300"/>
      <c r="CH161" s="300"/>
      <c r="CI161" s="300"/>
      <c r="CJ161" s="300"/>
      <c r="CK161" s="300"/>
      <c r="CL161" s="300"/>
      <c r="CM161" s="300"/>
      <c r="CN161" s="300"/>
      <c r="CO161" s="300"/>
      <c r="CP161" s="300"/>
      <c r="CQ161" s="300"/>
      <c r="CR161" s="300"/>
      <c r="CS161" s="300"/>
      <c r="CT161" s="300"/>
      <c r="CU161" s="300"/>
      <c r="CV161" s="300"/>
      <c r="CW161" s="300"/>
      <c r="CX161" s="300"/>
      <c r="CY161" s="300"/>
      <c r="CZ161" s="300"/>
      <c r="DA161" s="300"/>
      <c r="DB161" s="300"/>
      <c r="DC161" s="300"/>
      <c r="DD161" s="300"/>
      <c r="DE161" s="300"/>
      <c r="DF161" s="300"/>
      <c r="DG161" s="300"/>
      <c r="DH161" s="300"/>
      <c r="DI161" s="300"/>
      <c r="DJ161" s="300"/>
      <c r="DK161" s="300"/>
      <c r="DL161" s="300"/>
      <c r="DM161" s="300"/>
      <c r="DN161" s="300"/>
      <c r="DO161" s="300"/>
      <c r="DP161" s="300"/>
      <c r="DQ161" s="300"/>
      <c r="DR161" s="300"/>
      <c r="DS161" s="300"/>
      <c r="DT161" s="300"/>
      <c r="DU161" s="300"/>
      <c r="DV161" s="300"/>
      <c r="DW161" s="300"/>
      <c r="DX161" s="300"/>
      <c r="DY161" s="300"/>
      <c r="DZ161" s="300"/>
      <c r="EA161" s="300"/>
      <c r="EB161" s="300"/>
      <c r="EC161" s="300"/>
      <c r="ED161" s="300"/>
      <c r="EE161" s="300"/>
      <c r="EF161" s="300"/>
      <c r="EG161" s="300"/>
      <c r="EH161" s="300"/>
      <c r="EI161" s="300"/>
      <c r="EJ161" s="300"/>
      <c r="EK161" s="300"/>
      <c r="EL161" s="300"/>
      <c r="EM161" s="300"/>
      <c r="EN161" s="300"/>
      <c r="EO161" s="300"/>
      <c r="EP161" s="300"/>
      <c r="EQ161" s="300"/>
      <c r="ER161" s="300"/>
      <c r="ES161" s="300"/>
      <c r="ET161" s="300"/>
      <c r="EU161" s="300"/>
      <c r="EV161" s="300"/>
      <c r="EW161" s="300"/>
      <c r="EX161" s="300"/>
    </row>
    <row r="162" spans="1:154" s="300" customFormat="1" ht="17.100000000000001" customHeight="1" x14ac:dyDescent="0.2">
      <c r="A162" s="299"/>
      <c r="B162" s="139"/>
      <c r="C162" s="132" t="s">
        <v>211</v>
      </c>
      <c r="D162" s="246" t="s">
        <v>680</v>
      </c>
      <c r="E162" s="273" t="s">
        <v>695</v>
      </c>
      <c r="F162" s="243" t="s">
        <v>290</v>
      </c>
      <c r="G162" s="243"/>
      <c r="H162" s="338" t="s">
        <v>688</v>
      </c>
      <c r="I162" s="138">
        <v>50</v>
      </c>
      <c r="J162" s="243"/>
      <c r="K162" s="246" t="s">
        <v>696</v>
      </c>
      <c r="L162" s="275" t="s">
        <v>188</v>
      </c>
      <c r="M162" s="275" t="s">
        <v>189</v>
      </c>
      <c r="N162" s="275" t="s">
        <v>189</v>
      </c>
      <c r="O162" s="273">
        <v>1400</v>
      </c>
      <c r="P162" s="273">
        <v>1400</v>
      </c>
      <c r="Q162" s="273">
        <v>40000</v>
      </c>
      <c r="R162" s="243">
        <f>(O162*P162)/1000000</f>
        <v>1.96</v>
      </c>
      <c r="S162" s="242"/>
      <c r="T162" s="242"/>
      <c r="U162" s="243" t="s">
        <v>190</v>
      </c>
      <c r="V162" s="128">
        <v>0.15</v>
      </c>
      <c r="W162" s="134">
        <v>16000</v>
      </c>
      <c r="X162" s="231">
        <f t="shared" si="12"/>
        <v>18400</v>
      </c>
      <c r="Y162" s="130">
        <v>5000</v>
      </c>
      <c r="Z162" s="339">
        <v>319245</v>
      </c>
      <c r="AA162" s="339">
        <v>398149</v>
      </c>
      <c r="AB162" s="339">
        <v>500389</v>
      </c>
      <c r="AC162" s="242"/>
      <c r="AD162" s="131"/>
      <c r="AE162" s="242"/>
      <c r="AF162" s="242"/>
      <c r="AG162" s="242"/>
      <c r="AH162" s="243"/>
      <c r="AI162" s="243"/>
      <c r="AJ162" s="243"/>
      <c r="AK162" s="243"/>
      <c r="AL162" s="243">
        <v>2500</v>
      </c>
      <c r="AM162" s="242"/>
      <c r="AN162" s="132"/>
      <c r="AO162" s="242"/>
      <c r="AP162" s="242"/>
      <c r="AQ162" s="242"/>
      <c r="AR162" s="242">
        <v>950</v>
      </c>
      <c r="AS162" s="242"/>
      <c r="AT162" s="242"/>
      <c r="AU162" s="243" t="s">
        <v>690</v>
      </c>
      <c r="AV162" s="243"/>
      <c r="AW162" s="247"/>
      <c r="AX162" s="242"/>
      <c r="AY162" s="230"/>
      <c r="AZ162" s="242"/>
      <c r="BA162" s="242"/>
      <c r="BB162" s="442"/>
      <c r="BC162" s="362" t="s">
        <v>697</v>
      </c>
      <c r="BF162" s="472" t="s">
        <v>692</v>
      </c>
    </row>
    <row r="163" spans="1:154" s="300" customFormat="1" ht="17.100000000000001" customHeight="1" x14ac:dyDescent="0.2">
      <c r="A163" s="299"/>
      <c r="B163" s="139"/>
      <c r="C163" s="132" t="s">
        <v>184</v>
      </c>
      <c r="D163" s="246" t="s">
        <v>680</v>
      </c>
      <c r="E163" s="243" t="s">
        <v>698</v>
      </c>
      <c r="F163" s="243" t="s">
        <v>278</v>
      </c>
      <c r="G163" s="243" t="s">
        <v>695</v>
      </c>
      <c r="H163" s="338" t="s">
        <v>688</v>
      </c>
      <c r="I163" s="138">
        <v>50</v>
      </c>
      <c r="J163" s="243"/>
      <c r="K163" s="246" t="s">
        <v>699</v>
      </c>
      <c r="L163" s="275" t="s">
        <v>188</v>
      </c>
      <c r="M163" s="275" t="s">
        <v>189</v>
      </c>
      <c r="N163" s="275" t="s">
        <v>281</v>
      </c>
      <c r="O163" s="243">
        <v>0</v>
      </c>
      <c r="P163" s="243">
        <v>0</v>
      </c>
      <c r="Q163" s="243">
        <v>0</v>
      </c>
      <c r="R163" s="243">
        <v>0</v>
      </c>
      <c r="S163" s="242"/>
      <c r="T163" s="242"/>
      <c r="U163" s="243" t="s">
        <v>190</v>
      </c>
      <c r="V163" s="128"/>
      <c r="W163" s="134"/>
      <c r="X163" s="231">
        <f t="shared" si="12"/>
        <v>0</v>
      </c>
      <c r="Y163" s="130"/>
      <c r="Z163" s="339">
        <v>0</v>
      </c>
      <c r="AA163" s="339">
        <v>0</v>
      </c>
      <c r="AB163" s="339">
        <v>0</v>
      </c>
      <c r="AC163" s="242"/>
      <c r="AD163" s="131"/>
      <c r="AE163" s="242"/>
      <c r="AF163" s="242"/>
      <c r="AG163" s="242"/>
      <c r="AH163" s="243"/>
      <c r="AI163" s="243"/>
      <c r="AJ163" s="243"/>
      <c r="AK163" s="243"/>
      <c r="AL163" s="243"/>
      <c r="AM163" s="242"/>
      <c r="AN163" s="132"/>
      <c r="AO163" s="242"/>
      <c r="AP163" s="242"/>
      <c r="AQ163" s="242"/>
      <c r="AR163" s="242"/>
      <c r="AS163" s="242">
        <v>800</v>
      </c>
      <c r="AT163" s="242"/>
      <c r="AU163" s="243"/>
      <c r="AV163" s="243"/>
      <c r="AW163" s="247"/>
      <c r="AX163" s="242"/>
      <c r="AY163" s="230"/>
      <c r="AZ163" s="242"/>
      <c r="BA163" s="242"/>
      <c r="BB163" s="442"/>
      <c r="BC163" s="362"/>
      <c r="BF163" s="472"/>
    </row>
    <row r="164" spans="1:154" s="327" customFormat="1" ht="17.100000000000001" customHeight="1" x14ac:dyDescent="0.2">
      <c r="A164" s="299"/>
      <c r="B164" s="139"/>
      <c r="C164" s="132" t="s">
        <v>211</v>
      </c>
      <c r="D164" s="246" t="s">
        <v>449</v>
      </c>
      <c r="E164" s="273" t="s">
        <v>700</v>
      </c>
      <c r="F164" s="243"/>
      <c r="G164" s="243"/>
      <c r="H164" s="338" t="s">
        <v>701</v>
      </c>
      <c r="I164" s="138">
        <v>50</v>
      </c>
      <c r="J164" s="243"/>
      <c r="K164" s="246" t="s">
        <v>702</v>
      </c>
      <c r="L164" s="275" t="s">
        <v>214</v>
      </c>
      <c r="M164" s="275" t="s">
        <v>215</v>
      </c>
      <c r="N164" s="275" t="s">
        <v>215</v>
      </c>
      <c r="O164" s="273">
        <v>6000</v>
      </c>
      <c r="P164" s="273">
        <v>3000</v>
      </c>
      <c r="Q164" s="273">
        <v>5200</v>
      </c>
      <c r="R164" s="243">
        <f t="shared" ref="R164:R170" si="13">(O164*P164)/1000000</f>
        <v>18</v>
      </c>
      <c r="S164" s="242"/>
      <c r="T164" s="242"/>
      <c r="U164" s="243" t="s">
        <v>190</v>
      </c>
      <c r="V164" s="128">
        <v>0.15</v>
      </c>
      <c r="W164" s="134">
        <v>18000</v>
      </c>
      <c r="X164" s="231">
        <f t="shared" si="12"/>
        <v>20700</v>
      </c>
      <c r="Y164" s="130">
        <v>4700</v>
      </c>
      <c r="Z164" s="339">
        <v>299000</v>
      </c>
      <c r="AA164" s="339">
        <v>400850</v>
      </c>
      <c r="AB164" s="339">
        <v>506708</v>
      </c>
      <c r="AC164" s="242"/>
      <c r="AD164" s="131"/>
      <c r="AE164" s="242"/>
      <c r="AF164" s="242"/>
      <c r="AG164" s="242"/>
      <c r="AH164" s="242">
        <v>17</v>
      </c>
      <c r="AI164" s="242" t="s">
        <v>304</v>
      </c>
      <c r="AJ164" s="242">
        <v>-10</v>
      </c>
      <c r="AK164" s="242">
        <v>50</v>
      </c>
      <c r="AL164" s="243"/>
      <c r="AM164" s="242"/>
      <c r="AN164" s="132"/>
      <c r="AO164" s="242"/>
      <c r="AP164" s="242"/>
      <c r="AQ164" s="242"/>
      <c r="AR164" s="242"/>
      <c r="AS164" s="242"/>
      <c r="AT164" s="242"/>
      <c r="AU164" s="243" t="s">
        <v>690</v>
      </c>
      <c r="AV164" s="243"/>
      <c r="AW164" s="247"/>
      <c r="AX164" s="242"/>
      <c r="AY164" s="430"/>
      <c r="AZ164" s="431"/>
      <c r="BA164" s="323"/>
      <c r="BB164" s="442" t="s">
        <v>703</v>
      </c>
      <c r="BC164" s="362" t="s">
        <v>704</v>
      </c>
      <c r="BF164" s="472" t="s">
        <v>705</v>
      </c>
    </row>
    <row r="165" spans="1:154" s="300" customFormat="1" ht="17.100000000000001" customHeight="1" x14ac:dyDescent="0.2">
      <c r="A165" s="299"/>
      <c r="B165" s="139"/>
      <c r="C165" s="232" t="s">
        <v>560</v>
      </c>
      <c r="D165" s="246"/>
      <c r="E165" s="243" t="s">
        <v>706</v>
      </c>
      <c r="F165" s="243"/>
      <c r="G165" s="243"/>
      <c r="H165" s="338" t="s">
        <v>186</v>
      </c>
      <c r="I165" s="148">
        <v>55</v>
      </c>
      <c r="J165" s="243"/>
      <c r="K165" s="246" t="s">
        <v>707</v>
      </c>
      <c r="L165" s="275" t="s">
        <v>366</v>
      </c>
      <c r="M165" s="275" t="s">
        <v>367</v>
      </c>
      <c r="N165" s="275" t="s">
        <v>708</v>
      </c>
      <c r="O165" s="273">
        <v>3600</v>
      </c>
      <c r="P165" s="273">
        <v>2400</v>
      </c>
      <c r="Q165" s="273">
        <v>3000</v>
      </c>
      <c r="R165" s="273">
        <f t="shared" si="13"/>
        <v>8.64</v>
      </c>
      <c r="S165" s="242"/>
      <c r="T165" s="242"/>
      <c r="U165" s="243" t="s">
        <v>217</v>
      </c>
      <c r="V165" s="128">
        <v>0.15</v>
      </c>
      <c r="W165" s="294">
        <v>8400</v>
      </c>
      <c r="X165" s="231">
        <f t="shared" si="12"/>
        <v>9660</v>
      </c>
      <c r="Y165" s="135"/>
      <c r="Z165" s="339">
        <v>331650</v>
      </c>
      <c r="AA165" s="339">
        <v>390378</v>
      </c>
      <c r="AB165" s="339">
        <v>520998</v>
      </c>
      <c r="AC165" s="242"/>
      <c r="AD165" s="131"/>
      <c r="AE165" s="242"/>
      <c r="AF165" s="242"/>
      <c r="AG165" s="242"/>
      <c r="AH165" s="243"/>
      <c r="AI165" s="243"/>
      <c r="AJ165" s="243"/>
      <c r="AK165" s="243"/>
      <c r="AL165" s="243"/>
      <c r="AM165" s="242"/>
      <c r="AN165" s="132"/>
      <c r="AO165" s="242"/>
      <c r="AP165" s="242"/>
      <c r="AQ165" s="242"/>
      <c r="AR165" s="242"/>
      <c r="AS165" s="242"/>
      <c r="AT165" s="242"/>
      <c r="AU165" s="243"/>
      <c r="AV165" s="243"/>
      <c r="AW165" s="247"/>
      <c r="AX165" s="242"/>
      <c r="AY165" s="230"/>
      <c r="AZ165" s="242"/>
      <c r="BA165" s="242"/>
      <c r="BB165" s="442"/>
      <c r="BC165" s="362" t="s">
        <v>563</v>
      </c>
      <c r="BF165" s="89"/>
    </row>
    <row r="166" spans="1:154" s="327" customFormat="1" ht="17.100000000000001" customHeight="1" x14ac:dyDescent="0.2">
      <c r="A166" s="299"/>
      <c r="B166" s="139"/>
      <c r="C166" s="132" t="s">
        <v>211</v>
      </c>
      <c r="D166" s="246" t="s">
        <v>420</v>
      </c>
      <c r="E166" s="139" t="s">
        <v>709</v>
      </c>
      <c r="F166" s="243"/>
      <c r="G166" s="243"/>
      <c r="H166" s="338" t="s">
        <v>710</v>
      </c>
      <c r="I166" s="138">
        <v>56</v>
      </c>
      <c r="J166" s="243"/>
      <c r="K166" s="246" t="s">
        <v>711</v>
      </c>
      <c r="L166" s="275" t="s">
        <v>712</v>
      </c>
      <c r="M166" s="275" t="s">
        <v>713</v>
      </c>
      <c r="N166" s="275" t="s">
        <v>713</v>
      </c>
      <c r="O166" s="273">
        <v>2000</v>
      </c>
      <c r="P166" s="273">
        <v>2000</v>
      </c>
      <c r="Q166" s="273">
        <v>2000</v>
      </c>
      <c r="R166" s="243">
        <f t="shared" si="13"/>
        <v>4</v>
      </c>
      <c r="S166" s="242"/>
      <c r="T166" s="242"/>
      <c r="U166" s="243" t="s">
        <v>190</v>
      </c>
      <c r="V166" s="128">
        <v>0.15</v>
      </c>
      <c r="W166" s="129">
        <v>2800</v>
      </c>
      <c r="X166" s="231">
        <f t="shared" si="12"/>
        <v>3219.9999999999995</v>
      </c>
      <c r="Y166" s="140">
        <v>7500</v>
      </c>
      <c r="Z166" s="339">
        <v>347824</v>
      </c>
      <c r="AA166" s="339">
        <v>395520</v>
      </c>
      <c r="AB166" s="339">
        <v>496642</v>
      </c>
      <c r="AC166" s="242"/>
      <c r="AD166" s="131"/>
      <c r="AE166" s="242"/>
      <c r="AF166" s="242"/>
      <c r="AG166" s="242"/>
      <c r="AH166" s="243"/>
      <c r="AI166" s="243"/>
      <c r="AJ166" s="243"/>
      <c r="AK166" s="243"/>
      <c r="AL166" s="243"/>
      <c r="AM166" s="242"/>
      <c r="AN166" s="132"/>
      <c r="AO166" s="242"/>
      <c r="AP166" s="242"/>
      <c r="AQ166" s="242"/>
      <c r="AR166" s="242"/>
      <c r="AS166" s="242"/>
      <c r="AT166" s="242"/>
      <c r="AU166" s="243"/>
      <c r="AV166" s="243"/>
      <c r="AW166" s="247"/>
      <c r="AX166" s="242"/>
      <c r="AY166" s="230"/>
      <c r="AZ166" s="242"/>
      <c r="BA166" s="242"/>
      <c r="BB166" s="442"/>
      <c r="BC166" s="362"/>
      <c r="BF166" s="300"/>
    </row>
    <row r="167" spans="1:154" s="300" customFormat="1" ht="17.100000000000001" customHeight="1" x14ac:dyDescent="0.2">
      <c r="A167" s="299"/>
      <c r="B167" s="273"/>
      <c r="C167" s="405" t="s">
        <v>560</v>
      </c>
      <c r="D167" s="274"/>
      <c r="E167" s="273" t="s">
        <v>714</v>
      </c>
      <c r="F167" s="273"/>
      <c r="G167" s="273"/>
      <c r="H167" s="349" t="s">
        <v>186</v>
      </c>
      <c r="I167" s="276">
        <v>64</v>
      </c>
      <c r="J167" s="273"/>
      <c r="K167" s="277" t="s">
        <v>715</v>
      </c>
      <c r="L167" s="275" t="s">
        <v>366</v>
      </c>
      <c r="M167" s="275" t="s">
        <v>367</v>
      </c>
      <c r="N167" s="275" t="s">
        <v>708</v>
      </c>
      <c r="O167" s="273">
        <v>2200</v>
      </c>
      <c r="P167" s="273">
        <v>2000</v>
      </c>
      <c r="Q167" s="273">
        <v>2500</v>
      </c>
      <c r="R167" s="273">
        <f t="shared" si="13"/>
        <v>4.4000000000000004</v>
      </c>
      <c r="S167" s="275"/>
      <c r="T167" s="275"/>
      <c r="U167" s="273" t="s">
        <v>217</v>
      </c>
      <c r="V167" s="278">
        <v>0.15</v>
      </c>
      <c r="W167" s="295">
        <v>7950</v>
      </c>
      <c r="X167" s="279">
        <f t="shared" si="12"/>
        <v>9142.5</v>
      </c>
      <c r="Y167" s="280"/>
      <c r="Z167" s="339">
        <v>334770</v>
      </c>
      <c r="AA167" s="339">
        <v>396768</v>
      </c>
      <c r="AB167" s="339">
        <v>521000</v>
      </c>
      <c r="AC167" s="275"/>
      <c r="AD167" s="281"/>
      <c r="AE167" s="275"/>
      <c r="AF167" s="275"/>
      <c r="AG167" s="275"/>
      <c r="AH167" s="273"/>
      <c r="AI167" s="273"/>
      <c r="AJ167" s="273"/>
      <c r="AK167" s="273"/>
      <c r="AL167" s="273"/>
      <c r="AM167" s="275"/>
      <c r="AN167" s="282"/>
      <c r="AO167" s="275"/>
      <c r="AP167" s="275"/>
      <c r="AQ167" s="275"/>
      <c r="AR167" s="275"/>
      <c r="AS167" s="275"/>
      <c r="AT167" s="275"/>
      <c r="AU167" s="273"/>
      <c r="AV167" s="273"/>
      <c r="AW167" s="310"/>
      <c r="AX167" s="275"/>
      <c r="AY167" s="311"/>
      <c r="AZ167" s="275"/>
      <c r="BA167" s="275"/>
      <c r="BB167" s="340"/>
      <c r="BC167" s="362" t="s">
        <v>563</v>
      </c>
    </row>
    <row r="168" spans="1:154" s="300" customFormat="1" ht="17.100000000000001" customHeight="1" x14ac:dyDescent="0.2">
      <c r="A168" s="299"/>
      <c r="B168" s="139"/>
      <c r="C168" s="232" t="s">
        <v>195</v>
      </c>
      <c r="D168" s="246" t="s">
        <v>257</v>
      </c>
      <c r="E168" s="243" t="s">
        <v>716</v>
      </c>
      <c r="F168" s="243"/>
      <c r="G168" s="243"/>
      <c r="H168" s="338" t="s">
        <v>717</v>
      </c>
      <c r="I168" s="148">
        <v>71</v>
      </c>
      <c r="J168" s="243"/>
      <c r="K168" s="149" t="s">
        <v>718</v>
      </c>
      <c r="L168" s="275" t="s">
        <v>188</v>
      </c>
      <c r="M168" s="275" t="s">
        <v>205</v>
      </c>
      <c r="N168" s="275" t="s">
        <v>719</v>
      </c>
      <c r="O168" s="243">
        <v>1000</v>
      </c>
      <c r="P168" s="243">
        <v>800</v>
      </c>
      <c r="Q168" s="243">
        <v>2200</v>
      </c>
      <c r="R168" s="243">
        <f t="shared" si="13"/>
        <v>0.8</v>
      </c>
      <c r="S168" s="242"/>
      <c r="T168" s="242"/>
      <c r="U168" s="243" t="s">
        <v>190</v>
      </c>
      <c r="V168" s="128">
        <v>0.15</v>
      </c>
      <c r="W168" s="134">
        <v>200</v>
      </c>
      <c r="X168" s="231">
        <f t="shared" si="12"/>
        <v>229.99999999999997</v>
      </c>
      <c r="Y168" s="135"/>
      <c r="Z168" s="339">
        <v>329500</v>
      </c>
      <c r="AA168" s="339">
        <v>403602</v>
      </c>
      <c r="AB168" s="339">
        <v>502360</v>
      </c>
      <c r="AC168" s="242"/>
      <c r="AD168" s="131"/>
      <c r="AE168" s="242"/>
      <c r="AF168" s="242"/>
      <c r="AG168" s="242"/>
      <c r="AH168" s="243"/>
      <c r="AI168" s="243"/>
      <c r="AJ168" s="243"/>
      <c r="AK168" s="243"/>
      <c r="AL168" s="243"/>
      <c r="AM168" s="242"/>
      <c r="AN168" s="132"/>
      <c r="AO168" s="242"/>
      <c r="AP168" s="242"/>
      <c r="AQ168" s="242"/>
      <c r="AR168" s="242"/>
      <c r="AS168" s="242"/>
      <c r="AT168" s="242"/>
      <c r="AU168" s="243"/>
      <c r="AV168" s="243"/>
      <c r="AW168" s="247"/>
      <c r="AX168" s="242"/>
      <c r="AY168" s="230"/>
      <c r="AZ168" s="242"/>
      <c r="BA168" s="242"/>
      <c r="BB168" s="442"/>
      <c r="BC168" s="362"/>
    </row>
    <row r="169" spans="1:154" s="300" customFormat="1" ht="17.100000000000001" customHeight="1" x14ac:dyDescent="0.2">
      <c r="A169" s="299"/>
      <c r="B169" s="139"/>
      <c r="C169" s="232" t="s">
        <v>195</v>
      </c>
      <c r="D169" s="246" t="s">
        <v>257</v>
      </c>
      <c r="E169" s="243" t="s">
        <v>720</v>
      </c>
      <c r="F169" s="243"/>
      <c r="G169" s="243"/>
      <c r="H169" s="338" t="s">
        <v>717</v>
      </c>
      <c r="I169" s="148">
        <v>71</v>
      </c>
      <c r="J169" s="243"/>
      <c r="K169" s="149" t="s">
        <v>721</v>
      </c>
      <c r="L169" s="275" t="s">
        <v>188</v>
      </c>
      <c r="M169" s="275" t="s">
        <v>205</v>
      </c>
      <c r="N169" s="275" t="s">
        <v>719</v>
      </c>
      <c r="O169" s="243">
        <v>1000</v>
      </c>
      <c r="P169" s="243">
        <v>800</v>
      </c>
      <c r="Q169" s="243">
        <v>2200</v>
      </c>
      <c r="R169" s="243">
        <f t="shared" si="13"/>
        <v>0.8</v>
      </c>
      <c r="S169" s="242"/>
      <c r="T169" s="242"/>
      <c r="U169" s="243" t="s">
        <v>190</v>
      </c>
      <c r="V169" s="128">
        <v>0.15</v>
      </c>
      <c r="W169" s="134">
        <v>200</v>
      </c>
      <c r="X169" s="231">
        <f t="shared" si="12"/>
        <v>229.99999999999997</v>
      </c>
      <c r="Y169" s="135"/>
      <c r="Z169" s="339">
        <v>328498</v>
      </c>
      <c r="AA169" s="339">
        <v>403602</v>
      </c>
      <c r="AB169" s="339">
        <v>502360</v>
      </c>
      <c r="AC169" s="242"/>
      <c r="AD169" s="131"/>
      <c r="AE169" s="242"/>
      <c r="AF169" s="242"/>
      <c r="AG169" s="242"/>
      <c r="AH169" s="243"/>
      <c r="AI169" s="243"/>
      <c r="AJ169" s="243"/>
      <c r="AK169" s="243"/>
      <c r="AL169" s="243"/>
      <c r="AM169" s="242"/>
      <c r="AN169" s="132"/>
      <c r="AO169" s="242"/>
      <c r="AP169" s="242"/>
      <c r="AQ169" s="242"/>
      <c r="AR169" s="242"/>
      <c r="AS169" s="242"/>
      <c r="AT169" s="242"/>
      <c r="AU169" s="243"/>
      <c r="AV169" s="243"/>
      <c r="AW169" s="247"/>
      <c r="AX169" s="242"/>
      <c r="AY169" s="230"/>
      <c r="AZ169" s="242"/>
      <c r="BA169" s="242"/>
      <c r="BB169" s="442"/>
      <c r="BC169" s="362"/>
    </row>
    <row r="170" spans="1:154" s="327" customFormat="1" ht="17.100000000000001" customHeight="1" x14ac:dyDescent="0.2">
      <c r="A170" s="299" t="s">
        <v>183</v>
      </c>
      <c r="B170" s="139"/>
      <c r="C170" s="132" t="s">
        <v>211</v>
      </c>
      <c r="D170" s="246" t="s">
        <v>722</v>
      </c>
      <c r="E170" s="139" t="s">
        <v>723</v>
      </c>
      <c r="F170" s="243"/>
      <c r="G170" s="243"/>
      <c r="H170" s="338" t="s">
        <v>724</v>
      </c>
      <c r="I170" s="138">
        <v>73</v>
      </c>
      <c r="J170" s="243"/>
      <c r="K170" s="139" t="s">
        <v>725</v>
      </c>
      <c r="L170" s="275" t="s">
        <v>726</v>
      </c>
      <c r="M170" s="275" t="s">
        <v>727</v>
      </c>
      <c r="N170" s="275" t="s">
        <v>728</v>
      </c>
      <c r="O170" s="243">
        <v>50000</v>
      </c>
      <c r="P170" s="243">
        <v>4000</v>
      </c>
      <c r="Q170" s="243">
        <v>9600</v>
      </c>
      <c r="R170" s="243">
        <f t="shared" si="13"/>
        <v>200</v>
      </c>
      <c r="S170" s="242"/>
      <c r="T170" s="242"/>
      <c r="U170" s="243" t="s">
        <v>190</v>
      </c>
      <c r="V170" s="128">
        <v>0.15</v>
      </c>
      <c r="W170" s="129">
        <v>117000</v>
      </c>
      <c r="X170" s="231">
        <f t="shared" si="12"/>
        <v>134550</v>
      </c>
      <c r="Y170" s="140"/>
      <c r="Z170" s="339">
        <v>338513</v>
      </c>
      <c r="AA170" s="339">
        <v>407602</v>
      </c>
      <c r="AB170" s="339">
        <v>531206</v>
      </c>
      <c r="AC170" s="242"/>
      <c r="AD170" s="131"/>
      <c r="AE170" s="242"/>
      <c r="AF170" s="242"/>
      <c r="AG170" s="242"/>
      <c r="AH170" s="243"/>
      <c r="AI170" s="243"/>
      <c r="AJ170" s="243"/>
      <c r="AK170" s="243"/>
      <c r="AL170" s="243"/>
      <c r="AM170" s="242"/>
      <c r="AN170" s="132"/>
      <c r="AO170" s="242"/>
      <c r="AP170" s="242"/>
      <c r="AQ170" s="242"/>
      <c r="AR170" s="242"/>
      <c r="AS170" s="138"/>
      <c r="AT170" s="242"/>
      <c r="AU170" s="243"/>
      <c r="AV170" s="243"/>
      <c r="AW170" s="247"/>
      <c r="AX170" s="242"/>
      <c r="AY170" s="430"/>
      <c r="AZ170" s="431"/>
      <c r="BA170" s="431"/>
      <c r="BB170" s="442"/>
      <c r="BC170" s="362" t="s">
        <v>729</v>
      </c>
      <c r="BF170" s="320"/>
    </row>
    <row r="171" spans="1:154" s="327" customFormat="1" ht="17.100000000000001" customHeight="1" x14ac:dyDescent="0.2">
      <c r="A171" s="299" t="s">
        <v>183</v>
      </c>
      <c r="B171" s="139"/>
      <c r="C171" s="411" t="s">
        <v>211</v>
      </c>
      <c r="D171" s="246"/>
      <c r="E171" s="139" t="s">
        <v>730</v>
      </c>
      <c r="F171" s="243"/>
      <c r="G171" s="243"/>
      <c r="H171" s="338" t="s">
        <v>186</v>
      </c>
      <c r="I171" s="138">
        <v>73</v>
      </c>
      <c r="J171" s="243"/>
      <c r="K171" s="139" t="s">
        <v>731</v>
      </c>
      <c r="L171" s="275" t="s">
        <v>366</v>
      </c>
      <c r="M171" s="275" t="s">
        <v>367</v>
      </c>
      <c r="N171" s="275" t="s">
        <v>708</v>
      </c>
      <c r="O171" s="243">
        <v>3800</v>
      </c>
      <c r="P171" s="243">
        <v>3800</v>
      </c>
      <c r="Q171" s="243">
        <v>2600</v>
      </c>
      <c r="R171" s="243">
        <f>O171*P171/10^6</f>
        <v>14.44</v>
      </c>
      <c r="S171" s="242"/>
      <c r="T171" s="242"/>
      <c r="U171" s="243" t="s">
        <v>217</v>
      </c>
      <c r="V171" s="128">
        <v>0.15</v>
      </c>
      <c r="W171" s="293">
        <v>1800</v>
      </c>
      <c r="X171" s="231">
        <f t="shared" si="12"/>
        <v>2070</v>
      </c>
      <c r="Y171" s="140"/>
      <c r="Z171" s="339">
        <v>0</v>
      </c>
      <c r="AA171" s="339">
        <v>0</v>
      </c>
      <c r="AB171" s="339">
        <v>0</v>
      </c>
      <c r="AC171" s="242"/>
      <c r="AD171" s="131"/>
      <c r="AE171" s="242"/>
      <c r="AF171" s="242"/>
      <c r="AG171" s="242"/>
      <c r="AH171" s="243"/>
      <c r="AI171" s="243"/>
      <c r="AJ171" s="243"/>
      <c r="AK171" s="243"/>
      <c r="AL171" s="243"/>
      <c r="AM171" s="242"/>
      <c r="AN171" s="132"/>
      <c r="AO171" s="242"/>
      <c r="AP171" s="242"/>
      <c r="AQ171" s="242"/>
      <c r="AR171" s="242"/>
      <c r="AS171" s="138"/>
      <c r="AT171" s="242"/>
      <c r="AU171" s="243"/>
      <c r="AV171" s="243"/>
      <c r="AW171" s="247"/>
      <c r="AX171" s="242"/>
      <c r="AY171" s="230"/>
      <c r="AZ171" s="242"/>
      <c r="BA171" s="242"/>
      <c r="BB171" s="442"/>
      <c r="BC171" s="362" t="s">
        <v>732</v>
      </c>
      <c r="BF171" s="320"/>
    </row>
    <row r="172" spans="1:154" s="300" customFormat="1" ht="17.100000000000001" customHeight="1" x14ac:dyDescent="0.2">
      <c r="A172" s="299"/>
      <c r="B172" s="139"/>
      <c r="C172" s="132" t="s">
        <v>211</v>
      </c>
      <c r="D172" s="246"/>
      <c r="E172" s="139" t="s">
        <v>733</v>
      </c>
      <c r="F172" s="243"/>
      <c r="G172" s="243"/>
      <c r="H172" s="338" t="s">
        <v>186</v>
      </c>
      <c r="I172" s="138">
        <v>73</v>
      </c>
      <c r="J172" s="243"/>
      <c r="K172" s="139" t="s">
        <v>734</v>
      </c>
      <c r="L172" s="275" t="s">
        <v>366</v>
      </c>
      <c r="M172" s="275" t="s">
        <v>367</v>
      </c>
      <c r="N172" s="275" t="s">
        <v>708</v>
      </c>
      <c r="O172" s="243">
        <v>2800</v>
      </c>
      <c r="P172" s="243">
        <v>2500</v>
      </c>
      <c r="Q172" s="243">
        <v>3591</v>
      </c>
      <c r="R172" s="244">
        <f>(O172*P172)/1000000</f>
        <v>7</v>
      </c>
      <c r="S172" s="242"/>
      <c r="T172" s="242"/>
      <c r="U172" s="243" t="s">
        <v>217</v>
      </c>
      <c r="V172" s="128">
        <v>0.15</v>
      </c>
      <c r="W172" s="293">
        <v>7870</v>
      </c>
      <c r="X172" s="231">
        <f t="shared" si="12"/>
        <v>9050.5</v>
      </c>
      <c r="Y172" s="140"/>
      <c r="Z172" s="339">
        <v>331565</v>
      </c>
      <c r="AA172" s="339">
        <v>399113</v>
      </c>
      <c r="AB172" s="339">
        <v>521005</v>
      </c>
      <c r="AC172" s="242"/>
      <c r="AD172" s="131"/>
      <c r="AE172" s="242"/>
      <c r="AF172" s="242"/>
      <c r="AG172" s="242"/>
      <c r="AH172" s="243"/>
      <c r="AI172" s="243"/>
      <c r="AJ172" s="243"/>
      <c r="AK172" s="243"/>
      <c r="AL172" s="243"/>
      <c r="AM172" s="242"/>
      <c r="AN172" s="132"/>
      <c r="AO172" s="242"/>
      <c r="AP172" s="242"/>
      <c r="AQ172" s="242"/>
      <c r="AR172" s="242"/>
      <c r="AS172" s="138"/>
      <c r="AT172" s="242"/>
      <c r="AU172" s="243"/>
      <c r="AV172" s="243"/>
      <c r="AW172" s="247"/>
      <c r="AX172" s="242"/>
      <c r="AY172" s="230"/>
      <c r="AZ172" s="242"/>
      <c r="BA172" s="242"/>
      <c r="BB172" s="442"/>
      <c r="BC172" s="362" t="s">
        <v>735</v>
      </c>
    </row>
    <row r="173" spans="1:154" s="327" customFormat="1" ht="17.100000000000001" customHeight="1" x14ac:dyDescent="0.2">
      <c r="A173" s="299" t="s">
        <v>208</v>
      </c>
      <c r="B173" s="139"/>
      <c r="C173" s="132" t="s">
        <v>211</v>
      </c>
      <c r="D173" s="246" t="s">
        <v>736</v>
      </c>
      <c r="E173" s="139" t="s">
        <v>737</v>
      </c>
      <c r="F173" s="243"/>
      <c r="G173" s="243"/>
      <c r="H173" s="338" t="s">
        <v>724</v>
      </c>
      <c r="I173" s="138">
        <v>73</v>
      </c>
      <c r="J173" s="243"/>
      <c r="K173" s="139" t="s">
        <v>738</v>
      </c>
      <c r="L173" s="275" t="s">
        <v>726</v>
      </c>
      <c r="M173" s="275" t="s">
        <v>727</v>
      </c>
      <c r="N173" s="275"/>
      <c r="O173" s="243">
        <v>3200</v>
      </c>
      <c r="P173" s="243">
        <v>3200</v>
      </c>
      <c r="Q173" s="243">
        <v>3500</v>
      </c>
      <c r="R173" s="243">
        <f>(O173*P173)/1000000</f>
        <v>10.24</v>
      </c>
      <c r="S173" s="242"/>
      <c r="T173" s="242"/>
      <c r="U173" s="243" t="s">
        <v>190</v>
      </c>
      <c r="V173" s="128">
        <v>0.15</v>
      </c>
      <c r="W173" s="129">
        <v>17300</v>
      </c>
      <c r="X173" s="231">
        <f t="shared" si="12"/>
        <v>19895</v>
      </c>
      <c r="Y173" s="140"/>
      <c r="Z173" s="339"/>
      <c r="AA173" s="339"/>
      <c r="AB173" s="339"/>
      <c r="AC173" s="242"/>
      <c r="AD173" s="131"/>
      <c r="AE173" s="242"/>
      <c r="AF173" s="242"/>
      <c r="AG173" s="242"/>
      <c r="AH173" s="243"/>
      <c r="AI173" s="243"/>
      <c r="AJ173" s="243"/>
      <c r="AK173" s="243"/>
      <c r="AL173" s="243"/>
      <c r="AM173" s="242"/>
      <c r="AN173" s="132"/>
      <c r="AO173" s="242"/>
      <c r="AP173" s="242"/>
      <c r="AQ173" s="242"/>
      <c r="AR173" s="242"/>
      <c r="AS173" s="138"/>
      <c r="AT173" s="242"/>
      <c r="AU173" s="243"/>
      <c r="AV173" s="243"/>
      <c r="AW173" s="247"/>
      <c r="AX173" s="242"/>
      <c r="AY173" s="230"/>
      <c r="AZ173" s="242"/>
      <c r="BA173" s="242"/>
      <c r="BB173" s="442"/>
      <c r="BC173" s="362" t="s">
        <v>739</v>
      </c>
      <c r="BF173" s="300"/>
    </row>
    <row r="174" spans="1:154" s="300" customFormat="1" ht="17.100000000000001" customHeight="1" x14ac:dyDescent="0.2">
      <c r="A174" s="299" t="s">
        <v>183</v>
      </c>
      <c r="B174" s="139"/>
      <c r="C174" s="260" t="s">
        <v>211</v>
      </c>
      <c r="D174" s="246" t="s">
        <v>736</v>
      </c>
      <c r="E174" s="139" t="s">
        <v>740</v>
      </c>
      <c r="F174" s="243"/>
      <c r="G174" s="243"/>
      <c r="H174" s="338" t="s">
        <v>724</v>
      </c>
      <c r="I174" s="138">
        <v>73</v>
      </c>
      <c r="J174" s="243"/>
      <c r="K174" s="139" t="s">
        <v>741</v>
      </c>
      <c r="L174" s="275" t="s">
        <v>726</v>
      </c>
      <c r="M174" s="275" t="s">
        <v>727</v>
      </c>
      <c r="N174" s="275" t="s">
        <v>728</v>
      </c>
      <c r="O174" s="243"/>
      <c r="P174" s="243">
        <v>3200</v>
      </c>
      <c r="Q174" s="243">
        <v>13000</v>
      </c>
      <c r="R174" s="243">
        <f>P174*P174/10^6</f>
        <v>10.24</v>
      </c>
      <c r="S174" s="242"/>
      <c r="T174" s="242"/>
      <c r="U174" s="243" t="s">
        <v>190</v>
      </c>
      <c r="V174" s="128">
        <v>0.15</v>
      </c>
      <c r="W174" s="129">
        <v>35000</v>
      </c>
      <c r="X174" s="231">
        <f t="shared" si="12"/>
        <v>40250</v>
      </c>
      <c r="Y174" s="140"/>
      <c r="Z174" s="339">
        <v>344500</v>
      </c>
      <c r="AA174" s="339">
        <v>407400</v>
      </c>
      <c r="AB174" s="339">
        <v>521005</v>
      </c>
      <c r="AC174" s="242"/>
      <c r="AD174" s="131"/>
      <c r="AE174" s="242"/>
      <c r="AF174" s="242"/>
      <c r="AG174" s="242"/>
      <c r="AH174" s="243"/>
      <c r="AI174" s="243"/>
      <c r="AJ174" s="243"/>
      <c r="AK174" s="243"/>
      <c r="AL174" s="243"/>
      <c r="AM174" s="242"/>
      <c r="AN174" s="132"/>
      <c r="AO174" s="242"/>
      <c r="AP174" s="242"/>
      <c r="AQ174" s="242"/>
      <c r="AR174" s="242"/>
      <c r="AS174" s="138"/>
      <c r="AT174" s="242"/>
      <c r="AU174" s="243"/>
      <c r="AV174" s="243"/>
      <c r="AW174" s="247"/>
      <c r="AX174" s="242"/>
      <c r="AY174" s="230"/>
      <c r="AZ174" s="242"/>
      <c r="BA174" s="242"/>
      <c r="BB174" s="442"/>
      <c r="BC174" s="362" t="s">
        <v>742</v>
      </c>
    </row>
    <row r="175" spans="1:154" s="300" customFormat="1" ht="17.100000000000001" customHeight="1" x14ac:dyDescent="0.2">
      <c r="A175" s="299"/>
      <c r="B175" s="227"/>
      <c r="C175" s="410" t="s">
        <v>211</v>
      </c>
      <c r="D175" s="246"/>
      <c r="E175" s="139" t="s">
        <v>743</v>
      </c>
      <c r="F175" s="243"/>
      <c r="G175" s="243"/>
      <c r="H175" s="338" t="s">
        <v>186</v>
      </c>
      <c r="I175" s="138">
        <v>73</v>
      </c>
      <c r="J175" s="243"/>
      <c r="K175" s="139" t="s">
        <v>744</v>
      </c>
      <c r="L175" s="275" t="s">
        <v>366</v>
      </c>
      <c r="M175" s="275" t="s">
        <v>367</v>
      </c>
      <c r="N175" s="275" t="s">
        <v>708</v>
      </c>
      <c r="O175" s="243">
        <v>2378</v>
      </c>
      <c r="P175" s="243">
        <v>2438</v>
      </c>
      <c r="Q175" s="243">
        <v>2591</v>
      </c>
      <c r="R175" s="244">
        <f t="shared" ref="R175:R206" si="14">(O175*P175)/1000000</f>
        <v>5.7975640000000004</v>
      </c>
      <c r="S175" s="242"/>
      <c r="T175" s="242"/>
      <c r="U175" s="243" t="s">
        <v>217</v>
      </c>
      <c r="V175" s="128">
        <v>0.15</v>
      </c>
      <c r="W175" s="293">
        <v>9000</v>
      </c>
      <c r="X175" s="231">
        <f t="shared" si="12"/>
        <v>10350</v>
      </c>
      <c r="Y175" s="140"/>
      <c r="Z175" s="339">
        <v>331047</v>
      </c>
      <c r="AA175" s="339">
        <v>394368</v>
      </c>
      <c r="AB175" s="339">
        <v>521000</v>
      </c>
      <c r="AC175" s="242"/>
      <c r="AD175" s="131"/>
      <c r="AE175" s="242"/>
      <c r="AF175" s="242"/>
      <c r="AG175" s="242"/>
      <c r="AH175" s="243"/>
      <c r="AI175" s="243"/>
      <c r="AJ175" s="243"/>
      <c r="AK175" s="243"/>
      <c r="AL175" s="243"/>
      <c r="AM175" s="242"/>
      <c r="AN175" s="132"/>
      <c r="AO175" s="242"/>
      <c r="AP175" s="242"/>
      <c r="AQ175" s="242"/>
      <c r="AR175" s="242"/>
      <c r="AS175" s="138"/>
      <c r="AT175" s="242"/>
      <c r="AU175" s="243"/>
      <c r="AV175" s="243"/>
      <c r="AW175" s="247"/>
      <c r="AX175" s="242"/>
      <c r="AY175" s="230"/>
      <c r="AZ175" s="242"/>
      <c r="BA175" s="242"/>
      <c r="BB175" s="442"/>
      <c r="BC175" s="362" t="s">
        <v>735</v>
      </c>
      <c r="BF175" s="234"/>
    </row>
    <row r="176" spans="1:154" s="300" customFormat="1" ht="17.100000000000001" customHeight="1" x14ac:dyDescent="0.2">
      <c r="A176" s="299"/>
      <c r="B176" s="227"/>
      <c r="C176" s="132" t="s">
        <v>745</v>
      </c>
      <c r="D176" s="246"/>
      <c r="E176" s="139" t="s">
        <v>746</v>
      </c>
      <c r="F176" s="243"/>
      <c r="G176" s="243"/>
      <c r="H176" s="338" t="s">
        <v>747</v>
      </c>
      <c r="I176" s="138">
        <v>76</v>
      </c>
      <c r="J176" s="243"/>
      <c r="K176" s="139" t="s">
        <v>748</v>
      </c>
      <c r="L176" s="275" t="s">
        <v>749</v>
      </c>
      <c r="M176" s="275" t="s">
        <v>750</v>
      </c>
      <c r="N176" s="275" t="s">
        <v>750</v>
      </c>
      <c r="O176" s="243">
        <v>2100</v>
      </c>
      <c r="P176" s="243">
        <v>1400</v>
      </c>
      <c r="Q176" s="243">
        <v>1400</v>
      </c>
      <c r="R176" s="243">
        <f t="shared" si="14"/>
        <v>2.94</v>
      </c>
      <c r="S176" s="242"/>
      <c r="T176" s="242"/>
      <c r="U176" s="243" t="s">
        <v>217</v>
      </c>
      <c r="V176" s="128">
        <v>0.15</v>
      </c>
      <c r="W176" s="140">
        <v>1200</v>
      </c>
      <c r="X176" s="231">
        <f t="shared" si="12"/>
        <v>1380</v>
      </c>
      <c r="Y176" s="150"/>
      <c r="Z176" s="339">
        <v>348940</v>
      </c>
      <c r="AA176" s="339">
        <v>390950</v>
      </c>
      <c r="AB176" s="339">
        <v>499280</v>
      </c>
      <c r="AC176" s="242"/>
      <c r="AD176" s="131"/>
      <c r="AE176" s="242"/>
      <c r="AF176" s="242"/>
      <c r="AG176" s="242"/>
      <c r="AH176" s="243"/>
      <c r="AI176" s="243"/>
      <c r="AJ176" s="243"/>
      <c r="AK176" s="243"/>
      <c r="AL176" s="243"/>
      <c r="AM176" s="242"/>
      <c r="AN176" s="132"/>
      <c r="AO176" s="242"/>
      <c r="AP176" s="242"/>
      <c r="AQ176" s="242"/>
      <c r="AR176" s="242"/>
      <c r="AS176" s="139"/>
      <c r="AT176" s="242"/>
      <c r="AU176" s="243"/>
      <c r="AV176" s="243"/>
      <c r="AW176" s="247"/>
      <c r="AX176" s="242"/>
      <c r="AY176" s="230"/>
      <c r="AZ176" s="242"/>
      <c r="BA176" s="242"/>
      <c r="BB176" s="442"/>
      <c r="BC176" s="362" t="s">
        <v>751</v>
      </c>
      <c r="BF176" s="312"/>
    </row>
    <row r="177" spans="1:154" s="320" customFormat="1" ht="17.100000000000001" customHeight="1" x14ac:dyDescent="0.2">
      <c r="A177" s="299" t="s">
        <v>208</v>
      </c>
      <c r="B177" s="227"/>
      <c r="C177" s="132" t="s">
        <v>184</v>
      </c>
      <c r="D177" s="243" t="s">
        <v>238</v>
      </c>
      <c r="E177" s="243" t="s">
        <v>752</v>
      </c>
      <c r="F177" s="243"/>
      <c r="G177" s="243"/>
      <c r="H177" s="338" t="s">
        <v>753</v>
      </c>
      <c r="I177" s="138">
        <v>77</v>
      </c>
      <c r="J177" s="243"/>
      <c r="K177" s="139" t="s">
        <v>754</v>
      </c>
      <c r="L177" s="275" t="s">
        <v>214</v>
      </c>
      <c r="M177" s="275" t="s">
        <v>229</v>
      </c>
      <c r="N177" s="275" t="s">
        <v>345</v>
      </c>
      <c r="O177" s="273">
        <v>430</v>
      </c>
      <c r="P177" s="273">
        <v>610</v>
      </c>
      <c r="Q177" s="273">
        <v>2150</v>
      </c>
      <c r="R177" s="382">
        <f t="shared" si="14"/>
        <v>0.26229999999999998</v>
      </c>
      <c r="S177" s="275"/>
      <c r="T177" s="275"/>
      <c r="U177" s="273" t="s">
        <v>190</v>
      </c>
      <c r="V177" s="278">
        <v>0.15</v>
      </c>
      <c r="W177" s="377">
        <v>240</v>
      </c>
      <c r="X177" s="279">
        <f t="shared" si="12"/>
        <v>276</v>
      </c>
      <c r="Y177" s="280"/>
      <c r="Z177" s="339">
        <v>325650</v>
      </c>
      <c r="AA177" s="339">
        <v>389320</v>
      </c>
      <c r="AB177" s="339">
        <v>509300</v>
      </c>
      <c r="AC177" s="242"/>
      <c r="AD177" s="131"/>
      <c r="AE177" s="242"/>
      <c r="AF177" s="242"/>
      <c r="AG177" s="242"/>
      <c r="AH177" s="243"/>
      <c r="AI177" s="243"/>
      <c r="AJ177" s="243"/>
      <c r="AK177" s="243"/>
      <c r="AL177" s="243"/>
      <c r="AM177" s="242"/>
      <c r="AN177" s="132"/>
      <c r="AO177" s="242"/>
      <c r="AP177" s="242"/>
      <c r="AQ177" s="242"/>
      <c r="AR177" s="242"/>
      <c r="AS177" s="242"/>
      <c r="AT177" s="242"/>
      <c r="AU177" s="243"/>
      <c r="AV177" s="243"/>
      <c r="AW177" s="247"/>
      <c r="AX177" s="242"/>
      <c r="AY177" s="230"/>
      <c r="AZ177" s="242"/>
      <c r="BA177" s="242"/>
      <c r="BB177" s="442"/>
      <c r="BC177" s="362"/>
      <c r="BF177" s="312"/>
    </row>
    <row r="178" spans="1:154" s="320" customFormat="1" ht="17.100000000000001" customHeight="1" x14ac:dyDescent="0.2">
      <c r="A178" s="299" t="s">
        <v>208</v>
      </c>
      <c r="B178" s="227"/>
      <c r="C178" s="132" t="s">
        <v>184</v>
      </c>
      <c r="D178" s="243" t="s">
        <v>238</v>
      </c>
      <c r="E178" s="243" t="s">
        <v>755</v>
      </c>
      <c r="F178" s="243"/>
      <c r="G178" s="243"/>
      <c r="H178" s="338" t="s">
        <v>753</v>
      </c>
      <c r="I178" s="138">
        <v>77</v>
      </c>
      <c r="J178" s="243"/>
      <c r="K178" s="139" t="s">
        <v>756</v>
      </c>
      <c r="L178" s="275" t="s">
        <v>214</v>
      </c>
      <c r="M178" s="275" t="s">
        <v>229</v>
      </c>
      <c r="N178" s="275" t="s">
        <v>345</v>
      </c>
      <c r="O178" s="273">
        <v>430</v>
      </c>
      <c r="P178" s="273">
        <v>610</v>
      </c>
      <c r="Q178" s="273">
        <v>2150</v>
      </c>
      <c r="R178" s="382">
        <f t="shared" si="14"/>
        <v>0.26229999999999998</v>
      </c>
      <c r="S178" s="275"/>
      <c r="T178" s="275"/>
      <c r="U178" s="273" t="s">
        <v>190</v>
      </c>
      <c r="V178" s="278">
        <v>0.15</v>
      </c>
      <c r="W178" s="377">
        <v>240</v>
      </c>
      <c r="X178" s="279">
        <f t="shared" si="12"/>
        <v>276</v>
      </c>
      <c r="Y178" s="280"/>
      <c r="Z178" s="339">
        <v>325170</v>
      </c>
      <c r="AA178" s="339">
        <v>389320</v>
      </c>
      <c r="AB178" s="339">
        <v>509300</v>
      </c>
      <c r="AC178" s="242"/>
      <c r="AD178" s="131"/>
      <c r="AE178" s="242"/>
      <c r="AF178" s="242"/>
      <c r="AG178" s="242"/>
      <c r="AH178" s="243"/>
      <c r="AI178" s="243"/>
      <c r="AJ178" s="243"/>
      <c r="AK178" s="243"/>
      <c r="AL178" s="243"/>
      <c r="AM178" s="242"/>
      <c r="AN178" s="132"/>
      <c r="AO178" s="242"/>
      <c r="AP178" s="242"/>
      <c r="AQ178" s="242"/>
      <c r="AR178" s="242"/>
      <c r="AS178" s="242"/>
      <c r="AT178" s="242"/>
      <c r="AU178" s="243"/>
      <c r="AV178" s="243"/>
      <c r="AW178" s="247"/>
      <c r="AX178" s="242"/>
      <c r="AY178" s="230"/>
      <c r="AZ178" s="242"/>
      <c r="BA178" s="242"/>
      <c r="BB178" s="442"/>
      <c r="BC178" s="362"/>
      <c r="BF178" s="322"/>
    </row>
    <row r="179" spans="1:154" s="320" customFormat="1" ht="17.100000000000001" customHeight="1" x14ac:dyDescent="0.2">
      <c r="A179" s="299" t="s">
        <v>208</v>
      </c>
      <c r="B179" s="227"/>
      <c r="C179" s="132" t="s">
        <v>184</v>
      </c>
      <c r="D179" s="243" t="s">
        <v>238</v>
      </c>
      <c r="E179" s="243" t="s">
        <v>757</v>
      </c>
      <c r="F179" s="243"/>
      <c r="G179" s="243"/>
      <c r="H179" s="338" t="s">
        <v>753</v>
      </c>
      <c r="I179" s="138">
        <v>77</v>
      </c>
      <c r="J179" s="243"/>
      <c r="K179" s="139" t="s">
        <v>758</v>
      </c>
      <c r="L179" s="275" t="s">
        <v>214</v>
      </c>
      <c r="M179" s="275" t="s">
        <v>229</v>
      </c>
      <c r="N179" s="275" t="s">
        <v>345</v>
      </c>
      <c r="O179" s="273">
        <v>430</v>
      </c>
      <c r="P179" s="273">
        <v>610</v>
      </c>
      <c r="Q179" s="273">
        <v>2150</v>
      </c>
      <c r="R179" s="382">
        <f t="shared" si="14"/>
        <v>0.26229999999999998</v>
      </c>
      <c r="S179" s="275"/>
      <c r="T179" s="275"/>
      <c r="U179" s="273" t="s">
        <v>190</v>
      </c>
      <c r="V179" s="278">
        <v>0.15</v>
      </c>
      <c r="W179" s="377">
        <v>240</v>
      </c>
      <c r="X179" s="279">
        <f t="shared" si="12"/>
        <v>276</v>
      </c>
      <c r="Y179" s="280"/>
      <c r="Z179" s="339">
        <v>324690</v>
      </c>
      <c r="AA179" s="339">
        <v>389320</v>
      </c>
      <c r="AB179" s="339">
        <v>509300</v>
      </c>
      <c r="AC179" s="242"/>
      <c r="AD179" s="131"/>
      <c r="AE179" s="242"/>
      <c r="AF179" s="242"/>
      <c r="AG179" s="242"/>
      <c r="AH179" s="243"/>
      <c r="AI179" s="243"/>
      <c r="AJ179" s="243"/>
      <c r="AK179" s="243"/>
      <c r="AL179" s="243"/>
      <c r="AM179" s="242"/>
      <c r="AN179" s="132"/>
      <c r="AO179" s="242"/>
      <c r="AP179" s="242"/>
      <c r="AQ179" s="242"/>
      <c r="AR179" s="242"/>
      <c r="AS179" s="242"/>
      <c r="AT179" s="242"/>
      <c r="AU179" s="243"/>
      <c r="AV179" s="243"/>
      <c r="AW179" s="247"/>
      <c r="AX179" s="242"/>
      <c r="AY179" s="230"/>
      <c r="AZ179" s="242"/>
      <c r="BA179" s="242"/>
      <c r="BB179" s="442"/>
      <c r="BC179" s="362"/>
      <c r="BF179" s="322"/>
    </row>
    <row r="180" spans="1:154" s="320" customFormat="1" ht="17.100000000000001" customHeight="1" x14ac:dyDescent="0.2">
      <c r="A180" s="299" t="s">
        <v>208</v>
      </c>
      <c r="B180" s="227"/>
      <c r="C180" s="132" t="s">
        <v>184</v>
      </c>
      <c r="D180" s="243" t="s">
        <v>238</v>
      </c>
      <c r="E180" s="243" t="s">
        <v>759</v>
      </c>
      <c r="F180" s="243"/>
      <c r="G180" s="243"/>
      <c r="H180" s="338" t="s">
        <v>753</v>
      </c>
      <c r="I180" s="138">
        <v>77</v>
      </c>
      <c r="J180" s="243"/>
      <c r="K180" s="139" t="s">
        <v>760</v>
      </c>
      <c r="L180" s="275" t="s">
        <v>214</v>
      </c>
      <c r="M180" s="275" t="s">
        <v>229</v>
      </c>
      <c r="N180" s="275" t="s">
        <v>345</v>
      </c>
      <c r="O180" s="273">
        <v>430</v>
      </c>
      <c r="P180" s="273">
        <v>610</v>
      </c>
      <c r="Q180" s="273">
        <v>2150</v>
      </c>
      <c r="R180" s="382">
        <f t="shared" si="14"/>
        <v>0.26229999999999998</v>
      </c>
      <c r="S180" s="275"/>
      <c r="T180" s="275"/>
      <c r="U180" s="273" t="s">
        <v>190</v>
      </c>
      <c r="V180" s="278">
        <v>0.15</v>
      </c>
      <c r="W180" s="377">
        <v>240</v>
      </c>
      <c r="X180" s="279">
        <f t="shared" si="12"/>
        <v>276</v>
      </c>
      <c r="Y180" s="280"/>
      <c r="Z180" s="339">
        <v>324210</v>
      </c>
      <c r="AA180" s="339">
        <v>389320</v>
      </c>
      <c r="AB180" s="339">
        <v>509300</v>
      </c>
      <c r="AC180" s="242"/>
      <c r="AD180" s="131"/>
      <c r="AE180" s="242"/>
      <c r="AF180" s="242"/>
      <c r="AG180" s="242"/>
      <c r="AH180" s="243"/>
      <c r="AI180" s="243"/>
      <c r="AJ180" s="243"/>
      <c r="AK180" s="243"/>
      <c r="AL180" s="243"/>
      <c r="AM180" s="242"/>
      <c r="AN180" s="132"/>
      <c r="AO180" s="242"/>
      <c r="AP180" s="242"/>
      <c r="AQ180" s="242"/>
      <c r="AR180" s="242"/>
      <c r="AS180" s="242"/>
      <c r="AT180" s="242"/>
      <c r="AU180" s="243"/>
      <c r="AV180" s="243"/>
      <c r="AW180" s="247"/>
      <c r="AX180" s="242"/>
      <c r="AY180" s="230"/>
      <c r="AZ180" s="242"/>
      <c r="BA180" s="242"/>
      <c r="BB180" s="442"/>
      <c r="BC180" s="362"/>
      <c r="BF180" s="312"/>
    </row>
    <row r="181" spans="1:154" s="320" customFormat="1" ht="17.100000000000001" customHeight="1" x14ac:dyDescent="0.2">
      <c r="A181" s="299" t="s">
        <v>208</v>
      </c>
      <c r="B181" s="227"/>
      <c r="C181" s="132" t="s">
        <v>184</v>
      </c>
      <c r="D181" s="243" t="s">
        <v>238</v>
      </c>
      <c r="E181" s="243" t="s">
        <v>761</v>
      </c>
      <c r="F181" s="243"/>
      <c r="G181" s="243"/>
      <c r="H181" s="338" t="s">
        <v>753</v>
      </c>
      <c r="I181" s="138">
        <v>77</v>
      </c>
      <c r="J181" s="243"/>
      <c r="K181" s="139" t="s">
        <v>762</v>
      </c>
      <c r="L181" s="275" t="s">
        <v>214</v>
      </c>
      <c r="M181" s="275" t="s">
        <v>229</v>
      </c>
      <c r="N181" s="275" t="s">
        <v>345</v>
      </c>
      <c r="O181" s="273">
        <v>430</v>
      </c>
      <c r="P181" s="273">
        <v>610</v>
      </c>
      <c r="Q181" s="273">
        <v>2150</v>
      </c>
      <c r="R181" s="382">
        <f t="shared" si="14"/>
        <v>0.26229999999999998</v>
      </c>
      <c r="S181" s="275"/>
      <c r="T181" s="275"/>
      <c r="U181" s="273" t="s">
        <v>190</v>
      </c>
      <c r="V181" s="278">
        <v>0.15</v>
      </c>
      <c r="W181" s="377">
        <v>240</v>
      </c>
      <c r="X181" s="279">
        <f t="shared" si="12"/>
        <v>276</v>
      </c>
      <c r="Y181" s="280"/>
      <c r="Z181" s="339">
        <v>323730</v>
      </c>
      <c r="AA181" s="339">
        <v>389320</v>
      </c>
      <c r="AB181" s="339">
        <v>509300</v>
      </c>
      <c r="AC181" s="242"/>
      <c r="AD181" s="131"/>
      <c r="AE181" s="242"/>
      <c r="AF181" s="242"/>
      <c r="AG181" s="242"/>
      <c r="AH181" s="243"/>
      <c r="AI181" s="243"/>
      <c r="AJ181" s="243"/>
      <c r="AK181" s="243"/>
      <c r="AL181" s="243"/>
      <c r="AM181" s="242"/>
      <c r="AN181" s="132"/>
      <c r="AO181" s="242"/>
      <c r="AP181" s="242"/>
      <c r="AQ181" s="242"/>
      <c r="AR181" s="242"/>
      <c r="AS181" s="242"/>
      <c r="AT181" s="242"/>
      <c r="AU181" s="243"/>
      <c r="AV181" s="243"/>
      <c r="AW181" s="247"/>
      <c r="AX181" s="242"/>
      <c r="AY181" s="230"/>
      <c r="AZ181" s="242"/>
      <c r="BA181" s="242"/>
      <c r="BB181" s="442"/>
      <c r="BC181" s="362"/>
      <c r="BF181" s="322"/>
    </row>
    <row r="182" spans="1:154" s="320" customFormat="1" ht="17.100000000000001" customHeight="1" x14ac:dyDescent="0.2">
      <c r="A182" s="299" t="s">
        <v>208</v>
      </c>
      <c r="B182" s="227"/>
      <c r="C182" s="132" t="s">
        <v>184</v>
      </c>
      <c r="D182" s="243" t="s">
        <v>238</v>
      </c>
      <c r="E182" s="243" t="s">
        <v>763</v>
      </c>
      <c r="F182" s="243"/>
      <c r="G182" s="243"/>
      <c r="H182" s="338" t="s">
        <v>753</v>
      </c>
      <c r="I182" s="138">
        <v>77</v>
      </c>
      <c r="J182" s="243"/>
      <c r="K182" s="139" t="s">
        <v>764</v>
      </c>
      <c r="L182" s="275" t="s">
        <v>214</v>
      </c>
      <c r="M182" s="275" t="s">
        <v>229</v>
      </c>
      <c r="N182" s="275" t="s">
        <v>345</v>
      </c>
      <c r="O182" s="273">
        <v>430</v>
      </c>
      <c r="P182" s="273">
        <v>610</v>
      </c>
      <c r="Q182" s="273">
        <v>2150</v>
      </c>
      <c r="R182" s="382">
        <f t="shared" si="14"/>
        <v>0.26229999999999998</v>
      </c>
      <c r="S182" s="275"/>
      <c r="T182" s="275"/>
      <c r="U182" s="273" t="s">
        <v>190</v>
      </c>
      <c r="V182" s="278">
        <v>0.15</v>
      </c>
      <c r="W182" s="377">
        <v>240</v>
      </c>
      <c r="X182" s="279">
        <f t="shared" si="12"/>
        <v>276</v>
      </c>
      <c r="Y182" s="280"/>
      <c r="Z182" s="339">
        <v>323250</v>
      </c>
      <c r="AA182" s="339">
        <v>389320</v>
      </c>
      <c r="AB182" s="339">
        <v>509300</v>
      </c>
      <c r="AC182" s="242"/>
      <c r="AD182" s="131"/>
      <c r="AE182" s="242"/>
      <c r="AF182" s="242"/>
      <c r="AG182" s="242"/>
      <c r="AH182" s="243"/>
      <c r="AI182" s="243"/>
      <c r="AJ182" s="243"/>
      <c r="AK182" s="243"/>
      <c r="AL182" s="243"/>
      <c r="AM182" s="242"/>
      <c r="AN182" s="132"/>
      <c r="AO182" s="242"/>
      <c r="AP182" s="242"/>
      <c r="AQ182" s="242"/>
      <c r="AR182" s="242"/>
      <c r="AS182" s="242"/>
      <c r="AT182" s="242"/>
      <c r="AU182" s="243"/>
      <c r="AV182" s="243"/>
      <c r="AW182" s="247"/>
      <c r="AX182" s="242"/>
      <c r="AY182" s="230"/>
      <c r="AZ182" s="242"/>
      <c r="BA182" s="242"/>
      <c r="BB182" s="442"/>
      <c r="BC182" s="362"/>
      <c r="BF182" s="322"/>
    </row>
    <row r="183" spans="1:154" s="320" customFormat="1" ht="17.100000000000001" customHeight="1" x14ac:dyDescent="0.2">
      <c r="A183" s="299" t="s">
        <v>208</v>
      </c>
      <c r="B183" s="227"/>
      <c r="C183" s="132" t="s">
        <v>184</v>
      </c>
      <c r="D183" s="243" t="s">
        <v>238</v>
      </c>
      <c r="E183" s="243" t="s">
        <v>765</v>
      </c>
      <c r="F183" s="243"/>
      <c r="G183" s="243"/>
      <c r="H183" s="338" t="s">
        <v>753</v>
      </c>
      <c r="I183" s="138">
        <v>77</v>
      </c>
      <c r="J183" s="243"/>
      <c r="K183" s="139" t="s">
        <v>766</v>
      </c>
      <c r="L183" s="275" t="s">
        <v>214</v>
      </c>
      <c r="M183" s="275" t="s">
        <v>229</v>
      </c>
      <c r="N183" s="275" t="s">
        <v>350</v>
      </c>
      <c r="O183" s="273">
        <v>1000</v>
      </c>
      <c r="P183" s="273">
        <v>400</v>
      </c>
      <c r="Q183" s="273">
        <v>1900</v>
      </c>
      <c r="R183" s="382">
        <f t="shared" si="14"/>
        <v>0.4</v>
      </c>
      <c r="S183" s="275"/>
      <c r="T183" s="275"/>
      <c r="U183" s="273" t="s">
        <v>190</v>
      </c>
      <c r="V183" s="278">
        <v>0.15</v>
      </c>
      <c r="W183" s="377">
        <v>300</v>
      </c>
      <c r="X183" s="279">
        <f t="shared" si="12"/>
        <v>345</v>
      </c>
      <c r="Y183" s="280"/>
      <c r="Z183" s="339">
        <v>329767</v>
      </c>
      <c r="AA183" s="339">
        <v>384180</v>
      </c>
      <c r="AB183" s="339">
        <v>509300</v>
      </c>
      <c r="AC183" s="242"/>
      <c r="AD183" s="131"/>
      <c r="AE183" s="242"/>
      <c r="AF183" s="242"/>
      <c r="AG183" s="242"/>
      <c r="AH183" s="243"/>
      <c r="AI183" s="243"/>
      <c r="AJ183" s="243"/>
      <c r="AK183" s="243"/>
      <c r="AL183" s="243"/>
      <c r="AM183" s="242"/>
      <c r="AN183" s="132"/>
      <c r="AO183" s="242"/>
      <c r="AP183" s="242"/>
      <c r="AQ183" s="242"/>
      <c r="AR183" s="242"/>
      <c r="AS183" s="242"/>
      <c r="AT183" s="242"/>
      <c r="AU183" s="243"/>
      <c r="AV183" s="243"/>
      <c r="AW183" s="247"/>
      <c r="AX183" s="242"/>
      <c r="AY183" s="230"/>
      <c r="AZ183" s="242"/>
      <c r="BA183" s="242"/>
      <c r="BB183" s="442"/>
      <c r="BC183" s="362"/>
      <c r="BF183" s="312"/>
    </row>
    <row r="184" spans="1:154" s="320" customFormat="1" ht="17.100000000000001" customHeight="1" x14ac:dyDescent="0.2">
      <c r="A184" s="299" t="s">
        <v>208</v>
      </c>
      <c r="B184" s="227"/>
      <c r="C184" s="132" t="s">
        <v>184</v>
      </c>
      <c r="D184" s="243" t="s">
        <v>238</v>
      </c>
      <c r="E184" s="243" t="s">
        <v>767</v>
      </c>
      <c r="F184" s="243"/>
      <c r="G184" s="243"/>
      <c r="H184" s="338" t="s">
        <v>753</v>
      </c>
      <c r="I184" s="138">
        <v>77</v>
      </c>
      <c r="J184" s="243"/>
      <c r="K184" s="139" t="s">
        <v>768</v>
      </c>
      <c r="L184" s="275" t="s">
        <v>214</v>
      </c>
      <c r="M184" s="275" t="s">
        <v>229</v>
      </c>
      <c r="N184" s="275" t="s">
        <v>350</v>
      </c>
      <c r="O184" s="273">
        <v>1000</v>
      </c>
      <c r="P184" s="273">
        <v>400</v>
      </c>
      <c r="Q184" s="273">
        <v>1900</v>
      </c>
      <c r="R184" s="382">
        <f t="shared" si="14"/>
        <v>0.4</v>
      </c>
      <c r="S184" s="275"/>
      <c r="T184" s="275"/>
      <c r="U184" s="273" t="s">
        <v>190</v>
      </c>
      <c r="V184" s="278">
        <v>0.15</v>
      </c>
      <c r="W184" s="377">
        <v>300</v>
      </c>
      <c r="X184" s="279">
        <f t="shared" si="12"/>
        <v>345</v>
      </c>
      <c r="Y184" s="280"/>
      <c r="Z184" s="339">
        <v>329767</v>
      </c>
      <c r="AA184" s="339">
        <v>383170</v>
      </c>
      <c r="AB184" s="339">
        <v>509300</v>
      </c>
      <c r="AC184" s="242"/>
      <c r="AD184" s="131"/>
      <c r="AE184" s="242"/>
      <c r="AF184" s="242"/>
      <c r="AG184" s="242"/>
      <c r="AH184" s="243"/>
      <c r="AI184" s="243"/>
      <c r="AJ184" s="243"/>
      <c r="AK184" s="243"/>
      <c r="AL184" s="243"/>
      <c r="AM184" s="242"/>
      <c r="AN184" s="132"/>
      <c r="AO184" s="242"/>
      <c r="AP184" s="242"/>
      <c r="AQ184" s="242"/>
      <c r="AR184" s="242"/>
      <c r="AS184" s="242"/>
      <c r="AT184" s="242"/>
      <c r="AU184" s="243"/>
      <c r="AV184" s="243"/>
      <c r="AW184" s="247"/>
      <c r="AX184" s="242"/>
      <c r="AY184" s="230"/>
      <c r="AZ184" s="242"/>
      <c r="BA184" s="242"/>
      <c r="BB184" s="442"/>
      <c r="BC184" s="362"/>
      <c r="BF184" s="322"/>
    </row>
    <row r="185" spans="1:154" s="320" customFormat="1" ht="17.100000000000001" customHeight="1" x14ac:dyDescent="0.2">
      <c r="A185" s="299" t="s">
        <v>208</v>
      </c>
      <c r="B185" s="227"/>
      <c r="C185" s="132" t="s">
        <v>769</v>
      </c>
      <c r="D185" s="273" t="s">
        <v>770</v>
      </c>
      <c r="E185" s="273" t="s">
        <v>771</v>
      </c>
      <c r="F185" s="273"/>
      <c r="G185" s="273"/>
      <c r="H185" s="349" t="s">
        <v>753</v>
      </c>
      <c r="I185" s="447">
        <v>77</v>
      </c>
      <c r="J185" s="273"/>
      <c r="K185" s="376" t="s">
        <v>772</v>
      </c>
      <c r="L185" s="275" t="s">
        <v>188</v>
      </c>
      <c r="M185" s="275" t="s">
        <v>205</v>
      </c>
      <c r="N185" s="275" t="s">
        <v>773</v>
      </c>
      <c r="O185" s="273">
        <v>300</v>
      </c>
      <c r="P185" s="273">
        <v>300</v>
      </c>
      <c r="Q185" s="273">
        <v>300</v>
      </c>
      <c r="R185" s="382">
        <f t="shared" si="14"/>
        <v>0.09</v>
      </c>
      <c r="S185" s="275"/>
      <c r="T185" s="275"/>
      <c r="U185" s="273" t="s">
        <v>190</v>
      </c>
      <c r="V185" s="278">
        <v>0.15</v>
      </c>
      <c r="W185" s="377">
        <v>20</v>
      </c>
      <c r="X185" s="279">
        <v>20</v>
      </c>
      <c r="Y185" s="280"/>
      <c r="Z185" s="339"/>
      <c r="AA185" s="339"/>
      <c r="AB185" s="339"/>
      <c r="AC185" s="242"/>
      <c r="AD185" s="131"/>
      <c r="AE185" s="242"/>
      <c r="AF185" s="242"/>
      <c r="AG185" s="242"/>
      <c r="AH185" s="243"/>
      <c r="AI185" s="243"/>
      <c r="AJ185" s="243"/>
      <c r="AK185" s="243"/>
      <c r="AL185" s="243"/>
      <c r="AM185" s="242"/>
      <c r="AN185" s="132"/>
      <c r="AO185" s="242"/>
      <c r="AP185" s="242"/>
      <c r="AQ185" s="242"/>
      <c r="AR185" s="242"/>
      <c r="AS185" s="242"/>
      <c r="AT185" s="242"/>
      <c r="AU185" s="243"/>
      <c r="AV185" s="243"/>
      <c r="AW185" s="247"/>
      <c r="AX185" s="242"/>
      <c r="AY185" s="230"/>
      <c r="AZ185" s="242"/>
      <c r="BA185" s="242"/>
      <c r="BB185" s="442"/>
      <c r="BC185" s="362"/>
      <c r="BF185" s="322"/>
    </row>
    <row r="186" spans="1:154" s="320" customFormat="1" ht="17.100000000000001" customHeight="1" x14ac:dyDescent="0.2">
      <c r="A186" s="299" t="s">
        <v>208</v>
      </c>
      <c r="B186" s="227"/>
      <c r="C186" s="132" t="s">
        <v>769</v>
      </c>
      <c r="D186" s="273" t="s">
        <v>770</v>
      </c>
      <c r="E186" s="273" t="s">
        <v>774</v>
      </c>
      <c r="F186" s="273"/>
      <c r="G186" s="273"/>
      <c r="H186" s="349" t="s">
        <v>753</v>
      </c>
      <c r="I186" s="447">
        <v>77</v>
      </c>
      <c r="J186" s="273"/>
      <c r="K186" s="376" t="s">
        <v>775</v>
      </c>
      <c r="L186" s="275" t="s">
        <v>188</v>
      </c>
      <c r="M186" s="275" t="s">
        <v>205</v>
      </c>
      <c r="N186" s="275" t="s">
        <v>776</v>
      </c>
      <c r="O186" s="273">
        <v>300</v>
      </c>
      <c r="P186" s="273">
        <v>300</v>
      </c>
      <c r="Q186" s="273">
        <v>300</v>
      </c>
      <c r="R186" s="382">
        <f t="shared" si="14"/>
        <v>0.09</v>
      </c>
      <c r="S186" s="275"/>
      <c r="T186" s="275"/>
      <c r="U186" s="273" t="s">
        <v>190</v>
      </c>
      <c r="V186" s="278">
        <v>0.15</v>
      </c>
      <c r="W186" s="377">
        <v>20</v>
      </c>
      <c r="X186" s="279">
        <v>20</v>
      </c>
      <c r="Y186" s="280"/>
      <c r="Z186" s="339"/>
      <c r="AA186" s="339"/>
      <c r="AB186" s="339"/>
      <c r="AC186" s="242"/>
      <c r="AD186" s="131"/>
      <c r="AE186" s="242"/>
      <c r="AF186" s="242"/>
      <c r="AG186" s="242"/>
      <c r="AH186" s="243"/>
      <c r="AI186" s="243"/>
      <c r="AJ186" s="243"/>
      <c r="AK186" s="243"/>
      <c r="AL186" s="243"/>
      <c r="AM186" s="242"/>
      <c r="AN186" s="132"/>
      <c r="AO186" s="242"/>
      <c r="AP186" s="242"/>
      <c r="AQ186" s="242"/>
      <c r="AR186" s="242"/>
      <c r="AS186" s="242"/>
      <c r="AT186" s="242"/>
      <c r="AU186" s="243"/>
      <c r="AV186" s="243"/>
      <c r="AW186" s="247"/>
      <c r="AX186" s="242"/>
      <c r="AY186" s="230"/>
      <c r="AZ186" s="242"/>
      <c r="BA186" s="242"/>
      <c r="BB186" s="442"/>
      <c r="BC186" s="362"/>
      <c r="BF186" s="322"/>
    </row>
    <row r="187" spans="1:154" s="300" customFormat="1" ht="17.100000000000001" customHeight="1" x14ac:dyDescent="0.2">
      <c r="A187" s="299" t="s">
        <v>183</v>
      </c>
      <c r="B187" s="227"/>
      <c r="C187" s="132" t="s">
        <v>769</v>
      </c>
      <c r="D187" s="246" t="s">
        <v>777</v>
      </c>
      <c r="E187" s="243" t="s">
        <v>778</v>
      </c>
      <c r="F187" s="243"/>
      <c r="G187" s="243"/>
      <c r="H187" s="338" t="s">
        <v>753</v>
      </c>
      <c r="I187" s="138">
        <v>77</v>
      </c>
      <c r="J187" s="243"/>
      <c r="K187" s="139" t="s">
        <v>779</v>
      </c>
      <c r="L187" s="275" t="s">
        <v>214</v>
      </c>
      <c r="M187" s="275" t="s">
        <v>229</v>
      </c>
      <c r="N187" s="275" t="s">
        <v>780</v>
      </c>
      <c r="O187" s="273">
        <v>8910</v>
      </c>
      <c r="P187" s="273">
        <v>2600</v>
      </c>
      <c r="Q187" s="273">
        <v>4400</v>
      </c>
      <c r="R187" s="382">
        <f t="shared" si="14"/>
        <v>23.166</v>
      </c>
      <c r="S187" s="275"/>
      <c r="T187" s="275"/>
      <c r="U187" s="273" t="s">
        <v>190</v>
      </c>
      <c r="V187" s="278">
        <v>0.15</v>
      </c>
      <c r="W187" s="377">
        <v>10500</v>
      </c>
      <c r="X187" s="279">
        <f t="shared" ref="X187:X194" si="15">W187*(1+V187)</f>
        <v>12074.999999999998</v>
      </c>
      <c r="Y187" s="280"/>
      <c r="Z187" s="339">
        <v>337624</v>
      </c>
      <c r="AA187" s="339">
        <v>382646</v>
      </c>
      <c r="AB187" s="339">
        <v>507002</v>
      </c>
      <c r="AC187" s="242"/>
      <c r="AD187" s="131"/>
      <c r="AE187" s="242"/>
      <c r="AF187" s="242"/>
      <c r="AG187" s="242"/>
      <c r="AH187" s="243"/>
      <c r="AI187" s="243"/>
      <c r="AJ187" s="243"/>
      <c r="AK187" s="243"/>
      <c r="AL187" s="243">
        <v>32000</v>
      </c>
      <c r="AM187" s="242"/>
      <c r="AN187" s="132"/>
      <c r="AO187" s="242"/>
      <c r="AP187" s="242"/>
      <c r="AQ187" s="242"/>
      <c r="AR187" s="242"/>
      <c r="AS187" s="242">
        <v>11</v>
      </c>
      <c r="AT187" s="242"/>
      <c r="AU187" s="243"/>
      <c r="AV187" s="243"/>
      <c r="AW187" s="247"/>
      <c r="AX187" s="242"/>
      <c r="AY187" s="430"/>
      <c r="AZ187" s="431"/>
      <c r="BA187" s="431"/>
      <c r="BB187" s="442"/>
      <c r="BC187" s="362" t="s">
        <v>781</v>
      </c>
      <c r="BF187" s="322"/>
    </row>
    <row r="188" spans="1:154" s="300" customFormat="1" ht="17.100000000000001" customHeight="1" x14ac:dyDescent="0.2">
      <c r="A188" s="299" t="s">
        <v>183</v>
      </c>
      <c r="B188" s="227"/>
      <c r="C188" s="132" t="s">
        <v>769</v>
      </c>
      <c r="D188" s="246" t="s">
        <v>777</v>
      </c>
      <c r="E188" s="243" t="s">
        <v>782</v>
      </c>
      <c r="F188" s="243"/>
      <c r="G188" s="243"/>
      <c r="H188" s="338" t="s">
        <v>753</v>
      </c>
      <c r="I188" s="138">
        <v>77</v>
      </c>
      <c r="J188" s="243"/>
      <c r="K188" s="139" t="s">
        <v>783</v>
      </c>
      <c r="L188" s="275" t="s">
        <v>188</v>
      </c>
      <c r="M188" s="275" t="s">
        <v>205</v>
      </c>
      <c r="N188" s="275" t="s">
        <v>780</v>
      </c>
      <c r="O188" s="273">
        <v>8910</v>
      </c>
      <c r="P188" s="273">
        <v>3980</v>
      </c>
      <c r="Q188" s="273">
        <v>5600</v>
      </c>
      <c r="R188" s="382">
        <f t="shared" si="14"/>
        <v>35.461799999999997</v>
      </c>
      <c r="S188" s="275"/>
      <c r="T188" s="275"/>
      <c r="U188" s="273" t="s">
        <v>190</v>
      </c>
      <c r="V188" s="278">
        <v>0.15</v>
      </c>
      <c r="W188" s="377">
        <v>21750</v>
      </c>
      <c r="X188" s="279">
        <f t="shared" si="15"/>
        <v>25012.499999999996</v>
      </c>
      <c r="Y188" s="280"/>
      <c r="Z188" s="339">
        <v>342549</v>
      </c>
      <c r="AA188" s="339">
        <v>395993</v>
      </c>
      <c r="AB188" s="339">
        <v>500100</v>
      </c>
      <c r="AC188" s="242"/>
      <c r="AD188" s="131"/>
      <c r="AE188" s="242"/>
      <c r="AF188" s="242"/>
      <c r="AG188" s="242"/>
      <c r="AH188" s="243"/>
      <c r="AI188" s="243"/>
      <c r="AJ188" s="243"/>
      <c r="AK188" s="243"/>
      <c r="AL188" s="243">
        <v>63000</v>
      </c>
      <c r="AM188" s="242"/>
      <c r="AN188" s="132"/>
      <c r="AO188" s="242"/>
      <c r="AP188" s="242"/>
      <c r="AQ188" s="242"/>
      <c r="AR188" s="242"/>
      <c r="AS188" s="242">
        <v>164</v>
      </c>
      <c r="AT188" s="242"/>
      <c r="AU188" s="243"/>
      <c r="AV188" s="243"/>
      <c r="AW188" s="247"/>
      <c r="AX188" s="242"/>
      <c r="AY188" s="430"/>
      <c r="AZ188" s="431"/>
      <c r="BA188" s="431"/>
      <c r="BB188" s="442"/>
      <c r="BC188" s="362" t="s">
        <v>781</v>
      </c>
      <c r="BF188" s="322"/>
    </row>
    <row r="189" spans="1:154" s="300" customFormat="1" ht="17.100000000000001" customHeight="1" x14ac:dyDescent="0.2">
      <c r="A189" s="299" t="s">
        <v>183</v>
      </c>
      <c r="B189" s="227"/>
      <c r="C189" s="132" t="s">
        <v>769</v>
      </c>
      <c r="D189" s="246" t="s">
        <v>777</v>
      </c>
      <c r="E189" s="243" t="s">
        <v>784</v>
      </c>
      <c r="F189" s="243"/>
      <c r="G189" s="243"/>
      <c r="H189" s="338" t="s">
        <v>753</v>
      </c>
      <c r="I189" s="138">
        <v>77</v>
      </c>
      <c r="J189" s="243"/>
      <c r="K189" s="139" t="s">
        <v>785</v>
      </c>
      <c r="L189" s="275" t="s">
        <v>188</v>
      </c>
      <c r="M189" s="275" t="s">
        <v>205</v>
      </c>
      <c r="N189" s="275" t="s">
        <v>780</v>
      </c>
      <c r="O189" s="273">
        <v>6600</v>
      </c>
      <c r="P189" s="273">
        <v>2600</v>
      </c>
      <c r="Q189" s="273">
        <v>5600</v>
      </c>
      <c r="R189" s="273">
        <f t="shared" si="14"/>
        <v>17.16</v>
      </c>
      <c r="S189" s="275"/>
      <c r="T189" s="275"/>
      <c r="U189" s="273" t="s">
        <v>190</v>
      </c>
      <c r="V189" s="278">
        <v>0.15</v>
      </c>
      <c r="W189" s="377">
        <v>7500</v>
      </c>
      <c r="X189" s="279">
        <f t="shared" si="15"/>
        <v>8625</v>
      </c>
      <c r="Y189" s="280"/>
      <c r="Z189" s="339">
        <v>336295</v>
      </c>
      <c r="AA189" s="339">
        <v>396611</v>
      </c>
      <c r="AB189" s="339">
        <v>500002</v>
      </c>
      <c r="AC189" s="242"/>
      <c r="AD189" s="131"/>
      <c r="AE189" s="242"/>
      <c r="AF189" s="242"/>
      <c r="AG189" s="242"/>
      <c r="AH189" s="243"/>
      <c r="AI189" s="243"/>
      <c r="AJ189" s="243"/>
      <c r="AK189" s="243"/>
      <c r="AL189" s="243">
        <v>63000</v>
      </c>
      <c r="AM189" s="242"/>
      <c r="AN189" s="132"/>
      <c r="AO189" s="242"/>
      <c r="AP189" s="242"/>
      <c r="AQ189" s="242"/>
      <c r="AR189" s="242"/>
      <c r="AS189" s="242">
        <v>21</v>
      </c>
      <c r="AT189" s="242"/>
      <c r="AU189" s="243"/>
      <c r="AV189" s="243"/>
      <c r="AW189" s="247"/>
      <c r="AX189" s="242"/>
      <c r="AY189" s="430"/>
      <c r="AZ189" s="431"/>
      <c r="BA189" s="431"/>
      <c r="BB189" s="442"/>
      <c r="BC189" s="362" t="s">
        <v>781</v>
      </c>
      <c r="BF189" s="322"/>
      <c r="BG189" s="322"/>
      <c r="BH189" s="322"/>
      <c r="BI189" s="322"/>
      <c r="BJ189" s="322"/>
      <c r="BK189" s="322"/>
      <c r="BL189" s="322"/>
      <c r="BM189" s="322"/>
      <c r="BN189" s="322"/>
      <c r="BO189" s="322"/>
      <c r="BP189" s="322"/>
      <c r="BQ189" s="322"/>
      <c r="BR189" s="322"/>
      <c r="BS189" s="322"/>
      <c r="BT189" s="322"/>
      <c r="BU189" s="322"/>
      <c r="BV189" s="322"/>
      <c r="BW189" s="322"/>
      <c r="BX189" s="322"/>
      <c r="BY189" s="322"/>
      <c r="BZ189" s="322"/>
      <c r="CA189" s="322"/>
      <c r="CB189" s="322"/>
      <c r="CC189" s="322"/>
      <c r="CD189" s="322"/>
      <c r="CE189" s="322"/>
      <c r="CF189" s="322"/>
      <c r="CG189" s="322"/>
      <c r="CH189" s="322"/>
      <c r="CI189" s="322"/>
      <c r="CJ189" s="322"/>
      <c r="CK189" s="322"/>
      <c r="CL189" s="322"/>
      <c r="CM189" s="322"/>
      <c r="CN189" s="322"/>
      <c r="CO189" s="322"/>
      <c r="CP189" s="322"/>
      <c r="CQ189" s="322"/>
      <c r="CR189" s="322"/>
      <c r="CS189" s="322"/>
      <c r="CT189" s="322"/>
      <c r="CU189" s="322"/>
      <c r="CV189" s="322"/>
      <c r="CW189" s="322"/>
      <c r="CX189" s="322"/>
      <c r="CY189" s="322"/>
      <c r="CZ189" s="322"/>
      <c r="DA189" s="322"/>
      <c r="DB189" s="322"/>
      <c r="DC189" s="322"/>
      <c r="DD189" s="322"/>
      <c r="DE189" s="322"/>
      <c r="DF189" s="322"/>
      <c r="DG189" s="322"/>
      <c r="DH189" s="322"/>
      <c r="DI189" s="322"/>
      <c r="DJ189" s="322"/>
      <c r="DK189" s="322"/>
      <c r="DL189" s="322"/>
      <c r="DM189" s="322"/>
      <c r="DN189" s="322"/>
      <c r="DO189" s="322"/>
      <c r="DP189" s="322"/>
      <c r="DQ189" s="322"/>
      <c r="DR189" s="322"/>
      <c r="DS189" s="322"/>
      <c r="DT189" s="322"/>
      <c r="DU189" s="322"/>
      <c r="DV189" s="322"/>
      <c r="DW189" s="322"/>
      <c r="DX189" s="322"/>
      <c r="DY189" s="322"/>
      <c r="DZ189" s="322"/>
      <c r="EA189" s="322"/>
      <c r="EB189" s="322"/>
      <c r="EC189" s="322"/>
      <c r="ED189" s="322"/>
      <c r="EE189" s="322"/>
      <c r="EF189" s="322"/>
      <c r="EG189" s="322"/>
      <c r="EH189" s="322"/>
      <c r="EI189" s="322"/>
      <c r="EJ189" s="322"/>
      <c r="EK189" s="322"/>
      <c r="EL189" s="322"/>
      <c r="EM189" s="322"/>
      <c r="EN189" s="322"/>
      <c r="EO189" s="322"/>
      <c r="EP189" s="322"/>
      <c r="EQ189" s="322"/>
      <c r="ER189" s="322"/>
      <c r="ES189" s="322"/>
      <c r="ET189" s="322"/>
      <c r="EU189" s="322"/>
      <c r="EV189" s="322"/>
      <c r="EW189" s="322"/>
      <c r="EX189" s="322"/>
    </row>
    <row r="190" spans="1:154" s="300" customFormat="1" ht="17.100000000000001" customHeight="1" x14ac:dyDescent="0.2">
      <c r="A190" s="299" t="s">
        <v>183</v>
      </c>
      <c r="B190" s="227"/>
      <c r="C190" s="132" t="s">
        <v>769</v>
      </c>
      <c r="D190" s="246" t="s">
        <v>777</v>
      </c>
      <c r="E190" s="243" t="s">
        <v>784</v>
      </c>
      <c r="F190" s="243"/>
      <c r="G190" s="243"/>
      <c r="H190" s="338" t="s">
        <v>753</v>
      </c>
      <c r="I190" s="138">
        <v>77</v>
      </c>
      <c r="J190" s="243"/>
      <c r="K190" s="139" t="s">
        <v>785</v>
      </c>
      <c r="L190" s="275" t="s">
        <v>188</v>
      </c>
      <c r="M190" s="275" t="s">
        <v>205</v>
      </c>
      <c r="N190" s="275" t="s">
        <v>780</v>
      </c>
      <c r="O190" s="273">
        <v>6600</v>
      </c>
      <c r="P190" s="273">
        <v>2600</v>
      </c>
      <c r="Q190" s="273">
        <v>5600</v>
      </c>
      <c r="R190" s="273">
        <f t="shared" si="14"/>
        <v>17.16</v>
      </c>
      <c r="S190" s="275"/>
      <c r="T190" s="275"/>
      <c r="U190" s="273" t="s">
        <v>190</v>
      </c>
      <c r="V190" s="278">
        <v>0.15</v>
      </c>
      <c r="W190" s="377">
        <v>7500</v>
      </c>
      <c r="X190" s="279">
        <f t="shared" si="15"/>
        <v>8625</v>
      </c>
      <c r="Y190" s="280"/>
      <c r="Z190" s="339">
        <v>336295</v>
      </c>
      <c r="AA190" s="339">
        <v>396611</v>
      </c>
      <c r="AB190" s="339">
        <v>500002</v>
      </c>
      <c r="AC190" s="242"/>
      <c r="AD190" s="131"/>
      <c r="AE190" s="242"/>
      <c r="AF190" s="242"/>
      <c r="AG190" s="242"/>
      <c r="AH190" s="243"/>
      <c r="AI190" s="243"/>
      <c r="AJ190" s="243"/>
      <c r="AK190" s="243"/>
      <c r="AL190" s="243">
        <v>63000</v>
      </c>
      <c r="AM190" s="242"/>
      <c r="AN190" s="132"/>
      <c r="AO190" s="242"/>
      <c r="AP190" s="242"/>
      <c r="AQ190" s="242"/>
      <c r="AR190" s="242"/>
      <c r="AS190" s="242">
        <v>21</v>
      </c>
      <c r="AT190" s="242"/>
      <c r="AU190" s="243"/>
      <c r="AV190" s="243"/>
      <c r="AW190" s="247"/>
      <c r="AX190" s="242"/>
      <c r="AY190" s="430"/>
      <c r="AZ190" s="431"/>
      <c r="BA190" s="431"/>
      <c r="BB190" s="442"/>
      <c r="BC190" s="362" t="s">
        <v>781</v>
      </c>
      <c r="BF190" s="312"/>
      <c r="BG190" s="322"/>
      <c r="BH190" s="322"/>
      <c r="BI190" s="322"/>
      <c r="BJ190" s="322"/>
      <c r="BK190" s="322"/>
      <c r="BL190" s="322"/>
      <c r="BM190" s="322"/>
      <c r="BN190" s="322"/>
      <c r="BO190" s="322"/>
      <c r="BP190" s="322"/>
      <c r="BQ190" s="322"/>
      <c r="BR190" s="322"/>
      <c r="BS190" s="322"/>
      <c r="BT190" s="322"/>
      <c r="BU190" s="322"/>
      <c r="BV190" s="322"/>
      <c r="BW190" s="322"/>
      <c r="BX190" s="322"/>
      <c r="BY190" s="322"/>
      <c r="BZ190" s="322"/>
      <c r="CA190" s="322"/>
      <c r="CB190" s="322"/>
      <c r="CC190" s="322"/>
      <c r="CD190" s="322"/>
      <c r="CE190" s="322"/>
      <c r="CF190" s="322"/>
      <c r="CG190" s="322"/>
      <c r="CH190" s="322"/>
      <c r="CI190" s="322"/>
      <c r="CJ190" s="322"/>
      <c r="CK190" s="322"/>
      <c r="CL190" s="322"/>
      <c r="CM190" s="322"/>
      <c r="CN190" s="322"/>
      <c r="CO190" s="322"/>
      <c r="CP190" s="322"/>
      <c r="CQ190" s="322"/>
      <c r="CR190" s="322"/>
      <c r="CS190" s="322"/>
      <c r="CT190" s="322"/>
      <c r="CU190" s="322"/>
      <c r="CV190" s="322"/>
      <c r="CW190" s="322"/>
      <c r="CX190" s="322"/>
      <c r="CY190" s="322"/>
      <c r="CZ190" s="322"/>
      <c r="DA190" s="322"/>
      <c r="DB190" s="322"/>
      <c r="DC190" s="322"/>
      <c r="DD190" s="322"/>
      <c r="DE190" s="322"/>
      <c r="DF190" s="322"/>
      <c r="DG190" s="322"/>
      <c r="DH190" s="322"/>
      <c r="DI190" s="322"/>
      <c r="DJ190" s="322"/>
      <c r="DK190" s="322"/>
      <c r="DL190" s="322"/>
      <c r="DM190" s="322"/>
      <c r="DN190" s="322"/>
      <c r="DO190" s="322"/>
      <c r="DP190" s="322"/>
      <c r="DQ190" s="322"/>
      <c r="DR190" s="322"/>
      <c r="DS190" s="322"/>
      <c r="DT190" s="322"/>
      <c r="DU190" s="322"/>
      <c r="DV190" s="322"/>
      <c r="DW190" s="322"/>
      <c r="DX190" s="322"/>
      <c r="DY190" s="322"/>
      <c r="DZ190" s="322"/>
      <c r="EA190" s="322"/>
      <c r="EB190" s="322"/>
      <c r="EC190" s="322"/>
      <c r="ED190" s="322"/>
      <c r="EE190" s="322"/>
      <c r="EF190" s="322"/>
      <c r="EG190" s="322"/>
      <c r="EH190" s="322"/>
      <c r="EI190" s="322"/>
      <c r="EJ190" s="322"/>
      <c r="EK190" s="322"/>
      <c r="EL190" s="322"/>
      <c r="EM190" s="322"/>
      <c r="EN190" s="322"/>
      <c r="EO190" s="322"/>
      <c r="EP190" s="322"/>
      <c r="EQ190" s="322"/>
      <c r="ER190" s="322"/>
      <c r="ES190" s="322"/>
      <c r="ET190" s="322"/>
      <c r="EU190" s="322"/>
      <c r="EV190" s="322"/>
      <c r="EW190" s="322"/>
      <c r="EX190" s="322"/>
    </row>
    <row r="191" spans="1:154" s="300" customFormat="1" ht="17.100000000000001" customHeight="1" x14ac:dyDescent="0.2">
      <c r="A191" s="299"/>
      <c r="B191" s="227"/>
      <c r="C191" s="232" t="s">
        <v>195</v>
      </c>
      <c r="D191" s="287" t="s">
        <v>257</v>
      </c>
      <c r="E191" s="228" t="s">
        <v>786</v>
      </c>
      <c r="F191" s="243"/>
      <c r="G191" s="243"/>
      <c r="H191" s="338" t="s">
        <v>717</v>
      </c>
      <c r="I191" s="148">
        <v>79</v>
      </c>
      <c r="J191" s="243"/>
      <c r="K191" s="149" t="s">
        <v>787</v>
      </c>
      <c r="L191" s="275" t="s">
        <v>188</v>
      </c>
      <c r="M191" s="275" t="s">
        <v>205</v>
      </c>
      <c r="N191" s="275" t="s">
        <v>719</v>
      </c>
      <c r="O191" s="243">
        <v>1000</v>
      </c>
      <c r="P191" s="243">
        <v>800</v>
      </c>
      <c r="Q191" s="243">
        <v>2200</v>
      </c>
      <c r="R191" s="243">
        <f t="shared" si="14"/>
        <v>0.8</v>
      </c>
      <c r="S191" s="242"/>
      <c r="T191" s="242"/>
      <c r="U191" s="243" t="s">
        <v>190</v>
      </c>
      <c r="V191" s="128">
        <v>0.15</v>
      </c>
      <c r="W191" s="134">
        <v>200</v>
      </c>
      <c r="X191" s="231">
        <f t="shared" si="15"/>
        <v>229.99999999999997</v>
      </c>
      <c r="Y191" s="135"/>
      <c r="Z191" s="339">
        <v>326494</v>
      </c>
      <c r="AA191" s="339">
        <v>403602</v>
      </c>
      <c r="AB191" s="339">
        <v>502360</v>
      </c>
      <c r="AC191" s="242"/>
      <c r="AD191" s="131"/>
      <c r="AE191" s="242"/>
      <c r="AF191" s="242"/>
      <c r="AG191" s="242"/>
      <c r="AH191" s="243"/>
      <c r="AI191" s="243"/>
      <c r="AJ191" s="243"/>
      <c r="AK191" s="243"/>
      <c r="AL191" s="243"/>
      <c r="AM191" s="242"/>
      <c r="AN191" s="132"/>
      <c r="AO191" s="242"/>
      <c r="AP191" s="242"/>
      <c r="AQ191" s="242"/>
      <c r="AR191" s="242"/>
      <c r="AS191" s="242"/>
      <c r="AT191" s="242"/>
      <c r="AU191" s="243"/>
      <c r="AV191" s="243"/>
      <c r="AW191" s="247"/>
      <c r="AX191" s="242"/>
      <c r="AY191" s="230"/>
      <c r="AZ191" s="242"/>
      <c r="BA191" s="242"/>
      <c r="BB191" s="442"/>
      <c r="BC191" s="362"/>
    </row>
    <row r="192" spans="1:154" s="300" customFormat="1" ht="17.100000000000001" customHeight="1" x14ac:dyDescent="0.2">
      <c r="A192" s="299"/>
      <c r="B192" s="227"/>
      <c r="C192" s="232" t="s">
        <v>195</v>
      </c>
      <c r="D192" s="287" t="s">
        <v>257</v>
      </c>
      <c r="E192" s="228" t="s">
        <v>788</v>
      </c>
      <c r="F192" s="243"/>
      <c r="G192" s="243"/>
      <c r="H192" s="338" t="s">
        <v>717</v>
      </c>
      <c r="I192" s="148">
        <v>79</v>
      </c>
      <c r="J192" s="243"/>
      <c r="K192" s="149" t="s">
        <v>789</v>
      </c>
      <c r="L192" s="275" t="s">
        <v>188</v>
      </c>
      <c r="M192" s="275" t="s">
        <v>205</v>
      </c>
      <c r="N192" s="275" t="s">
        <v>719</v>
      </c>
      <c r="O192" s="243">
        <v>1000</v>
      </c>
      <c r="P192" s="243">
        <v>800</v>
      </c>
      <c r="Q192" s="243">
        <v>2200</v>
      </c>
      <c r="R192" s="243">
        <f t="shared" si="14"/>
        <v>0.8</v>
      </c>
      <c r="S192" s="242"/>
      <c r="T192" s="242"/>
      <c r="U192" s="243" t="s">
        <v>190</v>
      </c>
      <c r="V192" s="128">
        <v>0.15</v>
      </c>
      <c r="W192" s="134">
        <v>200</v>
      </c>
      <c r="X192" s="231">
        <f t="shared" si="15"/>
        <v>229.99999999999997</v>
      </c>
      <c r="Y192" s="135"/>
      <c r="Z192" s="339">
        <v>327496</v>
      </c>
      <c r="AA192" s="339">
        <v>403602</v>
      </c>
      <c r="AB192" s="339">
        <v>502360</v>
      </c>
      <c r="AC192" s="242"/>
      <c r="AD192" s="131"/>
      <c r="AE192" s="242"/>
      <c r="AF192" s="242"/>
      <c r="AG192" s="242"/>
      <c r="AH192" s="243"/>
      <c r="AI192" s="243"/>
      <c r="AJ192" s="243"/>
      <c r="AK192" s="243"/>
      <c r="AL192" s="243"/>
      <c r="AM192" s="242"/>
      <c r="AN192" s="132"/>
      <c r="AO192" s="242"/>
      <c r="AP192" s="242"/>
      <c r="AQ192" s="242"/>
      <c r="AR192" s="242"/>
      <c r="AS192" s="242"/>
      <c r="AT192" s="242"/>
      <c r="AU192" s="243"/>
      <c r="AV192" s="243"/>
      <c r="AW192" s="247"/>
      <c r="AX192" s="242"/>
      <c r="AY192" s="230"/>
      <c r="AZ192" s="242"/>
      <c r="BA192" s="242"/>
      <c r="BB192" s="442"/>
      <c r="BC192" s="362"/>
    </row>
    <row r="193" spans="1:154" s="300" customFormat="1" ht="17.100000000000001" customHeight="1" x14ac:dyDescent="0.2">
      <c r="A193" s="299" t="s">
        <v>208</v>
      </c>
      <c r="B193" s="227"/>
      <c r="C193" s="132" t="s">
        <v>184</v>
      </c>
      <c r="D193" s="287" t="s">
        <v>790</v>
      </c>
      <c r="E193" s="228" t="s">
        <v>791</v>
      </c>
      <c r="F193" s="243"/>
      <c r="G193" s="243"/>
      <c r="H193" s="338" t="s">
        <v>792</v>
      </c>
      <c r="I193" s="242">
        <v>80</v>
      </c>
      <c r="J193" s="243"/>
      <c r="K193" s="243" t="s">
        <v>793</v>
      </c>
      <c r="L193" s="275" t="s">
        <v>214</v>
      </c>
      <c r="M193" s="275" t="s">
        <v>229</v>
      </c>
      <c r="N193" s="275" t="s">
        <v>230</v>
      </c>
      <c r="O193" s="243">
        <v>14000</v>
      </c>
      <c r="P193" s="243">
        <v>1200</v>
      </c>
      <c r="Q193" s="243">
        <v>2600</v>
      </c>
      <c r="R193" s="243">
        <f t="shared" si="14"/>
        <v>16.8</v>
      </c>
      <c r="S193" s="242"/>
      <c r="T193" s="242"/>
      <c r="U193" s="243" t="s">
        <v>190</v>
      </c>
      <c r="V193" s="128">
        <v>0.15</v>
      </c>
      <c r="W193" s="134">
        <f>12000*14.2/9.2</f>
        <v>18521.739130434784</v>
      </c>
      <c r="X193" s="231">
        <f t="shared" si="15"/>
        <v>21300</v>
      </c>
      <c r="Y193" s="135"/>
      <c r="Z193" s="339">
        <v>333058</v>
      </c>
      <c r="AA193" s="339">
        <v>378115</v>
      </c>
      <c r="AB193" s="339">
        <v>509500</v>
      </c>
      <c r="AC193" s="242"/>
      <c r="AD193" s="131"/>
      <c r="AE193" s="242"/>
      <c r="AF193" s="242"/>
      <c r="AG193" s="242"/>
      <c r="AH193" s="243"/>
      <c r="AI193" s="243"/>
      <c r="AJ193" s="243"/>
      <c r="AK193" s="243"/>
      <c r="AL193" s="243"/>
      <c r="AM193" s="242"/>
      <c r="AN193" s="132"/>
      <c r="AO193" s="242"/>
      <c r="AP193" s="242"/>
      <c r="AQ193" s="242"/>
      <c r="AR193" s="242"/>
      <c r="AS193" s="242"/>
      <c r="AT193" s="242"/>
      <c r="AU193" s="243"/>
      <c r="AV193" s="243"/>
      <c r="AW193" s="247"/>
      <c r="AX193" s="242"/>
      <c r="AY193" s="430"/>
      <c r="AZ193" s="431"/>
      <c r="BA193" s="431"/>
      <c r="BB193" s="442"/>
      <c r="BC193" s="362"/>
      <c r="BG193" s="326"/>
      <c r="BH193" s="326"/>
      <c r="BI193" s="326"/>
      <c r="BJ193" s="326"/>
      <c r="BK193" s="326"/>
      <c r="BL193" s="326"/>
      <c r="BM193" s="326"/>
      <c r="BN193" s="326"/>
      <c r="BO193" s="326"/>
      <c r="BP193" s="326"/>
      <c r="BQ193" s="326"/>
      <c r="BR193" s="326"/>
      <c r="BS193" s="326"/>
      <c r="BT193" s="326"/>
      <c r="BU193" s="326"/>
      <c r="BV193" s="326"/>
      <c r="BW193" s="326"/>
      <c r="BX193" s="326"/>
      <c r="BY193" s="326"/>
      <c r="BZ193" s="326"/>
      <c r="CA193" s="326"/>
      <c r="CB193" s="326"/>
      <c r="CC193" s="326"/>
      <c r="CD193" s="326"/>
      <c r="CE193" s="326"/>
      <c r="CF193" s="326"/>
      <c r="CG193" s="326"/>
      <c r="CH193" s="326"/>
      <c r="CI193" s="326"/>
      <c r="CJ193" s="326"/>
      <c r="CK193" s="326"/>
      <c r="CL193" s="326"/>
      <c r="CM193" s="326"/>
      <c r="CN193" s="326"/>
      <c r="CO193" s="326"/>
      <c r="CP193" s="326"/>
      <c r="CQ193" s="326"/>
      <c r="CR193" s="326"/>
      <c r="CS193" s="326"/>
      <c r="CT193" s="326"/>
      <c r="CU193" s="326"/>
      <c r="CV193" s="326"/>
      <c r="CW193" s="326"/>
      <c r="CX193" s="326"/>
      <c r="CY193" s="326"/>
      <c r="CZ193" s="326"/>
      <c r="DA193" s="326"/>
      <c r="DB193" s="326"/>
      <c r="DC193" s="326"/>
      <c r="DD193" s="326"/>
      <c r="DE193" s="326"/>
      <c r="DF193" s="326"/>
      <c r="DG193" s="326"/>
      <c r="DH193" s="326"/>
      <c r="DI193" s="326"/>
      <c r="DJ193" s="326"/>
      <c r="DK193" s="326"/>
      <c r="DL193" s="326"/>
      <c r="DM193" s="326"/>
      <c r="DN193" s="326"/>
      <c r="DO193" s="326"/>
      <c r="DP193" s="326"/>
      <c r="DQ193" s="326"/>
      <c r="DR193" s="326"/>
      <c r="DS193" s="326"/>
      <c r="DT193" s="326"/>
      <c r="DU193" s="326"/>
      <c r="DV193" s="326"/>
      <c r="DW193" s="326"/>
      <c r="DX193" s="326"/>
      <c r="DY193" s="326"/>
      <c r="DZ193" s="326"/>
      <c r="EA193" s="326"/>
      <c r="EB193" s="326"/>
      <c r="EC193" s="326"/>
      <c r="ED193" s="326"/>
      <c r="EE193" s="326"/>
      <c r="EF193" s="326"/>
      <c r="EG193" s="326"/>
      <c r="EH193" s="326"/>
      <c r="EI193" s="326"/>
      <c r="EJ193" s="326"/>
      <c r="EK193" s="326"/>
      <c r="EL193" s="326"/>
      <c r="EM193" s="326"/>
      <c r="EN193" s="326"/>
      <c r="EO193" s="326"/>
      <c r="EP193" s="326"/>
      <c r="EQ193" s="326"/>
      <c r="ER193" s="326"/>
      <c r="ES193" s="326"/>
      <c r="ET193" s="326"/>
      <c r="EU193" s="326"/>
      <c r="EV193" s="326"/>
      <c r="EW193" s="326"/>
      <c r="EX193" s="326"/>
    </row>
    <row r="194" spans="1:154" s="300" customFormat="1" ht="17.100000000000001" customHeight="1" x14ac:dyDescent="0.2">
      <c r="A194" s="299" t="s">
        <v>208</v>
      </c>
      <c r="B194" s="227"/>
      <c r="C194" s="132" t="s">
        <v>184</v>
      </c>
      <c r="D194" s="287" t="s">
        <v>790</v>
      </c>
      <c r="E194" s="228" t="s">
        <v>794</v>
      </c>
      <c r="F194" s="243"/>
      <c r="G194" s="243"/>
      <c r="H194" s="338" t="s">
        <v>792</v>
      </c>
      <c r="I194" s="242">
        <v>80</v>
      </c>
      <c r="J194" s="243"/>
      <c r="K194" s="243" t="s">
        <v>795</v>
      </c>
      <c r="L194" s="275" t="s">
        <v>317</v>
      </c>
      <c r="M194" s="275" t="s">
        <v>269</v>
      </c>
      <c r="N194" s="275" t="s">
        <v>796</v>
      </c>
      <c r="O194" s="243">
        <v>6000</v>
      </c>
      <c r="P194" s="243">
        <v>4800</v>
      </c>
      <c r="Q194" s="243">
        <v>3600</v>
      </c>
      <c r="R194" s="243">
        <f t="shared" si="14"/>
        <v>28.8</v>
      </c>
      <c r="S194" s="242"/>
      <c r="T194" s="242"/>
      <c r="U194" s="243" t="s">
        <v>190</v>
      </c>
      <c r="V194" s="128">
        <v>0.15</v>
      </c>
      <c r="W194" s="134">
        <v>17500</v>
      </c>
      <c r="X194" s="231">
        <f t="shared" si="15"/>
        <v>20125</v>
      </c>
      <c r="Y194" s="135"/>
      <c r="Z194" s="339">
        <v>328377</v>
      </c>
      <c r="AA194" s="339">
        <v>380515</v>
      </c>
      <c r="AB194" s="339">
        <v>515516</v>
      </c>
      <c r="AC194" s="242"/>
      <c r="AD194" s="131"/>
      <c r="AE194" s="242"/>
      <c r="AF194" s="242"/>
      <c r="AG194" s="242"/>
      <c r="AH194" s="243"/>
      <c r="AI194" s="243"/>
      <c r="AJ194" s="243"/>
      <c r="AK194" s="243"/>
      <c r="AL194" s="243"/>
      <c r="AM194" s="242"/>
      <c r="AN194" s="132"/>
      <c r="AO194" s="242"/>
      <c r="AP194" s="242"/>
      <c r="AQ194" s="242"/>
      <c r="AR194" s="242"/>
      <c r="AS194" s="242"/>
      <c r="AT194" s="242"/>
      <c r="AU194" s="243"/>
      <c r="AV194" s="243"/>
      <c r="AW194" s="247"/>
      <c r="AX194" s="242"/>
      <c r="AY194" s="430"/>
      <c r="AZ194" s="431"/>
      <c r="BA194" s="431"/>
      <c r="BB194" s="441"/>
      <c r="BC194" s="368"/>
    </row>
    <row r="195" spans="1:154" s="300" customFormat="1" ht="17.100000000000001" customHeight="1" x14ac:dyDescent="0.2">
      <c r="A195" s="299" t="s">
        <v>183</v>
      </c>
      <c r="B195" s="227"/>
      <c r="C195" s="132" t="s">
        <v>184</v>
      </c>
      <c r="D195" s="287" t="s">
        <v>243</v>
      </c>
      <c r="E195" s="228" t="s">
        <v>797</v>
      </c>
      <c r="F195" s="243"/>
      <c r="G195" s="243"/>
      <c r="H195" s="338" t="s">
        <v>798</v>
      </c>
      <c r="I195" s="242">
        <v>80</v>
      </c>
      <c r="J195" s="243"/>
      <c r="K195" s="243" t="s">
        <v>799</v>
      </c>
      <c r="L195" s="275" t="s">
        <v>317</v>
      </c>
      <c r="M195" s="275" t="s">
        <v>269</v>
      </c>
      <c r="N195" s="275" t="s">
        <v>479</v>
      </c>
      <c r="O195" s="243">
        <v>5000</v>
      </c>
      <c r="P195" s="243">
        <v>4000</v>
      </c>
      <c r="Q195" s="243">
        <v>4800</v>
      </c>
      <c r="R195" s="243">
        <f t="shared" si="14"/>
        <v>20</v>
      </c>
      <c r="S195" s="242"/>
      <c r="T195" s="242"/>
      <c r="U195" s="243" t="s">
        <v>190</v>
      </c>
      <c r="V195" s="128">
        <v>0.15</v>
      </c>
      <c r="W195" s="245">
        <v>35000</v>
      </c>
      <c r="X195" s="231">
        <f>+W195*(1+V195)</f>
        <v>40250</v>
      </c>
      <c r="Y195" s="135">
        <f>12000*(12.5/16)^(0.75)</f>
        <v>9971.8048067718537</v>
      </c>
      <c r="Z195" s="339">
        <v>340390</v>
      </c>
      <c r="AA195" s="339">
        <v>382490</v>
      </c>
      <c r="AB195" s="339">
        <v>516220</v>
      </c>
      <c r="AC195" s="242"/>
      <c r="AD195" s="131"/>
      <c r="AE195" s="242"/>
      <c r="AF195" s="242"/>
      <c r="AG195" s="242"/>
      <c r="AH195" s="243"/>
      <c r="AI195" s="243"/>
      <c r="AJ195" s="243"/>
      <c r="AK195" s="243"/>
      <c r="AL195" s="243"/>
      <c r="AM195" s="242"/>
      <c r="AN195" s="132"/>
      <c r="AO195" s="242"/>
      <c r="AP195" s="242"/>
      <c r="AQ195" s="242"/>
      <c r="AR195" s="242"/>
      <c r="AS195" s="242">
        <v>12500</v>
      </c>
      <c r="AT195" s="242"/>
      <c r="AU195" s="243"/>
      <c r="AV195" s="243"/>
      <c r="AW195" s="247"/>
      <c r="AX195" s="242"/>
      <c r="AY195" s="429"/>
      <c r="AZ195" s="323"/>
      <c r="BA195" s="323"/>
      <c r="BB195" s="441" t="s">
        <v>800</v>
      </c>
      <c r="BC195" s="426" t="s">
        <v>801</v>
      </c>
      <c r="BG195" s="326"/>
      <c r="BH195" s="326"/>
      <c r="BI195" s="326"/>
      <c r="BJ195" s="326"/>
      <c r="BK195" s="326"/>
      <c r="BL195" s="326"/>
      <c r="BM195" s="326"/>
      <c r="BN195" s="326"/>
      <c r="BO195" s="326"/>
      <c r="BP195" s="326"/>
      <c r="BQ195" s="326"/>
      <c r="BR195" s="326"/>
      <c r="BS195" s="326"/>
      <c r="BT195" s="326"/>
      <c r="BU195" s="326"/>
      <c r="BV195" s="326"/>
      <c r="BW195" s="326"/>
      <c r="BX195" s="326"/>
      <c r="BY195" s="326"/>
      <c r="BZ195" s="326"/>
      <c r="CA195" s="326"/>
      <c r="CB195" s="326"/>
      <c r="CC195" s="326"/>
      <c r="CD195" s="326"/>
      <c r="CE195" s="326"/>
      <c r="CF195" s="326"/>
      <c r="CG195" s="326"/>
      <c r="CH195" s="326"/>
      <c r="CI195" s="326"/>
      <c r="CJ195" s="326"/>
      <c r="CK195" s="326"/>
      <c r="CL195" s="326"/>
      <c r="CM195" s="326"/>
      <c r="CN195" s="326"/>
      <c r="CO195" s="326"/>
      <c r="CP195" s="326"/>
      <c r="CQ195" s="326"/>
      <c r="CR195" s="326"/>
      <c r="CS195" s="326"/>
      <c r="CT195" s="326"/>
      <c r="CU195" s="326"/>
      <c r="CV195" s="326"/>
      <c r="CW195" s="326"/>
      <c r="CX195" s="326"/>
      <c r="CY195" s="326"/>
      <c r="CZ195" s="326"/>
      <c r="DA195" s="326"/>
      <c r="DB195" s="326"/>
      <c r="DC195" s="326"/>
      <c r="DD195" s="326"/>
      <c r="DE195" s="326"/>
      <c r="DF195" s="326"/>
      <c r="DG195" s="326"/>
      <c r="DH195" s="326"/>
      <c r="DI195" s="326"/>
      <c r="DJ195" s="326"/>
      <c r="DK195" s="326"/>
      <c r="DL195" s="326"/>
      <c r="DM195" s="326"/>
      <c r="DN195" s="326"/>
      <c r="DO195" s="326"/>
      <c r="DP195" s="326"/>
      <c r="DQ195" s="326"/>
      <c r="DR195" s="326"/>
      <c r="DS195" s="326"/>
      <c r="DT195" s="326"/>
      <c r="DU195" s="326"/>
      <c r="DV195" s="326"/>
      <c r="DW195" s="326"/>
      <c r="DX195" s="326"/>
      <c r="DY195" s="326"/>
      <c r="DZ195" s="326"/>
      <c r="EA195" s="326"/>
      <c r="EB195" s="326"/>
      <c r="EC195" s="326"/>
      <c r="ED195" s="326"/>
      <c r="EE195" s="326"/>
      <c r="EF195" s="326"/>
      <c r="EG195" s="326"/>
      <c r="EH195" s="326"/>
      <c r="EI195" s="326"/>
      <c r="EJ195" s="326"/>
      <c r="EK195" s="326"/>
      <c r="EL195" s="326"/>
      <c r="EM195" s="326"/>
      <c r="EN195" s="326"/>
      <c r="EO195" s="326"/>
      <c r="EP195" s="326"/>
      <c r="EQ195" s="326"/>
      <c r="ER195" s="326"/>
      <c r="ES195" s="326"/>
      <c r="ET195" s="326"/>
      <c r="EU195" s="326"/>
      <c r="EV195" s="326"/>
      <c r="EW195" s="326"/>
      <c r="EX195" s="326"/>
    </row>
    <row r="196" spans="1:154" s="300" customFormat="1" ht="17.100000000000001" customHeight="1" x14ac:dyDescent="0.2">
      <c r="A196" s="299" t="s">
        <v>183</v>
      </c>
      <c r="B196" s="227"/>
      <c r="C196" s="132" t="s">
        <v>184</v>
      </c>
      <c r="D196" s="287" t="s">
        <v>243</v>
      </c>
      <c r="E196" s="228" t="s">
        <v>802</v>
      </c>
      <c r="F196" s="243"/>
      <c r="G196" s="243"/>
      <c r="H196" s="338" t="s">
        <v>798</v>
      </c>
      <c r="I196" s="242">
        <v>80</v>
      </c>
      <c r="J196" s="243"/>
      <c r="K196" s="243" t="s">
        <v>799</v>
      </c>
      <c r="L196" s="275" t="s">
        <v>317</v>
      </c>
      <c r="M196" s="275" t="s">
        <v>269</v>
      </c>
      <c r="N196" s="275" t="s">
        <v>479</v>
      </c>
      <c r="O196" s="243">
        <v>5000</v>
      </c>
      <c r="P196" s="243">
        <v>4000</v>
      </c>
      <c r="Q196" s="243">
        <v>4800</v>
      </c>
      <c r="R196" s="243">
        <f t="shared" si="14"/>
        <v>20</v>
      </c>
      <c r="S196" s="242"/>
      <c r="T196" s="242"/>
      <c r="U196" s="243" t="s">
        <v>190</v>
      </c>
      <c r="V196" s="128">
        <v>0.15</v>
      </c>
      <c r="W196" s="245">
        <v>35000</v>
      </c>
      <c r="X196" s="231">
        <f>+W196*(1+V196)</f>
        <v>40250</v>
      </c>
      <c r="Y196" s="135">
        <f>12000*(12.5/16)^(0.75)</f>
        <v>9971.8048067718537</v>
      </c>
      <c r="Z196" s="339">
        <v>340290</v>
      </c>
      <c r="AA196" s="339">
        <v>375840</v>
      </c>
      <c r="AB196" s="339">
        <v>516220</v>
      </c>
      <c r="AC196" s="242"/>
      <c r="AD196" s="131"/>
      <c r="AE196" s="242"/>
      <c r="AF196" s="242"/>
      <c r="AG196" s="242"/>
      <c r="AH196" s="243"/>
      <c r="AI196" s="243"/>
      <c r="AJ196" s="243"/>
      <c r="AK196" s="243"/>
      <c r="AL196" s="243"/>
      <c r="AM196" s="242"/>
      <c r="AN196" s="132"/>
      <c r="AO196" s="242"/>
      <c r="AP196" s="242"/>
      <c r="AQ196" s="242"/>
      <c r="AR196" s="242"/>
      <c r="AS196" s="242">
        <v>12500</v>
      </c>
      <c r="AT196" s="153"/>
      <c r="AU196" s="154"/>
      <c r="AV196" s="154"/>
      <c r="AW196" s="247"/>
      <c r="AX196" s="242"/>
      <c r="AY196" s="429"/>
      <c r="AZ196" s="323"/>
      <c r="BA196" s="323"/>
      <c r="BB196" s="441" t="s">
        <v>800</v>
      </c>
      <c r="BC196" s="407" t="s">
        <v>801</v>
      </c>
    </row>
    <row r="197" spans="1:154" s="327" customFormat="1" ht="17.100000000000001" customHeight="1" x14ac:dyDescent="0.2">
      <c r="A197" s="299" t="s">
        <v>183</v>
      </c>
      <c r="B197" s="227"/>
      <c r="C197" s="132" t="s">
        <v>184</v>
      </c>
      <c r="D197" s="287" t="s">
        <v>250</v>
      </c>
      <c r="E197" s="228" t="s">
        <v>803</v>
      </c>
      <c r="F197" s="243"/>
      <c r="G197" s="243"/>
      <c r="H197" s="338" t="s">
        <v>798</v>
      </c>
      <c r="I197" s="242">
        <v>80</v>
      </c>
      <c r="J197" s="243"/>
      <c r="K197" s="243" t="s">
        <v>804</v>
      </c>
      <c r="L197" s="275" t="s">
        <v>317</v>
      </c>
      <c r="M197" s="275" t="s">
        <v>269</v>
      </c>
      <c r="N197" s="275" t="s">
        <v>479</v>
      </c>
      <c r="O197" s="243">
        <v>1300</v>
      </c>
      <c r="P197" s="243">
        <v>1000</v>
      </c>
      <c r="Q197" s="243">
        <v>1800</v>
      </c>
      <c r="R197" s="243">
        <f t="shared" si="14"/>
        <v>1.3</v>
      </c>
      <c r="S197" s="242"/>
      <c r="T197" s="242"/>
      <c r="U197" s="243" t="s">
        <v>190</v>
      </c>
      <c r="V197" s="128">
        <v>0.15</v>
      </c>
      <c r="W197" s="129">
        <v>1200</v>
      </c>
      <c r="X197" s="231">
        <f t="shared" ref="X197:X228" si="16">W197*(1+V197)</f>
        <v>1380</v>
      </c>
      <c r="Y197" s="135"/>
      <c r="Z197" s="339">
        <v>335000</v>
      </c>
      <c r="AA197" s="339">
        <v>380800</v>
      </c>
      <c r="AB197" s="339">
        <v>514985</v>
      </c>
      <c r="AC197" s="242"/>
      <c r="AD197" s="131"/>
      <c r="AE197" s="242"/>
      <c r="AF197" s="242"/>
      <c r="AG197" s="242"/>
      <c r="AH197" s="243"/>
      <c r="AI197" s="243"/>
      <c r="AJ197" s="243"/>
      <c r="AK197" s="243"/>
      <c r="AL197" s="243"/>
      <c r="AM197" s="242"/>
      <c r="AN197" s="132"/>
      <c r="AO197" s="242"/>
      <c r="AP197" s="242"/>
      <c r="AQ197" s="242"/>
      <c r="AR197" s="242"/>
      <c r="AS197" s="138"/>
      <c r="AT197" s="242"/>
      <c r="AU197" s="243"/>
      <c r="AV197" s="243"/>
      <c r="AW197" s="247"/>
      <c r="AX197" s="242"/>
      <c r="AY197" s="430"/>
      <c r="AZ197" s="431"/>
      <c r="BA197" s="431"/>
      <c r="BB197" s="442"/>
      <c r="BC197" s="362"/>
      <c r="BF197" s="300"/>
    </row>
    <row r="198" spans="1:154" s="300" customFormat="1" ht="17.100000000000001" customHeight="1" x14ac:dyDescent="0.2">
      <c r="A198" s="299" t="s">
        <v>183</v>
      </c>
      <c r="B198" s="227"/>
      <c r="C198" s="132" t="s">
        <v>184</v>
      </c>
      <c r="D198" s="287" t="s">
        <v>250</v>
      </c>
      <c r="E198" s="228" t="s">
        <v>805</v>
      </c>
      <c r="F198" s="243"/>
      <c r="G198" s="243"/>
      <c r="H198" s="338" t="s">
        <v>798</v>
      </c>
      <c r="I198" s="242">
        <v>80</v>
      </c>
      <c r="J198" s="243"/>
      <c r="K198" s="243" t="s">
        <v>804</v>
      </c>
      <c r="L198" s="275" t="s">
        <v>317</v>
      </c>
      <c r="M198" s="275" t="s">
        <v>269</v>
      </c>
      <c r="N198" s="275" t="s">
        <v>479</v>
      </c>
      <c r="O198" s="243">
        <v>1300</v>
      </c>
      <c r="P198" s="243">
        <v>1000</v>
      </c>
      <c r="Q198" s="243">
        <v>1800</v>
      </c>
      <c r="R198" s="243">
        <f t="shared" si="14"/>
        <v>1.3</v>
      </c>
      <c r="S198" s="242"/>
      <c r="T198" s="242"/>
      <c r="U198" s="243" t="s">
        <v>190</v>
      </c>
      <c r="V198" s="128">
        <v>0.15</v>
      </c>
      <c r="W198" s="129">
        <v>1200</v>
      </c>
      <c r="X198" s="231">
        <f t="shared" si="16"/>
        <v>1380</v>
      </c>
      <c r="Y198" s="135"/>
      <c r="Z198" s="339">
        <v>335000</v>
      </c>
      <c r="AA198" s="339">
        <v>376950</v>
      </c>
      <c r="AB198" s="339">
        <v>514935</v>
      </c>
      <c r="AC198" s="242"/>
      <c r="AD198" s="131"/>
      <c r="AE198" s="242"/>
      <c r="AF198" s="242"/>
      <c r="AG198" s="242"/>
      <c r="AH198" s="243"/>
      <c r="AI198" s="243"/>
      <c r="AJ198" s="243"/>
      <c r="AK198" s="243"/>
      <c r="AL198" s="243"/>
      <c r="AM198" s="242"/>
      <c r="AN198" s="132"/>
      <c r="AO198" s="242"/>
      <c r="AP198" s="242"/>
      <c r="AQ198" s="242"/>
      <c r="AR198" s="242"/>
      <c r="AS198" s="138"/>
      <c r="AT198" s="242"/>
      <c r="AU198" s="243"/>
      <c r="AV198" s="243"/>
      <c r="AW198" s="247"/>
      <c r="AX198" s="242"/>
      <c r="AY198" s="430"/>
      <c r="AZ198" s="431"/>
      <c r="BA198" s="431"/>
      <c r="BB198" s="442"/>
      <c r="BC198" s="362"/>
    </row>
    <row r="199" spans="1:154" s="300" customFormat="1" ht="17.100000000000001" customHeight="1" x14ac:dyDescent="0.2">
      <c r="A199" s="299"/>
      <c r="B199" s="227"/>
      <c r="C199" s="132" t="s">
        <v>184</v>
      </c>
      <c r="D199" s="287" t="s">
        <v>806</v>
      </c>
      <c r="E199" s="228" t="s">
        <v>807</v>
      </c>
      <c r="F199" s="243"/>
      <c r="G199" s="243"/>
      <c r="H199" s="338" t="s">
        <v>808</v>
      </c>
      <c r="I199" s="242">
        <v>82</v>
      </c>
      <c r="J199" s="243"/>
      <c r="K199" s="243" t="s">
        <v>809</v>
      </c>
      <c r="L199" s="275" t="s">
        <v>214</v>
      </c>
      <c r="M199" s="275" t="s">
        <v>229</v>
      </c>
      <c r="N199" s="275" t="s">
        <v>345</v>
      </c>
      <c r="O199" s="243">
        <v>4000</v>
      </c>
      <c r="P199" s="243">
        <v>600</v>
      </c>
      <c r="Q199" s="243">
        <v>2200</v>
      </c>
      <c r="R199" s="243">
        <f t="shared" si="14"/>
        <v>2.4</v>
      </c>
      <c r="S199" s="242"/>
      <c r="T199" s="242"/>
      <c r="U199" s="243" t="s">
        <v>190</v>
      </c>
      <c r="V199" s="128">
        <v>0.15</v>
      </c>
      <c r="W199" s="134">
        <v>1500</v>
      </c>
      <c r="X199" s="231">
        <f t="shared" si="16"/>
        <v>1724.9999999999998</v>
      </c>
      <c r="Y199" s="135"/>
      <c r="Z199" s="339">
        <v>332194</v>
      </c>
      <c r="AA199" s="339">
        <v>400637</v>
      </c>
      <c r="AB199" s="339">
        <v>509350</v>
      </c>
      <c r="AC199" s="242"/>
      <c r="AD199" s="131"/>
      <c r="AE199" s="242"/>
      <c r="AF199" s="242"/>
      <c r="AG199" s="242"/>
      <c r="AH199" s="243"/>
      <c r="AI199" s="243"/>
      <c r="AJ199" s="243"/>
      <c r="AK199" s="243"/>
      <c r="AL199" s="243"/>
      <c r="AM199" s="242"/>
      <c r="AN199" s="132"/>
      <c r="AO199" s="242"/>
      <c r="AP199" s="242"/>
      <c r="AQ199" s="242"/>
      <c r="AR199" s="242"/>
      <c r="AS199" s="242"/>
      <c r="AT199" s="242"/>
      <c r="AU199" s="243"/>
      <c r="AV199" s="243"/>
      <c r="AW199" s="247"/>
      <c r="AX199" s="242"/>
      <c r="AY199" s="429"/>
      <c r="AZ199" s="323"/>
      <c r="BA199" s="323"/>
      <c r="BB199" s="442" t="s">
        <v>810</v>
      </c>
      <c r="BC199" s="362"/>
    </row>
    <row r="200" spans="1:154" s="300" customFormat="1" ht="17.100000000000001" customHeight="1" x14ac:dyDescent="0.2">
      <c r="A200" s="299"/>
      <c r="B200" s="227"/>
      <c r="C200" s="132" t="s">
        <v>184</v>
      </c>
      <c r="D200" s="287" t="s">
        <v>806</v>
      </c>
      <c r="E200" s="228" t="s">
        <v>811</v>
      </c>
      <c r="F200" s="243"/>
      <c r="G200" s="243"/>
      <c r="H200" s="338" t="s">
        <v>808</v>
      </c>
      <c r="I200" s="242">
        <v>82</v>
      </c>
      <c r="J200" s="243"/>
      <c r="K200" s="243" t="s">
        <v>809</v>
      </c>
      <c r="L200" s="275" t="s">
        <v>214</v>
      </c>
      <c r="M200" s="275" t="s">
        <v>229</v>
      </c>
      <c r="N200" s="275" t="s">
        <v>345</v>
      </c>
      <c r="O200" s="243">
        <v>4000</v>
      </c>
      <c r="P200" s="243">
        <v>600</v>
      </c>
      <c r="Q200" s="243">
        <v>2200</v>
      </c>
      <c r="R200" s="243">
        <f t="shared" si="14"/>
        <v>2.4</v>
      </c>
      <c r="S200" s="242"/>
      <c r="T200" s="242"/>
      <c r="U200" s="243" t="s">
        <v>190</v>
      </c>
      <c r="V200" s="128">
        <v>0.15</v>
      </c>
      <c r="W200" s="134">
        <v>1500</v>
      </c>
      <c r="X200" s="231">
        <f t="shared" si="16"/>
        <v>1724.9999999999998</v>
      </c>
      <c r="Y200" s="135"/>
      <c r="Z200" s="339">
        <v>332194</v>
      </c>
      <c r="AA200" s="339">
        <v>393137</v>
      </c>
      <c r="AB200" s="339">
        <v>509350</v>
      </c>
      <c r="AC200" s="242"/>
      <c r="AD200" s="131"/>
      <c r="AE200" s="242"/>
      <c r="AF200" s="242"/>
      <c r="AG200" s="242"/>
      <c r="AH200" s="243"/>
      <c r="AI200" s="243"/>
      <c r="AJ200" s="243"/>
      <c r="AK200" s="243"/>
      <c r="AL200" s="243"/>
      <c r="AM200" s="242"/>
      <c r="AN200" s="132"/>
      <c r="AO200" s="242"/>
      <c r="AP200" s="242"/>
      <c r="AQ200" s="242"/>
      <c r="AR200" s="242"/>
      <c r="AS200" s="242"/>
      <c r="AT200" s="242"/>
      <c r="AU200" s="243"/>
      <c r="AV200" s="243"/>
      <c r="AW200" s="247"/>
      <c r="AX200" s="242"/>
      <c r="AY200" s="429"/>
      <c r="AZ200" s="323"/>
      <c r="BA200" s="323"/>
      <c r="BB200" s="442" t="s">
        <v>810</v>
      </c>
      <c r="BC200" s="362"/>
    </row>
    <row r="201" spans="1:154" s="327" customFormat="1" ht="17.100000000000001" customHeight="1" x14ac:dyDescent="0.2">
      <c r="A201" s="299" t="s">
        <v>183</v>
      </c>
      <c r="B201" s="227"/>
      <c r="C201" s="132" t="s">
        <v>184</v>
      </c>
      <c r="D201" s="287" t="s">
        <v>812</v>
      </c>
      <c r="E201" s="228" t="s">
        <v>813</v>
      </c>
      <c r="F201" s="243"/>
      <c r="G201" s="243"/>
      <c r="H201" s="338" t="s">
        <v>792</v>
      </c>
      <c r="I201" s="242">
        <v>82</v>
      </c>
      <c r="J201" s="243"/>
      <c r="K201" s="243" t="s">
        <v>814</v>
      </c>
      <c r="L201" s="275" t="s">
        <v>214</v>
      </c>
      <c r="M201" s="275" t="s">
        <v>229</v>
      </c>
      <c r="N201" s="275" t="s">
        <v>345</v>
      </c>
      <c r="O201" s="243">
        <v>10000</v>
      </c>
      <c r="P201" s="243">
        <v>1200</v>
      </c>
      <c r="Q201" s="243">
        <v>2200</v>
      </c>
      <c r="R201" s="243">
        <f t="shared" si="14"/>
        <v>12</v>
      </c>
      <c r="S201" s="242"/>
      <c r="T201" s="242"/>
      <c r="U201" s="243" t="s">
        <v>190</v>
      </c>
      <c r="V201" s="128">
        <v>0.15</v>
      </c>
      <c r="W201" s="134">
        <v>5500</v>
      </c>
      <c r="X201" s="231">
        <f t="shared" si="16"/>
        <v>6324.9999999999991</v>
      </c>
      <c r="Y201" s="135"/>
      <c r="Z201" s="339">
        <v>328303</v>
      </c>
      <c r="AA201" s="339">
        <v>395981</v>
      </c>
      <c r="AB201" s="339">
        <v>509300</v>
      </c>
      <c r="AC201" s="242"/>
      <c r="AD201" s="131"/>
      <c r="AE201" s="242"/>
      <c r="AF201" s="242"/>
      <c r="AG201" s="242"/>
      <c r="AH201" s="243"/>
      <c r="AI201" s="243"/>
      <c r="AJ201" s="243"/>
      <c r="AK201" s="243"/>
      <c r="AL201" s="243"/>
      <c r="AM201" s="242"/>
      <c r="AN201" s="132"/>
      <c r="AO201" s="242"/>
      <c r="AP201" s="242"/>
      <c r="AQ201" s="242"/>
      <c r="AR201" s="242"/>
      <c r="AS201" s="242"/>
      <c r="AT201" s="242"/>
      <c r="AU201" s="243"/>
      <c r="AV201" s="243"/>
      <c r="AW201" s="247"/>
      <c r="AX201" s="242"/>
      <c r="AY201" s="429"/>
      <c r="AZ201" s="323"/>
      <c r="BA201" s="323"/>
      <c r="BB201" s="442" t="s">
        <v>815</v>
      </c>
      <c r="BC201" s="362"/>
      <c r="BF201" s="300"/>
    </row>
    <row r="202" spans="1:154" s="300" customFormat="1" ht="17.100000000000001" customHeight="1" x14ac:dyDescent="0.2">
      <c r="A202" s="299" t="s">
        <v>183</v>
      </c>
      <c r="B202" s="227"/>
      <c r="C202" s="132" t="s">
        <v>184</v>
      </c>
      <c r="D202" s="287" t="s">
        <v>812</v>
      </c>
      <c r="E202" s="228" t="s">
        <v>816</v>
      </c>
      <c r="F202" s="243"/>
      <c r="G202" s="243"/>
      <c r="H202" s="338" t="s">
        <v>792</v>
      </c>
      <c r="I202" s="242">
        <v>82</v>
      </c>
      <c r="J202" s="243"/>
      <c r="K202" s="243" t="s">
        <v>817</v>
      </c>
      <c r="L202" s="275" t="s">
        <v>214</v>
      </c>
      <c r="M202" s="275" t="s">
        <v>229</v>
      </c>
      <c r="N202" s="275" t="s">
        <v>350</v>
      </c>
      <c r="O202" s="243">
        <v>4000</v>
      </c>
      <c r="P202" s="243">
        <v>800</v>
      </c>
      <c r="Q202" s="243">
        <v>2200</v>
      </c>
      <c r="R202" s="243">
        <f t="shared" si="14"/>
        <v>3.2</v>
      </c>
      <c r="S202" s="242"/>
      <c r="T202" s="242"/>
      <c r="U202" s="243" t="s">
        <v>190</v>
      </c>
      <c r="V202" s="128">
        <v>0.15</v>
      </c>
      <c r="W202" s="134">
        <v>2500</v>
      </c>
      <c r="X202" s="231">
        <f t="shared" si="16"/>
        <v>2875</v>
      </c>
      <c r="Y202" s="135"/>
      <c r="Z202" s="339">
        <v>325053</v>
      </c>
      <c r="AA202" s="339">
        <v>384121</v>
      </c>
      <c r="AB202" s="339">
        <v>509200</v>
      </c>
      <c r="AC202" s="242"/>
      <c r="AD202" s="131"/>
      <c r="AE202" s="242"/>
      <c r="AF202" s="242"/>
      <c r="AG202" s="242"/>
      <c r="AH202" s="243"/>
      <c r="AI202" s="243"/>
      <c r="AJ202" s="243"/>
      <c r="AK202" s="243"/>
      <c r="AL202" s="243"/>
      <c r="AM202" s="242"/>
      <c r="AN202" s="132"/>
      <c r="AO202" s="242"/>
      <c r="AP202" s="242"/>
      <c r="AQ202" s="242"/>
      <c r="AR202" s="242"/>
      <c r="AS202" s="242"/>
      <c r="AT202" s="242"/>
      <c r="AU202" s="243"/>
      <c r="AV202" s="243"/>
      <c r="AW202" s="247"/>
      <c r="AX202" s="242"/>
      <c r="AY202" s="429"/>
      <c r="AZ202" s="323"/>
      <c r="BA202" s="323"/>
      <c r="BB202" s="442" t="s">
        <v>815</v>
      </c>
      <c r="BC202" s="362"/>
    </row>
    <row r="203" spans="1:154" s="292" customFormat="1" ht="17.100000000000001" customHeight="1" x14ac:dyDescent="0.2">
      <c r="A203" s="299"/>
      <c r="B203" s="227"/>
      <c r="C203" s="132" t="s">
        <v>184</v>
      </c>
      <c r="D203" s="287" t="s">
        <v>243</v>
      </c>
      <c r="E203" s="228" t="s">
        <v>818</v>
      </c>
      <c r="F203" s="243"/>
      <c r="G203" s="243"/>
      <c r="H203" s="338" t="s">
        <v>798</v>
      </c>
      <c r="I203" s="242">
        <v>82</v>
      </c>
      <c r="J203" s="243"/>
      <c r="K203" s="243" t="s">
        <v>819</v>
      </c>
      <c r="L203" s="275" t="s">
        <v>214</v>
      </c>
      <c r="M203" s="275" t="s">
        <v>229</v>
      </c>
      <c r="N203" s="275" t="s">
        <v>246</v>
      </c>
      <c r="O203" s="243">
        <v>2900</v>
      </c>
      <c r="P203" s="243">
        <v>1700</v>
      </c>
      <c r="Q203" s="243">
        <v>2600</v>
      </c>
      <c r="R203" s="243">
        <f t="shared" si="14"/>
        <v>4.93</v>
      </c>
      <c r="S203" s="242"/>
      <c r="T203" s="242"/>
      <c r="U203" s="243" t="s">
        <v>190</v>
      </c>
      <c r="V203" s="128">
        <v>0.15</v>
      </c>
      <c r="W203" s="134">
        <v>6800</v>
      </c>
      <c r="X203" s="231">
        <f t="shared" si="16"/>
        <v>7819.9999999999991</v>
      </c>
      <c r="Y203" s="135"/>
      <c r="Z203" s="339">
        <v>334775</v>
      </c>
      <c r="AA203" s="339">
        <v>399032</v>
      </c>
      <c r="AB203" s="339">
        <v>508295</v>
      </c>
      <c r="AC203" s="242"/>
      <c r="AD203" s="131"/>
      <c r="AE203" s="242"/>
      <c r="AF203" s="242"/>
      <c r="AG203" s="242"/>
      <c r="AH203" s="243"/>
      <c r="AI203" s="243"/>
      <c r="AJ203" s="243"/>
      <c r="AK203" s="243"/>
      <c r="AL203" s="243"/>
      <c r="AM203" s="242"/>
      <c r="AN203" s="132"/>
      <c r="AO203" s="242"/>
      <c r="AP203" s="242"/>
      <c r="AQ203" s="242"/>
      <c r="AR203" s="242"/>
      <c r="AS203" s="242">
        <v>3150</v>
      </c>
      <c r="AT203" s="242"/>
      <c r="AU203" s="243"/>
      <c r="AV203" s="243"/>
      <c r="AW203" s="247"/>
      <c r="AX203" s="242"/>
      <c r="AY203" s="430"/>
      <c r="AZ203" s="431"/>
      <c r="BA203" s="431"/>
      <c r="BB203" s="442"/>
      <c r="BC203" s="362" t="s">
        <v>820</v>
      </c>
      <c r="BF203" s="300"/>
    </row>
    <row r="204" spans="1:154" s="292" customFormat="1" ht="17.100000000000001" customHeight="1" x14ac:dyDescent="0.2">
      <c r="A204" s="299"/>
      <c r="B204" s="227"/>
      <c r="C204" s="132" t="s">
        <v>184</v>
      </c>
      <c r="D204" s="287" t="s">
        <v>243</v>
      </c>
      <c r="E204" s="228" t="s">
        <v>821</v>
      </c>
      <c r="F204" s="243"/>
      <c r="G204" s="243"/>
      <c r="H204" s="338" t="s">
        <v>798</v>
      </c>
      <c r="I204" s="242">
        <v>82</v>
      </c>
      <c r="J204" s="243"/>
      <c r="K204" s="243" t="s">
        <v>822</v>
      </c>
      <c r="L204" s="275" t="s">
        <v>214</v>
      </c>
      <c r="M204" s="275" t="s">
        <v>229</v>
      </c>
      <c r="N204" s="275" t="s">
        <v>246</v>
      </c>
      <c r="O204" s="243">
        <v>2900</v>
      </c>
      <c r="P204" s="243">
        <v>1700</v>
      </c>
      <c r="Q204" s="243">
        <v>2600</v>
      </c>
      <c r="R204" s="243">
        <f t="shared" si="14"/>
        <v>4.93</v>
      </c>
      <c r="S204" s="242"/>
      <c r="T204" s="242"/>
      <c r="U204" s="243" t="s">
        <v>190</v>
      </c>
      <c r="V204" s="128">
        <v>0.15</v>
      </c>
      <c r="W204" s="134">
        <v>6800</v>
      </c>
      <c r="X204" s="231">
        <f t="shared" si="16"/>
        <v>7819.9999999999991</v>
      </c>
      <c r="Y204" s="135"/>
      <c r="Z204" s="339">
        <v>334772</v>
      </c>
      <c r="AA204" s="339">
        <v>394924</v>
      </c>
      <c r="AB204" s="339">
        <v>508295</v>
      </c>
      <c r="AC204" s="242"/>
      <c r="AD204" s="131"/>
      <c r="AE204" s="242"/>
      <c r="AF204" s="242"/>
      <c r="AG204" s="242"/>
      <c r="AH204" s="243"/>
      <c r="AI204" s="243"/>
      <c r="AJ204" s="243"/>
      <c r="AK204" s="243"/>
      <c r="AL204" s="243"/>
      <c r="AM204" s="242"/>
      <c r="AN204" s="132"/>
      <c r="AO204" s="242"/>
      <c r="AP204" s="242"/>
      <c r="AQ204" s="242"/>
      <c r="AR204" s="242"/>
      <c r="AS204" s="242">
        <v>3150</v>
      </c>
      <c r="AT204" s="242"/>
      <c r="AU204" s="243"/>
      <c r="AV204" s="243"/>
      <c r="AW204" s="247"/>
      <c r="AX204" s="242"/>
      <c r="AY204" s="430"/>
      <c r="AZ204" s="431"/>
      <c r="BA204" s="431"/>
      <c r="BB204" s="442"/>
      <c r="BC204" s="362" t="s">
        <v>820</v>
      </c>
      <c r="BF204" s="300"/>
    </row>
    <row r="205" spans="1:154" s="300" customFormat="1" ht="17.100000000000001" customHeight="1" x14ac:dyDescent="0.2">
      <c r="A205" s="299" t="s">
        <v>183</v>
      </c>
      <c r="B205" s="227"/>
      <c r="C205" s="132" t="s">
        <v>184</v>
      </c>
      <c r="D205" s="287" t="s">
        <v>243</v>
      </c>
      <c r="E205" s="228" t="s">
        <v>823</v>
      </c>
      <c r="F205" s="243"/>
      <c r="G205" s="243"/>
      <c r="H205" s="338" t="s">
        <v>798</v>
      </c>
      <c r="I205" s="242">
        <v>82</v>
      </c>
      <c r="J205" s="243"/>
      <c r="K205" s="243" t="s">
        <v>824</v>
      </c>
      <c r="L205" s="275" t="s">
        <v>214</v>
      </c>
      <c r="M205" s="275" t="s">
        <v>229</v>
      </c>
      <c r="N205" s="275" t="s">
        <v>246</v>
      </c>
      <c r="O205" s="243">
        <v>2900</v>
      </c>
      <c r="P205" s="243">
        <v>1700</v>
      </c>
      <c r="Q205" s="243">
        <v>2600</v>
      </c>
      <c r="R205" s="243">
        <f t="shared" si="14"/>
        <v>4.93</v>
      </c>
      <c r="S205" s="242"/>
      <c r="T205" s="242"/>
      <c r="U205" s="243" t="s">
        <v>190</v>
      </c>
      <c r="V205" s="128">
        <v>0.15</v>
      </c>
      <c r="W205" s="134">
        <v>6800</v>
      </c>
      <c r="X205" s="231">
        <f t="shared" si="16"/>
        <v>7819.9999999999991</v>
      </c>
      <c r="Y205" s="135"/>
      <c r="Z205" s="339">
        <v>335115</v>
      </c>
      <c r="AA205" s="339">
        <v>391167</v>
      </c>
      <c r="AB205" s="339">
        <v>508295</v>
      </c>
      <c r="AC205" s="242"/>
      <c r="AD205" s="131"/>
      <c r="AE205" s="242"/>
      <c r="AF205" s="242"/>
      <c r="AG205" s="242"/>
      <c r="AH205" s="243"/>
      <c r="AI205" s="243"/>
      <c r="AJ205" s="243"/>
      <c r="AK205" s="243"/>
      <c r="AL205" s="243"/>
      <c r="AM205" s="242"/>
      <c r="AN205" s="132"/>
      <c r="AO205" s="242"/>
      <c r="AP205" s="242"/>
      <c r="AQ205" s="242"/>
      <c r="AR205" s="242"/>
      <c r="AS205" s="242">
        <v>3150</v>
      </c>
      <c r="AT205" s="242"/>
      <c r="AU205" s="243"/>
      <c r="AV205" s="243"/>
      <c r="AW205" s="247"/>
      <c r="AX205" s="242"/>
      <c r="AY205" s="430"/>
      <c r="AZ205" s="431"/>
      <c r="BA205" s="431"/>
      <c r="BB205" s="442"/>
      <c r="BC205" s="362" t="s">
        <v>820</v>
      </c>
    </row>
    <row r="206" spans="1:154" s="320" customFormat="1" ht="17.100000000000001" customHeight="1" x14ac:dyDescent="0.2">
      <c r="A206" s="299" t="s">
        <v>183</v>
      </c>
      <c r="B206" s="227"/>
      <c r="C206" s="132" t="s">
        <v>184</v>
      </c>
      <c r="D206" s="287" t="s">
        <v>243</v>
      </c>
      <c r="E206" s="228" t="s">
        <v>825</v>
      </c>
      <c r="F206" s="243"/>
      <c r="G206" s="243"/>
      <c r="H206" s="338" t="s">
        <v>798</v>
      </c>
      <c r="I206" s="242">
        <v>82</v>
      </c>
      <c r="J206" s="243"/>
      <c r="K206" s="243" t="s">
        <v>826</v>
      </c>
      <c r="L206" s="275" t="s">
        <v>214</v>
      </c>
      <c r="M206" s="275" t="s">
        <v>229</v>
      </c>
      <c r="N206" s="275" t="s">
        <v>246</v>
      </c>
      <c r="O206" s="243">
        <v>2000</v>
      </c>
      <c r="P206" s="243">
        <v>1200</v>
      </c>
      <c r="Q206" s="243">
        <v>1800</v>
      </c>
      <c r="R206" s="243">
        <f t="shared" si="14"/>
        <v>2.4</v>
      </c>
      <c r="S206" s="242"/>
      <c r="T206" s="242"/>
      <c r="U206" s="243" t="s">
        <v>190</v>
      </c>
      <c r="V206" s="128">
        <v>0.15</v>
      </c>
      <c r="W206" s="134">
        <v>4500</v>
      </c>
      <c r="X206" s="231">
        <f t="shared" si="16"/>
        <v>5175</v>
      </c>
      <c r="Y206" s="135"/>
      <c r="Z206" s="339">
        <v>324800</v>
      </c>
      <c r="AA206" s="339">
        <v>373115</v>
      </c>
      <c r="AB206" s="339">
        <v>508350</v>
      </c>
      <c r="AC206" s="242"/>
      <c r="AD206" s="131"/>
      <c r="AE206" s="242"/>
      <c r="AF206" s="242"/>
      <c r="AG206" s="242"/>
      <c r="AH206" s="243"/>
      <c r="AI206" s="243"/>
      <c r="AJ206" s="243"/>
      <c r="AK206" s="243"/>
      <c r="AL206" s="243"/>
      <c r="AM206" s="242"/>
      <c r="AN206" s="132"/>
      <c r="AO206" s="242"/>
      <c r="AP206" s="242"/>
      <c r="AQ206" s="242"/>
      <c r="AR206" s="242"/>
      <c r="AS206" s="242">
        <v>3150</v>
      </c>
      <c r="AT206" s="242"/>
      <c r="AU206" s="243"/>
      <c r="AV206" s="243"/>
      <c r="AW206" s="247"/>
      <c r="AX206" s="242"/>
      <c r="AY206" s="430"/>
      <c r="AZ206" s="431"/>
      <c r="BA206" s="431"/>
      <c r="BB206" s="442"/>
      <c r="BC206" s="362" t="s">
        <v>820</v>
      </c>
    </row>
    <row r="207" spans="1:154" s="300" customFormat="1" ht="17.100000000000001" customHeight="1" x14ac:dyDescent="0.2">
      <c r="A207" s="299"/>
      <c r="B207" s="227"/>
      <c r="C207" s="132" t="s">
        <v>184</v>
      </c>
      <c r="D207" s="287" t="s">
        <v>243</v>
      </c>
      <c r="E207" s="228" t="s">
        <v>827</v>
      </c>
      <c r="F207" s="243"/>
      <c r="G207" s="243"/>
      <c r="H207" s="338" t="s">
        <v>464</v>
      </c>
      <c r="I207" s="242">
        <v>82</v>
      </c>
      <c r="J207" s="243"/>
      <c r="K207" s="243" t="s">
        <v>828</v>
      </c>
      <c r="L207" s="275" t="s">
        <v>214</v>
      </c>
      <c r="M207" s="275" t="s">
        <v>229</v>
      </c>
      <c r="N207" s="275" t="s">
        <v>246</v>
      </c>
      <c r="O207" s="243">
        <v>1900</v>
      </c>
      <c r="P207" s="243">
        <v>1300</v>
      </c>
      <c r="Q207" s="243">
        <v>1500</v>
      </c>
      <c r="R207" s="243">
        <f t="shared" ref="R207:R237" si="17">(O207*P207)/1000000</f>
        <v>2.4700000000000002</v>
      </c>
      <c r="S207" s="242"/>
      <c r="T207" s="242"/>
      <c r="U207" s="243" t="s">
        <v>190</v>
      </c>
      <c r="V207" s="128">
        <v>0.15</v>
      </c>
      <c r="W207" s="134">
        <v>1400</v>
      </c>
      <c r="X207" s="231">
        <f t="shared" si="16"/>
        <v>1609.9999999999998</v>
      </c>
      <c r="Y207" s="135"/>
      <c r="Z207" s="339">
        <v>343048</v>
      </c>
      <c r="AA207" s="339">
        <v>394439</v>
      </c>
      <c r="AB207" s="339">
        <v>507885</v>
      </c>
      <c r="AC207" s="242"/>
      <c r="AD207" s="131"/>
      <c r="AE207" s="242"/>
      <c r="AF207" s="242"/>
      <c r="AG207" s="242"/>
      <c r="AH207" s="243"/>
      <c r="AI207" s="243"/>
      <c r="AJ207" s="243"/>
      <c r="AK207" s="243"/>
      <c r="AL207" s="243"/>
      <c r="AM207" s="242"/>
      <c r="AN207" s="132"/>
      <c r="AO207" s="242"/>
      <c r="AP207" s="242"/>
      <c r="AQ207" s="242"/>
      <c r="AR207" s="242"/>
      <c r="AS207" s="242">
        <v>315</v>
      </c>
      <c r="AT207" s="242"/>
      <c r="AU207" s="243"/>
      <c r="AV207" s="243"/>
      <c r="AW207" s="247"/>
      <c r="AX207" s="242"/>
      <c r="AY207" s="429"/>
      <c r="AZ207" s="323"/>
      <c r="BA207" s="323"/>
      <c r="BB207" s="442" t="s">
        <v>829</v>
      </c>
      <c r="BC207" s="362"/>
    </row>
    <row r="208" spans="1:154" s="324" customFormat="1" ht="17.100000000000001" customHeight="1" x14ac:dyDescent="0.2">
      <c r="A208" s="299"/>
      <c r="B208" s="227"/>
      <c r="C208" s="132" t="s">
        <v>184</v>
      </c>
      <c r="D208" s="287" t="s">
        <v>243</v>
      </c>
      <c r="E208" s="228" t="s">
        <v>830</v>
      </c>
      <c r="F208" s="243"/>
      <c r="G208" s="243"/>
      <c r="H208" s="338" t="s">
        <v>464</v>
      </c>
      <c r="I208" s="242">
        <v>82</v>
      </c>
      <c r="J208" s="243"/>
      <c r="K208" s="243" t="s">
        <v>828</v>
      </c>
      <c r="L208" s="275" t="s">
        <v>214</v>
      </c>
      <c r="M208" s="275" t="s">
        <v>229</v>
      </c>
      <c r="N208" s="275" t="s">
        <v>246</v>
      </c>
      <c r="O208" s="243">
        <v>1900</v>
      </c>
      <c r="P208" s="243">
        <v>1300</v>
      </c>
      <c r="Q208" s="243">
        <v>1500</v>
      </c>
      <c r="R208" s="243">
        <f t="shared" si="17"/>
        <v>2.4700000000000002</v>
      </c>
      <c r="S208" s="242"/>
      <c r="T208" s="242"/>
      <c r="U208" s="243" t="s">
        <v>190</v>
      </c>
      <c r="V208" s="128">
        <v>0.15</v>
      </c>
      <c r="W208" s="134">
        <v>1400</v>
      </c>
      <c r="X208" s="231">
        <f t="shared" si="16"/>
        <v>1609.9999999999998</v>
      </c>
      <c r="Y208" s="135"/>
      <c r="Z208" s="339">
        <v>343048</v>
      </c>
      <c r="AA208" s="339">
        <v>391939</v>
      </c>
      <c r="AB208" s="339">
        <v>507885</v>
      </c>
      <c r="AC208" s="242"/>
      <c r="AD208" s="131"/>
      <c r="AE208" s="242"/>
      <c r="AF208" s="242"/>
      <c r="AG208" s="242"/>
      <c r="AH208" s="243"/>
      <c r="AI208" s="243"/>
      <c r="AJ208" s="243"/>
      <c r="AK208" s="243"/>
      <c r="AL208" s="243"/>
      <c r="AM208" s="242"/>
      <c r="AN208" s="132"/>
      <c r="AO208" s="242"/>
      <c r="AP208" s="242"/>
      <c r="AQ208" s="242"/>
      <c r="AR208" s="242"/>
      <c r="AS208" s="242">
        <v>315</v>
      </c>
      <c r="AT208" s="242"/>
      <c r="AU208" s="243"/>
      <c r="AV208" s="243"/>
      <c r="AW208" s="247"/>
      <c r="AX208" s="242"/>
      <c r="AY208" s="429"/>
      <c r="AZ208" s="323"/>
      <c r="BA208" s="323"/>
      <c r="BB208" s="442" t="s">
        <v>829</v>
      </c>
      <c r="BC208" s="362"/>
      <c r="BF208" s="300"/>
      <c r="BG208" s="300"/>
      <c r="BH208" s="300"/>
      <c r="BI208" s="300"/>
      <c r="BJ208" s="300"/>
      <c r="BK208" s="300"/>
      <c r="BL208" s="300"/>
      <c r="BM208" s="300"/>
      <c r="BN208" s="300"/>
      <c r="BO208" s="300"/>
      <c r="BP208" s="300"/>
      <c r="BQ208" s="300"/>
      <c r="BR208" s="300"/>
      <c r="BS208" s="300"/>
      <c r="BT208" s="300"/>
      <c r="BU208" s="300"/>
      <c r="BV208" s="300"/>
      <c r="BW208" s="300"/>
      <c r="BX208" s="300"/>
      <c r="BY208" s="300"/>
      <c r="BZ208" s="300"/>
      <c r="CA208" s="300"/>
      <c r="CB208" s="300"/>
      <c r="CC208" s="300"/>
      <c r="CD208" s="300"/>
      <c r="CE208" s="300"/>
      <c r="CF208" s="300"/>
      <c r="CG208" s="300"/>
      <c r="CH208" s="300"/>
      <c r="CI208" s="300"/>
      <c r="CJ208" s="300"/>
      <c r="CK208" s="300"/>
      <c r="CL208" s="300"/>
      <c r="CM208" s="300"/>
      <c r="CN208" s="300"/>
      <c r="CO208" s="300"/>
      <c r="CP208" s="300"/>
      <c r="CQ208" s="300"/>
      <c r="CR208" s="300"/>
      <c r="CS208" s="300"/>
      <c r="CT208" s="300"/>
      <c r="CU208" s="300"/>
      <c r="CV208" s="300"/>
      <c r="CW208" s="300"/>
      <c r="CX208" s="300"/>
      <c r="CY208" s="300"/>
      <c r="CZ208" s="300"/>
      <c r="DA208" s="300"/>
      <c r="DB208" s="300"/>
      <c r="DC208" s="300"/>
      <c r="DD208" s="300"/>
      <c r="DE208" s="300"/>
      <c r="DF208" s="300"/>
      <c r="DG208" s="300"/>
      <c r="DH208" s="300"/>
      <c r="DI208" s="300"/>
      <c r="DJ208" s="300"/>
      <c r="DK208" s="300"/>
      <c r="DL208" s="300"/>
      <c r="DM208" s="300"/>
      <c r="DN208" s="300"/>
      <c r="DO208" s="300"/>
      <c r="DP208" s="300"/>
      <c r="DQ208" s="300"/>
      <c r="DR208" s="300"/>
      <c r="DS208" s="300"/>
      <c r="DT208" s="300"/>
      <c r="DU208" s="300"/>
      <c r="DV208" s="300"/>
      <c r="DW208" s="300"/>
      <c r="DX208" s="300"/>
      <c r="DY208" s="300"/>
      <c r="DZ208" s="300"/>
      <c r="EA208" s="300"/>
      <c r="EB208" s="300"/>
      <c r="EC208" s="300"/>
      <c r="ED208" s="300"/>
      <c r="EE208" s="300"/>
      <c r="EF208" s="300"/>
      <c r="EG208" s="300"/>
      <c r="EH208" s="300"/>
      <c r="EI208" s="300"/>
      <c r="EJ208" s="300"/>
      <c r="EK208" s="300"/>
      <c r="EL208" s="300"/>
      <c r="EM208" s="300"/>
      <c r="EN208" s="300"/>
      <c r="EO208" s="300"/>
      <c r="EP208" s="300"/>
      <c r="EQ208" s="300"/>
      <c r="ER208" s="300"/>
      <c r="ES208" s="300"/>
      <c r="ET208" s="300"/>
      <c r="EU208" s="300"/>
      <c r="EV208" s="300"/>
      <c r="EW208" s="300"/>
      <c r="EX208" s="300"/>
    </row>
    <row r="209" spans="1:154" s="300" customFormat="1" ht="17.100000000000001" customHeight="1" x14ac:dyDescent="0.2">
      <c r="A209" s="299" t="s">
        <v>183</v>
      </c>
      <c r="B209" s="227"/>
      <c r="C209" s="132" t="s">
        <v>184</v>
      </c>
      <c r="D209" s="287" t="s">
        <v>250</v>
      </c>
      <c r="E209" s="228" t="s">
        <v>831</v>
      </c>
      <c r="F209" s="243"/>
      <c r="G209" s="243"/>
      <c r="H209" s="338" t="s">
        <v>798</v>
      </c>
      <c r="I209" s="242">
        <v>82</v>
      </c>
      <c r="J209" s="243"/>
      <c r="K209" s="243" t="s">
        <v>804</v>
      </c>
      <c r="L209" s="275" t="s">
        <v>214</v>
      </c>
      <c r="M209" s="275" t="s">
        <v>229</v>
      </c>
      <c r="N209" s="275" t="s">
        <v>246</v>
      </c>
      <c r="O209" s="243">
        <v>500</v>
      </c>
      <c r="P209" s="243">
        <v>350</v>
      </c>
      <c r="Q209" s="243">
        <v>600</v>
      </c>
      <c r="R209" s="243">
        <f t="shared" si="17"/>
        <v>0.17499999999999999</v>
      </c>
      <c r="S209" s="242"/>
      <c r="T209" s="242"/>
      <c r="U209" s="243" t="s">
        <v>190</v>
      </c>
      <c r="V209" s="128">
        <v>0.15</v>
      </c>
      <c r="W209" s="129">
        <v>30</v>
      </c>
      <c r="X209" s="231">
        <f t="shared" si="16"/>
        <v>34.5</v>
      </c>
      <c r="Y209" s="135"/>
      <c r="Z209" s="339">
        <v>333067</v>
      </c>
      <c r="AA209" s="339">
        <v>396978</v>
      </c>
      <c r="AB209" s="339">
        <v>507940</v>
      </c>
      <c r="AC209" s="242"/>
      <c r="AD209" s="131"/>
      <c r="AE209" s="242"/>
      <c r="AF209" s="242"/>
      <c r="AG209" s="242"/>
      <c r="AH209" s="243"/>
      <c r="AI209" s="243"/>
      <c r="AJ209" s="243"/>
      <c r="AK209" s="243"/>
      <c r="AL209" s="243"/>
      <c r="AM209" s="242"/>
      <c r="AN209" s="132"/>
      <c r="AO209" s="242"/>
      <c r="AP209" s="242"/>
      <c r="AQ209" s="242"/>
      <c r="AR209" s="242"/>
      <c r="AS209" s="138"/>
      <c r="AT209" s="242"/>
      <c r="AU209" s="243"/>
      <c r="AV209" s="243"/>
      <c r="AW209" s="247"/>
      <c r="AX209" s="242"/>
      <c r="AY209" s="430"/>
      <c r="AZ209" s="431"/>
      <c r="BA209" s="431"/>
      <c r="BB209" s="442"/>
      <c r="BC209" s="362"/>
    </row>
    <row r="210" spans="1:154" s="322" customFormat="1" ht="17.100000000000001" customHeight="1" x14ac:dyDescent="0.2">
      <c r="A210" s="299" t="s">
        <v>183</v>
      </c>
      <c r="B210" s="227"/>
      <c r="C210" s="132" t="s">
        <v>184</v>
      </c>
      <c r="D210" s="287" t="s">
        <v>250</v>
      </c>
      <c r="E210" s="228" t="s">
        <v>832</v>
      </c>
      <c r="F210" s="243"/>
      <c r="G210" s="243"/>
      <c r="H210" s="338" t="s">
        <v>798</v>
      </c>
      <c r="I210" s="242">
        <v>82</v>
      </c>
      <c r="J210" s="243"/>
      <c r="K210" s="243" t="s">
        <v>804</v>
      </c>
      <c r="L210" s="275" t="s">
        <v>214</v>
      </c>
      <c r="M210" s="275" t="s">
        <v>229</v>
      </c>
      <c r="N210" s="275" t="s">
        <v>246</v>
      </c>
      <c r="O210" s="243">
        <v>500</v>
      </c>
      <c r="P210" s="243">
        <v>350</v>
      </c>
      <c r="Q210" s="243">
        <v>600</v>
      </c>
      <c r="R210" s="243">
        <f t="shared" si="17"/>
        <v>0.17499999999999999</v>
      </c>
      <c r="S210" s="242"/>
      <c r="T210" s="242"/>
      <c r="U210" s="243" t="s">
        <v>190</v>
      </c>
      <c r="V210" s="128">
        <v>0.15</v>
      </c>
      <c r="W210" s="129">
        <v>30</v>
      </c>
      <c r="X210" s="231">
        <f t="shared" si="16"/>
        <v>34.5</v>
      </c>
      <c r="Y210" s="135"/>
      <c r="Z210" s="339">
        <v>333067</v>
      </c>
      <c r="AA210" s="339">
        <v>392928</v>
      </c>
      <c r="AB210" s="339">
        <v>507940</v>
      </c>
      <c r="AC210" s="242"/>
      <c r="AD210" s="131"/>
      <c r="AE210" s="242"/>
      <c r="AF210" s="242"/>
      <c r="AG210" s="242"/>
      <c r="AH210" s="243"/>
      <c r="AI210" s="243"/>
      <c r="AJ210" s="243"/>
      <c r="AK210" s="243"/>
      <c r="AL210" s="243"/>
      <c r="AM210" s="242"/>
      <c r="AN210" s="132"/>
      <c r="AO210" s="242"/>
      <c r="AP210" s="242"/>
      <c r="AQ210" s="242"/>
      <c r="AR210" s="242"/>
      <c r="AS210" s="138"/>
      <c r="AT210" s="242"/>
      <c r="AU210" s="243"/>
      <c r="AV210" s="243"/>
      <c r="AW210" s="247"/>
      <c r="AX210" s="242"/>
      <c r="AY210" s="430"/>
      <c r="AZ210" s="431"/>
      <c r="BA210" s="431"/>
      <c r="BB210" s="442"/>
      <c r="BC210" s="362"/>
      <c r="BF210" s="300"/>
      <c r="BG210" s="300"/>
      <c r="BH210" s="300"/>
      <c r="BI210" s="300"/>
      <c r="BJ210" s="300"/>
      <c r="BK210" s="300"/>
      <c r="BL210" s="300"/>
      <c r="BM210" s="300"/>
      <c r="BN210" s="300"/>
      <c r="BO210" s="300"/>
      <c r="BP210" s="300"/>
      <c r="BQ210" s="300"/>
      <c r="BR210" s="300"/>
      <c r="BS210" s="300"/>
      <c r="BT210" s="300"/>
      <c r="BU210" s="300"/>
      <c r="BV210" s="300"/>
      <c r="BW210" s="300"/>
      <c r="BX210" s="300"/>
      <c r="BY210" s="300"/>
      <c r="BZ210" s="300"/>
      <c r="CA210" s="300"/>
      <c r="CB210" s="300"/>
      <c r="CC210" s="300"/>
      <c r="CD210" s="300"/>
      <c r="CE210" s="300"/>
      <c r="CF210" s="300"/>
      <c r="CG210" s="300"/>
      <c r="CH210" s="300"/>
      <c r="CI210" s="300"/>
      <c r="CJ210" s="300"/>
      <c r="CK210" s="300"/>
      <c r="CL210" s="300"/>
      <c r="CM210" s="300"/>
      <c r="CN210" s="300"/>
      <c r="CO210" s="300"/>
      <c r="CP210" s="300"/>
      <c r="CQ210" s="300"/>
      <c r="CR210" s="300"/>
      <c r="CS210" s="300"/>
      <c r="CT210" s="300"/>
      <c r="CU210" s="300"/>
      <c r="CV210" s="300"/>
      <c r="CW210" s="300"/>
      <c r="CX210" s="300"/>
      <c r="CY210" s="300"/>
      <c r="CZ210" s="300"/>
      <c r="DA210" s="300"/>
      <c r="DB210" s="300"/>
      <c r="DC210" s="300"/>
      <c r="DD210" s="300"/>
      <c r="DE210" s="300"/>
      <c r="DF210" s="300"/>
      <c r="DG210" s="300"/>
      <c r="DH210" s="300"/>
      <c r="DI210" s="300"/>
      <c r="DJ210" s="300"/>
      <c r="DK210" s="300"/>
      <c r="DL210" s="300"/>
      <c r="DM210" s="300"/>
      <c r="DN210" s="300"/>
      <c r="DO210" s="300"/>
      <c r="DP210" s="300"/>
      <c r="DQ210" s="300"/>
      <c r="DR210" s="300"/>
      <c r="DS210" s="300"/>
      <c r="DT210" s="300"/>
      <c r="DU210" s="300"/>
      <c r="DV210" s="300"/>
      <c r="DW210" s="300"/>
      <c r="DX210" s="300"/>
      <c r="DY210" s="300"/>
      <c r="DZ210" s="300"/>
      <c r="EA210" s="300"/>
      <c r="EB210" s="300"/>
      <c r="EC210" s="300"/>
      <c r="ED210" s="300"/>
      <c r="EE210" s="300"/>
      <c r="EF210" s="300"/>
      <c r="EG210" s="300"/>
      <c r="EH210" s="300"/>
      <c r="EI210" s="300"/>
      <c r="EJ210" s="300"/>
      <c r="EK210" s="300"/>
      <c r="EL210" s="300"/>
      <c r="EM210" s="300"/>
      <c r="EN210" s="300"/>
      <c r="EO210" s="300"/>
      <c r="EP210" s="300"/>
      <c r="EQ210" s="300"/>
      <c r="ER210" s="300"/>
      <c r="ES210" s="300"/>
      <c r="ET210" s="300"/>
      <c r="EU210" s="300"/>
      <c r="EV210" s="300"/>
      <c r="EW210" s="300"/>
      <c r="EX210" s="300"/>
    </row>
    <row r="211" spans="1:154" s="300" customFormat="1" ht="17.100000000000001" customHeight="1" x14ac:dyDescent="0.2">
      <c r="A211" s="299" t="s">
        <v>183</v>
      </c>
      <c r="B211" s="227"/>
      <c r="C211" s="132" t="s">
        <v>184</v>
      </c>
      <c r="D211" s="287" t="s">
        <v>250</v>
      </c>
      <c r="E211" s="228" t="s">
        <v>833</v>
      </c>
      <c r="F211" s="243"/>
      <c r="G211" s="243"/>
      <c r="H211" s="338" t="s">
        <v>798</v>
      </c>
      <c r="I211" s="242">
        <v>82</v>
      </c>
      <c r="J211" s="243"/>
      <c r="K211" s="243" t="s">
        <v>804</v>
      </c>
      <c r="L211" s="275" t="s">
        <v>214</v>
      </c>
      <c r="M211" s="275" t="s">
        <v>229</v>
      </c>
      <c r="N211" s="275" t="s">
        <v>246</v>
      </c>
      <c r="O211" s="243">
        <v>500</v>
      </c>
      <c r="P211" s="243">
        <v>350</v>
      </c>
      <c r="Q211" s="243">
        <v>600</v>
      </c>
      <c r="R211" s="243">
        <f t="shared" si="17"/>
        <v>0.17499999999999999</v>
      </c>
      <c r="S211" s="242"/>
      <c r="T211" s="242"/>
      <c r="U211" s="243" t="s">
        <v>190</v>
      </c>
      <c r="V211" s="128">
        <v>0.15</v>
      </c>
      <c r="W211" s="129">
        <v>30</v>
      </c>
      <c r="X211" s="231">
        <f t="shared" si="16"/>
        <v>34.5</v>
      </c>
      <c r="Y211" s="135"/>
      <c r="Z211" s="339">
        <v>333067</v>
      </c>
      <c r="AA211" s="339">
        <v>389428</v>
      </c>
      <c r="AB211" s="339">
        <v>507940</v>
      </c>
      <c r="AC211" s="242"/>
      <c r="AD211" s="131"/>
      <c r="AE211" s="242"/>
      <c r="AF211" s="242"/>
      <c r="AG211" s="242"/>
      <c r="AH211" s="243"/>
      <c r="AI211" s="243"/>
      <c r="AJ211" s="243"/>
      <c r="AK211" s="243"/>
      <c r="AL211" s="243"/>
      <c r="AM211" s="242"/>
      <c r="AN211" s="132"/>
      <c r="AO211" s="242"/>
      <c r="AP211" s="242"/>
      <c r="AQ211" s="242"/>
      <c r="AR211" s="242"/>
      <c r="AS211" s="138"/>
      <c r="AT211" s="242"/>
      <c r="AU211" s="243"/>
      <c r="AV211" s="243"/>
      <c r="AW211" s="247"/>
      <c r="AX211" s="242"/>
      <c r="AY211" s="430"/>
      <c r="AZ211" s="431"/>
      <c r="BA211" s="431"/>
      <c r="BB211" s="442"/>
      <c r="BC211" s="362"/>
    </row>
    <row r="212" spans="1:154" s="300" customFormat="1" ht="17.100000000000001" customHeight="1" x14ac:dyDescent="0.2">
      <c r="A212" s="299" t="s">
        <v>183</v>
      </c>
      <c r="B212" s="227"/>
      <c r="C212" s="132" t="s">
        <v>184</v>
      </c>
      <c r="D212" s="287" t="s">
        <v>834</v>
      </c>
      <c r="E212" s="228" t="s">
        <v>835</v>
      </c>
      <c r="F212" s="243"/>
      <c r="G212" s="243"/>
      <c r="H212" s="338" t="s">
        <v>836</v>
      </c>
      <c r="I212" s="242">
        <v>85</v>
      </c>
      <c r="J212" s="243"/>
      <c r="K212" s="243" t="s">
        <v>837</v>
      </c>
      <c r="L212" s="275" t="s">
        <v>214</v>
      </c>
      <c r="M212" s="275" t="s">
        <v>229</v>
      </c>
      <c r="N212" s="275" t="s">
        <v>773</v>
      </c>
      <c r="O212" s="243">
        <v>10500</v>
      </c>
      <c r="P212" s="243">
        <v>800</v>
      </c>
      <c r="Q212" s="243">
        <v>1675</v>
      </c>
      <c r="R212" s="243">
        <f t="shared" si="17"/>
        <v>8.4</v>
      </c>
      <c r="S212" s="242"/>
      <c r="T212" s="242"/>
      <c r="U212" s="243" t="s">
        <v>190</v>
      </c>
      <c r="V212" s="128">
        <v>0.15</v>
      </c>
      <c r="W212" s="134">
        <v>13700</v>
      </c>
      <c r="X212" s="231">
        <f t="shared" si="16"/>
        <v>15754.999999999998</v>
      </c>
      <c r="Y212" s="135"/>
      <c r="Z212" s="339">
        <v>340475</v>
      </c>
      <c r="AA212" s="339">
        <v>384547</v>
      </c>
      <c r="AB212" s="339">
        <v>500900</v>
      </c>
      <c r="AC212" s="242"/>
      <c r="AD212" s="131"/>
      <c r="AE212" s="242"/>
      <c r="AF212" s="242"/>
      <c r="AG212" s="242"/>
      <c r="AH212" s="243"/>
      <c r="AI212" s="243"/>
      <c r="AJ212" s="243"/>
      <c r="AK212" s="243"/>
      <c r="AL212" s="243"/>
      <c r="AM212" s="242"/>
      <c r="AN212" s="132"/>
      <c r="AO212" s="242"/>
      <c r="AP212" s="242"/>
      <c r="AQ212" s="242"/>
      <c r="AR212" s="242"/>
      <c r="AS212" s="242"/>
      <c r="AT212" s="242"/>
      <c r="AU212" s="243"/>
      <c r="AV212" s="243"/>
      <c r="AW212" s="247"/>
      <c r="AX212" s="242"/>
      <c r="AY212" s="429"/>
      <c r="AZ212" s="323"/>
      <c r="BA212" s="323"/>
      <c r="BB212" s="442" t="s">
        <v>838</v>
      </c>
      <c r="BC212" s="362"/>
    </row>
    <row r="213" spans="1:154" s="300" customFormat="1" ht="17.100000000000001" customHeight="1" x14ac:dyDescent="0.2">
      <c r="A213" s="299" t="s">
        <v>183</v>
      </c>
      <c r="B213" s="227"/>
      <c r="C213" s="132" t="s">
        <v>184</v>
      </c>
      <c r="D213" s="287" t="s">
        <v>834</v>
      </c>
      <c r="E213" s="228" t="s">
        <v>839</v>
      </c>
      <c r="F213" s="243"/>
      <c r="G213" s="243"/>
      <c r="H213" s="338" t="s">
        <v>836</v>
      </c>
      <c r="I213" s="242">
        <v>85</v>
      </c>
      <c r="J213" s="243"/>
      <c r="K213" s="243" t="s">
        <v>840</v>
      </c>
      <c r="L213" s="275" t="s">
        <v>188</v>
      </c>
      <c r="M213" s="275" t="s">
        <v>205</v>
      </c>
      <c r="N213" s="275" t="s">
        <v>776</v>
      </c>
      <c r="O213" s="243">
        <v>10500</v>
      </c>
      <c r="P213" s="243">
        <v>800</v>
      </c>
      <c r="Q213" s="243">
        <v>1675</v>
      </c>
      <c r="R213" s="243">
        <f t="shared" si="17"/>
        <v>8.4</v>
      </c>
      <c r="S213" s="242"/>
      <c r="T213" s="242"/>
      <c r="U213" s="243" t="s">
        <v>190</v>
      </c>
      <c r="V213" s="128">
        <v>0.15</v>
      </c>
      <c r="W213" s="134">
        <v>13700</v>
      </c>
      <c r="X213" s="231">
        <f t="shared" si="16"/>
        <v>15754.999999999998</v>
      </c>
      <c r="Y213" s="135"/>
      <c r="Z213" s="339">
        <v>340475</v>
      </c>
      <c r="AA213" s="339">
        <v>379622</v>
      </c>
      <c r="AB213" s="339">
        <v>500900</v>
      </c>
      <c r="AC213" s="242"/>
      <c r="AD213" s="131"/>
      <c r="AE213" s="242"/>
      <c r="AF213" s="242"/>
      <c r="AG213" s="242"/>
      <c r="AH213" s="243"/>
      <c r="AI213" s="243"/>
      <c r="AJ213" s="243"/>
      <c r="AK213" s="243"/>
      <c r="AL213" s="243"/>
      <c r="AM213" s="242"/>
      <c r="AN213" s="132"/>
      <c r="AO213" s="242"/>
      <c r="AP213" s="242"/>
      <c r="AQ213" s="242"/>
      <c r="AR213" s="242"/>
      <c r="AS213" s="242"/>
      <c r="AT213" s="242"/>
      <c r="AU213" s="243"/>
      <c r="AV213" s="243"/>
      <c r="AW213" s="247"/>
      <c r="AX213" s="242"/>
      <c r="AY213" s="429"/>
      <c r="AZ213" s="323"/>
      <c r="BA213" s="323"/>
      <c r="BB213" s="442" t="s">
        <v>841</v>
      </c>
      <c r="BC213" s="362"/>
    </row>
    <row r="214" spans="1:154" s="300" customFormat="1" ht="17.100000000000001" customHeight="1" x14ac:dyDescent="0.2">
      <c r="A214" s="299" t="s">
        <v>183</v>
      </c>
      <c r="B214" s="227"/>
      <c r="C214" s="132" t="s">
        <v>184</v>
      </c>
      <c r="D214" s="287" t="s">
        <v>834</v>
      </c>
      <c r="E214" s="228" t="s">
        <v>842</v>
      </c>
      <c r="F214" s="243"/>
      <c r="G214" s="243"/>
      <c r="H214" s="338" t="s">
        <v>843</v>
      </c>
      <c r="I214" s="242">
        <v>85</v>
      </c>
      <c r="J214" s="243"/>
      <c r="K214" s="243" t="s">
        <v>844</v>
      </c>
      <c r="L214" s="275" t="s">
        <v>188</v>
      </c>
      <c r="M214" s="275" t="s">
        <v>205</v>
      </c>
      <c r="N214" s="275" t="s">
        <v>845</v>
      </c>
      <c r="O214" s="243">
        <v>570</v>
      </c>
      <c r="P214" s="243">
        <v>940</v>
      </c>
      <c r="Q214" s="243">
        <v>680</v>
      </c>
      <c r="R214" s="243">
        <f t="shared" si="17"/>
        <v>0.53580000000000005</v>
      </c>
      <c r="S214" s="242"/>
      <c r="T214" s="242"/>
      <c r="U214" s="243" t="s">
        <v>190</v>
      </c>
      <c r="V214" s="128">
        <v>0.15</v>
      </c>
      <c r="W214" s="134">
        <v>135</v>
      </c>
      <c r="X214" s="231">
        <f t="shared" si="16"/>
        <v>155.25</v>
      </c>
      <c r="Y214" s="135"/>
      <c r="Z214" s="339">
        <v>336100</v>
      </c>
      <c r="AA214" s="339">
        <v>383300</v>
      </c>
      <c r="AB214" s="339">
        <v>501650</v>
      </c>
      <c r="AC214" s="242"/>
      <c r="AD214" s="131"/>
      <c r="AE214" s="242"/>
      <c r="AF214" s="242"/>
      <c r="AG214" s="242"/>
      <c r="AH214" s="243"/>
      <c r="AI214" s="243"/>
      <c r="AJ214" s="243"/>
      <c r="AK214" s="243"/>
      <c r="AL214" s="243"/>
      <c r="AM214" s="242"/>
      <c r="AN214" s="132"/>
      <c r="AO214" s="242"/>
      <c r="AP214" s="242"/>
      <c r="AQ214" s="242"/>
      <c r="AR214" s="242"/>
      <c r="AS214" s="242"/>
      <c r="AT214" s="242"/>
      <c r="AU214" s="243"/>
      <c r="AV214" s="243"/>
      <c r="AW214" s="247"/>
      <c r="AX214" s="242"/>
      <c r="AY214" s="430"/>
      <c r="AZ214" s="431"/>
      <c r="BA214" s="431"/>
      <c r="BB214" s="442"/>
      <c r="BC214" s="362"/>
    </row>
    <row r="215" spans="1:154" s="300" customFormat="1" ht="17.100000000000001" customHeight="1" x14ac:dyDescent="0.2">
      <c r="A215" s="299" t="s">
        <v>183</v>
      </c>
      <c r="B215" s="227"/>
      <c r="C215" s="132" t="s">
        <v>184</v>
      </c>
      <c r="D215" s="287" t="s">
        <v>226</v>
      </c>
      <c r="E215" s="228" t="s">
        <v>846</v>
      </c>
      <c r="F215" s="243"/>
      <c r="G215" s="243"/>
      <c r="H215" s="338" t="s">
        <v>843</v>
      </c>
      <c r="I215" s="242">
        <v>85</v>
      </c>
      <c r="J215" s="243"/>
      <c r="K215" s="243" t="s">
        <v>847</v>
      </c>
      <c r="L215" s="275" t="s">
        <v>188</v>
      </c>
      <c r="M215" s="275" t="s">
        <v>205</v>
      </c>
      <c r="N215" s="275" t="s">
        <v>845</v>
      </c>
      <c r="O215" s="243">
        <v>900</v>
      </c>
      <c r="P215" s="243">
        <v>350</v>
      </c>
      <c r="Q215" s="243">
        <v>1150</v>
      </c>
      <c r="R215" s="243">
        <f t="shared" si="17"/>
        <v>0.315</v>
      </c>
      <c r="S215" s="242"/>
      <c r="T215" s="242"/>
      <c r="U215" s="243" t="s">
        <v>190</v>
      </c>
      <c r="V215" s="128">
        <v>0.15</v>
      </c>
      <c r="W215" s="134">
        <v>150</v>
      </c>
      <c r="X215" s="231">
        <f t="shared" si="16"/>
        <v>172.5</v>
      </c>
      <c r="Y215" s="135"/>
      <c r="Z215" s="339">
        <v>336450</v>
      </c>
      <c r="AA215" s="339">
        <v>384650</v>
      </c>
      <c r="AB215" s="339">
        <v>501200</v>
      </c>
      <c r="AC215" s="242"/>
      <c r="AD215" s="131"/>
      <c r="AE215" s="242"/>
      <c r="AF215" s="242"/>
      <c r="AG215" s="242"/>
      <c r="AH215" s="243"/>
      <c r="AI215" s="243"/>
      <c r="AJ215" s="243"/>
      <c r="AK215" s="243"/>
      <c r="AL215" s="243"/>
      <c r="AM215" s="242"/>
      <c r="AN215" s="132"/>
      <c r="AO215" s="242"/>
      <c r="AP215" s="242"/>
      <c r="AQ215" s="242"/>
      <c r="AR215" s="242"/>
      <c r="AS215" s="242"/>
      <c r="AT215" s="242"/>
      <c r="AU215" s="243"/>
      <c r="AV215" s="243"/>
      <c r="AW215" s="247"/>
      <c r="AX215" s="242"/>
      <c r="AY215" s="430"/>
      <c r="AZ215" s="431"/>
      <c r="BA215" s="431"/>
      <c r="BB215" s="442"/>
      <c r="BC215" s="362"/>
    </row>
    <row r="216" spans="1:154" s="326" customFormat="1" ht="17.100000000000001" customHeight="1" x14ac:dyDescent="0.2">
      <c r="A216" s="299"/>
      <c r="B216" s="227"/>
      <c r="C216" s="132" t="s">
        <v>184</v>
      </c>
      <c r="D216" s="287" t="s">
        <v>806</v>
      </c>
      <c r="E216" s="228" t="s">
        <v>848</v>
      </c>
      <c r="F216" s="243"/>
      <c r="G216" s="243"/>
      <c r="H216" s="338" t="s">
        <v>836</v>
      </c>
      <c r="I216" s="242">
        <v>85</v>
      </c>
      <c r="J216" s="243"/>
      <c r="K216" s="243" t="s">
        <v>849</v>
      </c>
      <c r="L216" s="275" t="s">
        <v>188</v>
      </c>
      <c r="M216" s="275" t="s">
        <v>205</v>
      </c>
      <c r="N216" s="275" t="s">
        <v>845</v>
      </c>
      <c r="O216" s="243">
        <f>(3.6/2)*1000</f>
        <v>1800</v>
      </c>
      <c r="P216" s="243">
        <v>650</v>
      </c>
      <c r="Q216" s="243">
        <v>2000</v>
      </c>
      <c r="R216" s="243">
        <f t="shared" si="17"/>
        <v>1.17</v>
      </c>
      <c r="S216" s="242"/>
      <c r="T216" s="242"/>
      <c r="U216" s="243" t="s">
        <v>190</v>
      </c>
      <c r="V216" s="128">
        <v>0.15</v>
      </c>
      <c r="W216" s="134">
        <v>500</v>
      </c>
      <c r="X216" s="231">
        <f t="shared" si="16"/>
        <v>575</v>
      </c>
      <c r="Y216" s="135"/>
      <c r="Z216" s="339">
        <v>333016</v>
      </c>
      <c r="AA216" s="339">
        <v>385804</v>
      </c>
      <c r="AB216" s="339">
        <v>502200</v>
      </c>
      <c r="AC216" s="242"/>
      <c r="AD216" s="131"/>
      <c r="AE216" s="242"/>
      <c r="AF216" s="242"/>
      <c r="AG216" s="242"/>
      <c r="AH216" s="243"/>
      <c r="AI216" s="243"/>
      <c r="AJ216" s="243"/>
      <c r="AK216" s="243"/>
      <c r="AL216" s="243"/>
      <c r="AM216" s="242"/>
      <c r="AN216" s="132"/>
      <c r="AO216" s="242"/>
      <c r="AP216" s="242"/>
      <c r="AQ216" s="242"/>
      <c r="AR216" s="242"/>
      <c r="AS216" s="242"/>
      <c r="AT216" s="242"/>
      <c r="AU216" s="243"/>
      <c r="AV216" s="243"/>
      <c r="AW216" s="247"/>
      <c r="AX216" s="242"/>
      <c r="AY216" s="430"/>
      <c r="AZ216" s="431"/>
      <c r="BA216" s="431"/>
      <c r="BB216" s="442"/>
      <c r="BC216" s="362"/>
      <c r="BF216" s="300"/>
      <c r="BG216" s="327"/>
      <c r="BH216" s="327"/>
      <c r="BI216" s="327"/>
      <c r="BJ216" s="327"/>
      <c r="BK216" s="327"/>
      <c r="BL216" s="327"/>
      <c r="BM216" s="327"/>
      <c r="BN216" s="327"/>
      <c r="BO216" s="327"/>
      <c r="BP216" s="327"/>
      <c r="BQ216" s="327"/>
      <c r="BR216" s="327"/>
      <c r="BS216" s="327"/>
      <c r="BT216" s="327"/>
      <c r="BU216" s="327"/>
      <c r="BV216" s="327"/>
      <c r="BW216" s="327"/>
      <c r="BX216" s="327"/>
      <c r="BY216" s="327"/>
      <c r="BZ216" s="327"/>
      <c r="CA216" s="327"/>
      <c r="CB216" s="327"/>
      <c r="CC216" s="327"/>
      <c r="CD216" s="327"/>
      <c r="CE216" s="327"/>
      <c r="CF216" s="327"/>
      <c r="CG216" s="327"/>
      <c r="CH216" s="327"/>
      <c r="CI216" s="327"/>
      <c r="CJ216" s="327"/>
      <c r="CK216" s="327"/>
      <c r="CL216" s="327"/>
      <c r="CM216" s="327"/>
      <c r="CN216" s="327"/>
      <c r="CO216" s="327"/>
      <c r="CP216" s="327"/>
      <c r="CQ216" s="327"/>
      <c r="CR216" s="327"/>
      <c r="CS216" s="327"/>
      <c r="CT216" s="327"/>
      <c r="CU216" s="327"/>
      <c r="CV216" s="327"/>
      <c r="CW216" s="327"/>
      <c r="CX216" s="327"/>
      <c r="CY216" s="327"/>
      <c r="CZ216" s="327"/>
      <c r="DA216" s="327"/>
      <c r="DB216" s="327"/>
      <c r="DC216" s="327"/>
      <c r="DD216" s="327"/>
      <c r="DE216" s="327"/>
      <c r="DF216" s="327"/>
      <c r="DG216" s="327"/>
      <c r="DH216" s="327"/>
      <c r="DI216" s="327"/>
      <c r="DJ216" s="327"/>
      <c r="DK216" s="327"/>
      <c r="DL216" s="327"/>
      <c r="DM216" s="327"/>
      <c r="DN216" s="327"/>
      <c r="DO216" s="327"/>
      <c r="DP216" s="327"/>
      <c r="DQ216" s="327"/>
      <c r="DR216" s="327"/>
      <c r="DS216" s="327"/>
      <c r="DT216" s="327"/>
      <c r="DU216" s="327"/>
      <c r="DV216" s="327"/>
      <c r="DW216" s="327"/>
      <c r="DX216" s="327"/>
      <c r="DY216" s="327"/>
      <c r="DZ216" s="327"/>
      <c r="EA216" s="327"/>
      <c r="EB216" s="327"/>
      <c r="EC216" s="327"/>
      <c r="ED216" s="327"/>
      <c r="EE216" s="327"/>
      <c r="EF216" s="327"/>
      <c r="EG216" s="327"/>
      <c r="EH216" s="327"/>
      <c r="EI216" s="327"/>
      <c r="EJ216" s="327"/>
      <c r="EK216" s="327"/>
      <c r="EL216" s="327"/>
      <c r="EM216" s="327"/>
      <c r="EN216" s="327"/>
      <c r="EO216" s="327"/>
      <c r="EP216" s="327"/>
      <c r="EQ216" s="327"/>
      <c r="ER216" s="327"/>
      <c r="ES216" s="327"/>
      <c r="ET216" s="327"/>
      <c r="EU216" s="327"/>
      <c r="EV216" s="327"/>
      <c r="EW216" s="327"/>
      <c r="EX216" s="327"/>
    </row>
    <row r="217" spans="1:154" s="326" customFormat="1" ht="17.100000000000001" customHeight="1" x14ac:dyDescent="0.2">
      <c r="A217" s="299"/>
      <c r="B217" s="227"/>
      <c r="C217" s="132" t="s">
        <v>184</v>
      </c>
      <c r="D217" s="287" t="s">
        <v>806</v>
      </c>
      <c r="E217" s="228" t="s">
        <v>850</v>
      </c>
      <c r="F217" s="243"/>
      <c r="G217" s="243"/>
      <c r="H217" s="338" t="s">
        <v>836</v>
      </c>
      <c r="I217" s="242">
        <v>85</v>
      </c>
      <c r="J217" s="243"/>
      <c r="K217" s="243" t="s">
        <v>851</v>
      </c>
      <c r="L217" s="275" t="s">
        <v>188</v>
      </c>
      <c r="M217" s="275" t="s">
        <v>205</v>
      </c>
      <c r="N217" s="275" t="s">
        <v>852</v>
      </c>
      <c r="O217" s="243">
        <f>(3.6/2)*1000</f>
        <v>1800</v>
      </c>
      <c r="P217" s="243">
        <v>650</v>
      </c>
      <c r="Q217" s="243">
        <v>2000</v>
      </c>
      <c r="R217" s="243">
        <f t="shared" si="17"/>
        <v>1.17</v>
      </c>
      <c r="S217" s="242"/>
      <c r="T217" s="242"/>
      <c r="U217" s="243" t="s">
        <v>190</v>
      </c>
      <c r="V217" s="128">
        <v>0.15</v>
      </c>
      <c r="W217" s="134">
        <v>500</v>
      </c>
      <c r="X217" s="231">
        <f t="shared" si="16"/>
        <v>575</v>
      </c>
      <c r="Y217" s="135"/>
      <c r="Z217" s="339">
        <v>336050</v>
      </c>
      <c r="AA217" s="339">
        <v>378427</v>
      </c>
      <c r="AB217" s="339">
        <v>502200</v>
      </c>
      <c r="AC217" s="242"/>
      <c r="AD217" s="131"/>
      <c r="AE217" s="242"/>
      <c r="AF217" s="242"/>
      <c r="AG217" s="242"/>
      <c r="AH217" s="243"/>
      <c r="AI217" s="243"/>
      <c r="AJ217" s="243"/>
      <c r="AK217" s="243"/>
      <c r="AL217" s="243"/>
      <c r="AM217" s="242"/>
      <c r="AN217" s="132"/>
      <c r="AO217" s="242"/>
      <c r="AP217" s="242"/>
      <c r="AQ217" s="242"/>
      <c r="AR217" s="242"/>
      <c r="AS217" s="242"/>
      <c r="AT217" s="242"/>
      <c r="AU217" s="243"/>
      <c r="AV217" s="243"/>
      <c r="AW217" s="247"/>
      <c r="AX217" s="242"/>
      <c r="AY217" s="430"/>
      <c r="AZ217" s="431"/>
      <c r="BA217" s="431"/>
      <c r="BB217" s="442"/>
      <c r="BC217" s="362"/>
      <c r="BF217" s="300"/>
      <c r="BG217" s="327"/>
      <c r="BH217" s="327"/>
      <c r="BI217" s="327"/>
      <c r="BJ217" s="327"/>
      <c r="BK217" s="327"/>
      <c r="BL217" s="327"/>
      <c r="BM217" s="327"/>
      <c r="BN217" s="327"/>
      <c r="BO217" s="327"/>
      <c r="BP217" s="327"/>
      <c r="BQ217" s="327"/>
      <c r="BR217" s="327"/>
      <c r="BS217" s="327"/>
      <c r="BT217" s="327"/>
      <c r="BU217" s="327"/>
      <c r="BV217" s="327"/>
      <c r="BW217" s="327"/>
      <c r="BX217" s="327"/>
      <c r="BY217" s="327"/>
      <c r="BZ217" s="327"/>
      <c r="CA217" s="327"/>
      <c r="CB217" s="327"/>
      <c r="CC217" s="327"/>
      <c r="CD217" s="327"/>
      <c r="CE217" s="327"/>
      <c r="CF217" s="327"/>
      <c r="CG217" s="327"/>
      <c r="CH217" s="327"/>
      <c r="CI217" s="327"/>
      <c r="CJ217" s="327"/>
      <c r="CK217" s="327"/>
      <c r="CL217" s="327"/>
      <c r="CM217" s="327"/>
      <c r="CN217" s="327"/>
      <c r="CO217" s="327"/>
      <c r="CP217" s="327"/>
      <c r="CQ217" s="327"/>
      <c r="CR217" s="327"/>
      <c r="CS217" s="327"/>
      <c r="CT217" s="327"/>
      <c r="CU217" s="327"/>
      <c r="CV217" s="327"/>
      <c r="CW217" s="327"/>
      <c r="CX217" s="327"/>
      <c r="CY217" s="327"/>
      <c r="CZ217" s="327"/>
      <c r="DA217" s="327"/>
      <c r="DB217" s="327"/>
      <c r="DC217" s="327"/>
      <c r="DD217" s="327"/>
      <c r="DE217" s="327"/>
      <c r="DF217" s="327"/>
      <c r="DG217" s="327"/>
      <c r="DH217" s="327"/>
      <c r="DI217" s="327"/>
      <c r="DJ217" s="327"/>
      <c r="DK217" s="327"/>
      <c r="DL217" s="327"/>
      <c r="DM217" s="327"/>
      <c r="DN217" s="327"/>
      <c r="DO217" s="327"/>
      <c r="DP217" s="327"/>
      <c r="DQ217" s="327"/>
      <c r="DR217" s="327"/>
      <c r="DS217" s="327"/>
      <c r="DT217" s="327"/>
      <c r="DU217" s="327"/>
      <c r="DV217" s="327"/>
      <c r="DW217" s="327"/>
      <c r="DX217" s="327"/>
      <c r="DY217" s="327"/>
      <c r="DZ217" s="327"/>
      <c r="EA217" s="327"/>
      <c r="EB217" s="327"/>
      <c r="EC217" s="327"/>
      <c r="ED217" s="327"/>
      <c r="EE217" s="327"/>
      <c r="EF217" s="327"/>
      <c r="EG217" s="327"/>
      <c r="EH217" s="327"/>
      <c r="EI217" s="327"/>
      <c r="EJ217" s="327"/>
      <c r="EK217" s="327"/>
      <c r="EL217" s="327"/>
      <c r="EM217" s="327"/>
      <c r="EN217" s="327"/>
      <c r="EO217" s="327"/>
      <c r="EP217" s="327"/>
      <c r="EQ217" s="327"/>
      <c r="ER217" s="327"/>
      <c r="ES217" s="327"/>
      <c r="ET217" s="327"/>
      <c r="EU217" s="327"/>
      <c r="EV217" s="327"/>
      <c r="EW217" s="327"/>
      <c r="EX217" s="327"/>
    </row>
    <row r="218" spans="1:154" s="300" customFormat="1" ht="17.100000000000001" customHeight="1" x14ac:dyDescent="0.2">
      <c r="A218" s="299"/>
      <c r="B218" s="227"/>
      <c r="C218" s="132" t="s">
        <v>184</v>
      </c>
      <c r="D218" s="287" t="s">
        <v>806</v>
      </c>
      <c r="E218" s="228" t="s">
        <v>853</v>
      </c>
      <c r="F218" s="243"/>
      <c r="G218" s="243"/>
      <c r="H218" s="338" t="s">
        <v>836</v>
      </c>
      <c r="I218" s="242">
        <v>85</v>
      </c>
      <c r="J218" s="243"/>
      <c r="K218" s="243" t="s">
        <v>854</v>
      </c>
      <c r="L218" s="275" t="s">
        <v>214</v>
      </c>
      <c r="M218" s="275" t="s">
        <v>229</v>
      </c>
      <c r="N218" s="275" t="s">
        <v>719</v>
      </c>
      <c r="O218" s="243">
        <f>(3.6/4)*1000</f>
        <v>900</v>
      </c>
      <c r="P218" s="243">
        <v>650</v>
      </c>
      <c r="Q218" s="243">
        <v>2000</v>
      </c>
      <c r="R218" s="243">
        <f t="shared" si="17"/>
        <v>0.58499999999999996</v>
      </c>
      <c r="S218" s="242"/>
      <c r="T218" s="242"/>
      <c r="U218" s="243" t="s">
        <v>190</v>
      </c>
      <c r="V218" s="128">
        <v>0.15</v>
      </c>
      <c r="W218" s="134">
        <v>250</v>
      </c>
      <c r="X218" s="231">
        <f t="shared" si="16"/>
        <v>287.5</v>
      </c>
      <c r="Y218" s="135"/>
      <c r="Z218" s="339">
        <v>332927</v>
      </c>
      <c r="AA218" s="339">
        <v>399190</v>
      </c>
      <c r="AB218" s="339">
        <v>502260</v>
      </c>
      <c r="AC218" s="242"/>
      <c r="AD218" s="131"/>
      <c r="AE218" s="242"/>
      <c r="AF218" s="242"/>
      <c r="AG218" s="242"/>
      <c r="AH218" s="243"/>
      <c r="AI218" s="243"/>
      <c r="AJ218" s="243"/>
      <c r="AK218" s="243"/>
      <c r="AL218" s="243"/>
      <c r="AM218" s="242"/>
      <c r="AN218" s="132"/>
      <c r="AO218" s="242"/>
      <c r="AP218" s="242"/>
      <c r="AQ218" s="242"/>
      <c r="AR218" s="242"/>
      <c r="AS218" s="242"/>
      <c r="AT218" s="242"/>
      <c r="AU218" s="243"/>
      <c r="AV218" s="243"/>
      <c r="AW218" s="247"/>
      <c r="AX218" s="242"/>
      <c r="AY218" s="430"/>
      <c r="AZ218" s="431"/>
      <c r="BA218" s="431"/>
      <c r="BB218" s="442"/>
      <c r="BC218" s="362"/>
    </row>
    <row r="219" spans="1:154" s="300" customFormat="1" ht="17.100000000000001" customHeight="1" x14ac:dyDescent="0.2">
      <c r="A219" s="299"/>
      <c r="B219" s="227"/>
      <c r="C219" s="132" t="s">
        <v>184</v>
      </c>
      <c r="D219" s="287" t="s">
        <v>806</v>
      </c>
      <c r="E219" s="228" t="s">
        <v>855</v>
      </c>
      <c r="F219" s="243"/>
      <c r="G219" s="243"/>
      <c r="H219" s="338" t="s">
        <v>836</v>
      </c>
      <c r="I219" s="242">
        <v>85</v>
      </c>
      <c r="J219" s="243"/>
      <c r="K219" s="243" t="s">
        <v>856</v>
      </c>
      <c r="L219" s="275" t="s">
        <v>214</v>
      </c>
      <c r="M219" s="275" t="s">
        <v>229</v>
      </c>
      <c r="N219" s="275" t="s">
        <v>719</v>
      </c>
      <c r="O219" s="243">
        <f>(3.6/4)*1000</f>
        <v>900</v>
      </c>
      <c r="P219" s="243">
        <v>650</v>
      </c>
      <c r="Q219" s="243">
        <v>2000</v>
      </c>
      <c r="R219" s="243">
        <f t="shared" si="17"/>
        <v>0.58499999999999996</v>
      </c>
      <c r="S219" s="242"/>
      <c r="T219" s="242"/>
      <c r="U219" s="243" t="s">
        <v>190</v>
      </c>
      <c r="V219" s="128">
        <v>0.15</v>
      </c>
      <c r="W219" s="134">
        <v>250</v>
      </c>
      <c r="X219" s="231">
        <f t="shared" si="16"/>
        <v>287.5</v>
      </c>
      <c r="Y219" s="135"/>
      <c r="Z219" s="339">
        <v>332927</v>
      </c>
      <c r="AA219" s="339">
        <v>390490</v>
      </c>
      <c r="AB219" s="339">
        <v>502260</v>
      </c>
      <c r="AC219" s="242"/>
      <c r="AD219" s="131"/>
      <c r="AE219" s="242"/>
      <c r="AF219" s="242"/>
      <c r="AG219" s="242"/>
      <c r="AH219" s="243"/>
      <c r="AI219" s="243"/>
      <c r="AJ219" s="243"/>
      <c r="AK219" s="243"/>
      <c r="AL219" s="243"/>
      <c r="AM219" s="242"/>
      <c r="AN219" s="132"/>
      <c r="AO219" s="242"/>
      <c r="AP219" s="242"/>
      <c r="AQ219" s="242"/>
      <c r="AR219" s="242"/>
      <c r="AS219" s="242"/>
      <c r="AT219" s="242"/>
      <c r="AU219" s="243"/>
      <c r="AV219" s="243"/>
      <c r="AW219" s="247"/>
      <c r="AX219" s="242"/>
      <c r="AY219" s="430"/>
      <c r="AZ219" s="431"/>
      <c r="BA219" s="431"/>
      <c r="BB219" s="442"/>
      <c r="BC219" s="362"/>
    </row>
    <row r="220" spans="1:154" s="300" customFormat="1" ht="17.100000000000001" customHeight="1" x14ac:dyDescent="0.2">
      <c r="A220" s="299"/>
      <c r="B220" s="227"/>
      <c r="C220" s="132" t="s">
        <v>184</v>
      </c>
      <c r="D220" s="287" t="s">
        <v>806</v>
      </c>
      <c r="E220" s="228" t="s">
        <v>857</v>
      </c>
      <c r="F220" s="243"/>
      <c r="G220" s="243"/>
      <c r="H220" s="338" t="s">
        <v>836</v>
      </c>
      <c r="I220" s="242">
        <v>85</v>
      </c>
      <c r="J220" s="243"/>
      <c r="K220" s="243" t="s">
        <v>854</v>
      </c>
      <c r="L220" s="275" t="s">
        <v>188</v>
      </c>
      <c r="M220" s="275" t="s">
        <v>205</v>
      </c>
      <c r="N220" s="275" t="s">
        <v>237</v>
      </c>
      <c r="O220" s="243">
        <f>(3.6/4)*1000</f>
        <v>900</v>
      </c>
      <c r="P220" s="243">
        <v>650</v>
      </c>
      <c r="Q220" s="243">
        <v>2000</v>
      </c>
      <c r="R220" s="243">
        <f t="shared" si="17"/>
        <v>0.58499999999999996</v>
      </c>
      <c r="S220" s="242"/>
      <c r="T220" s="242"/>
      <c r="U220" s="243" t="s">
        <v>190</v>
      </c>
      <c r="V220" s="128">
        <v>0.15</v>
      </c>
      <c r="W220" s="134">
        <v>250</v>
      </c>
      <c r="X220" s="231">
        <f t="shared" si="16"/>
        <v>287.5</v>
      </c>
      <c r="Y220" s="135"/>
      <c r="Z220" s="339">
        <v>327256</v>
      </c>
      <c r="AA220" s="339">
        <v>371907</v>
      </c>
      <c r="AB220" s="339">
        <v>502260</v>
      </c>
      <c r="AC220" s="242"/>
      <c r="AD220" s="131"/>
      <c r="AE220" s="242"/>
      <c r="AF220" s="242"/>
      <c r="AG220" s="242"/>
      <c r="AH220" s="243"/>
      <c r="AI220" s="243"/>
      <c r="AJ220" s="243"/>
      <c r="AK220" s="243"/>
      <c r="AL220" s="243"/>
      <c r="AM220" s="242"/>
      <c r="AN220" s="132"/>
      <c r="AO220" s="242"/>
      <c r="AP220" s="242"/>
      <c r="AQ220" s="242"/>
      <c r="AR220" s="242"/>
      <c r="AS220" s="242"/>
      <c r="AT220" s="242"/>
      <c r="AU220" s="243"/>
      <c r="AV220" s="243"/>
      <c r="AW220" s="247"/>
      <c r="AX220" s="242"/>
      <c r="AY220" s="430"/>
      <c r="AZ220" s="431"/>
      <c r="BA220" s="431"/>
      <c r="BB220" s="442"/>
      <c r="BC220" s="362"/>
    </row>
    <row r="221" spans="1:154" s="326" customFormat="1" ht="17.100000000000001" customHeight="1" x14ac:dyDescent="0.2">
      <c r="A221" s="299"/>
      <c r="B221" s="227"/>
      <c r="C221" s="132" t="s">
        <v>184</v>
      </c>
      <c r="D221" s="287" t="s">
        <v>806</v>
      </c>
      <c r="E221" s="228" t="s">
        <v>858</v>
      </c>
      <c r="F221" s="243"/>
      <c r="G221" s="243"/>
      <c r="H221" s="338" t="s">
        <v>836</v>
      </c>
      <c r="I221" s="242">
        <v>85</v>
      </c>
      <c r="J221" s="243"/>
      <c r="K221" s="243" t="s">
        <v>856</v>
      </c>
      <c r="L221" s="275" t="s">
        <v>188</v>
      </c>
      <c r="M221" s="275" t="s">
        <v>205</v>
      </c>
      <c r="N221" s="275" t="s">
        <v>237</v>
      </c>
      <c r="O221" s="243">
        <f>(3.6/4)*1000</f>
        <v>900</v>
      </c>
      <c r="P221" s="243">
        <v>650</v>
      </c>
      <c r="Q221" s="243">
        <v>2000</v>
      </c>
      <c r="R221" s="243">
        <f t="shared" si="17"/>
        <v>0.58499999999999996</v>
      </c>
      <c r="S221" s="242"/>
      <c r="T221" s="242"/>
      <c r="U221" s="243" t="s">
        <v>190</v>
      </c>
      <c r="V221" s="128">
        <v>0.15</v>
      </c>
      <c r="W221" s="134">
        <v>250</v>
      </c>
      <c r="X221" s="231">
        <f t="shared" si="16"/>
        <v>287.5</v>
      </c>
      <c r="Y221" s="135"/>
      <c r="Z221" s="339">
        <v>328286</v>
      </c>
      <c r="AA221" s="339">
        <v>371907</v>
      </c>
      <c r="AB221" s="339">
        <v>502260</v>
      </c>
      <c r="AC221" s="242"/>
      <c r="AD221" s="131"/>
      <c r="AE221" s="242"/>
      <c r="AF221" s="242"/>
      <c r="AG221" s="242"/>
      <c r="AH221" s="243"/>
      <c r="AI221" s="243"/>
      <c r="AJ221" s="243"/>
      <c r="AK221" s="243"/>
      <c r="AL221" s="243"/>
      <c r="AM221" s="242"/>
      <c r="AN221" s="132"/>
      <c r="AO221" s="242"/>
      <c r="AP221" s="242"/>
      <c r="AQ221" s="242"/>
      <c r="AR221" s="242"/>
      <c r="AS221" s="242"/>
      <c r="AT221" s="242"/>
      <c r="AU221" s="243"/>
      <c r="AV221" s="243"/>
      <c r="AW221" s="247"/>
      <c r="AX221" s="242"/>
      <c r="AY221" s="430"/>
      <c r="AZ221" s="431"/>
      <c r="BA221" s="431"/>
      <c r="BB221" s="442"/>
      <c r="BC221" s="362"/>
      <c r="BF221" s="300"/>
      <c r="BG221" s="327"/>
      <c r="BH221" s="327"/>
      <c r="BI221" s="327"/>
      <c r="BJ221" s="327"/>
      <c r="BK221" s="327"/>
      <c r="BL221" s="327"/>
      <c r="BM221" s="327"/>
      <c r="BN221" s="327"/>
      <c r="BO221" s="327"/>
      <c r="BP221" s="327"/>
      <c r="BQ221" s="327"/>
      <c r="BR221" s="327"/>
      <c r="BS221" s="327"/>
      <c r="BT221" s="327"/>
      <c r="BU221" s="327"/>
      <c r="BV221" s="327"/>
      <c r="BW221" s="327"/>
      <c r="BX221" s="327"/>
      <c r="BY221" s="327"/>
      <c r="BZ221" s="327"/>
      <c r="CA221" s="327"/>
      <c r="CB221" s="327"/>
      <c r="CC221" s="327"/>
      <c r="CD221" s="327"/>
      <c r="CE221" s="327"/>
      <c r="CF221" s="327"/>
      <c r="CG221" s="327"/>
      <c r="CH221" s="327"/>
      <c r="CI221" s="327"/>
      <c r="CJ221" s="327"/>
      <c r="CK221" s="327"/>
      <c r="CL221" s="327"/>
      <c r="CM221" s="327"/>
      <c r="CN221" s="327"/>
      <c r="CO221" s="327"/>
      <c r="CP221" s="327"/>
      <c r="CQ221" s="327"/>
      <c r="CR221" s="327"/>
      <c r="CS221" s="327"/>
      <c r="CT221" s="327"/>
      <c r="CU221" s="327"/>
      <c r="CV221" s="327"/>
      <c r="CW221" s="327"/>
      <c r="CX221" s="327"/>
      <c r="CY221" s="327"/>
      <c r="CZ221" s="327"/>
      <c r="DA221" s="327"/>
      <c r="DB221" s="327"/>
      <c r="DC221" s="327"/>
      <c r="DD221" s="327"/>
      <c r="DE221" s="327"/>
      <c r="DF221" s="327"/>
      <c r="DG221" s="327"/>
      <c r="DH221" s="327"/>
      <c r="DI221" s="327"/>
      <c r="DJ221" s="327"/>
      <c r="DK221" s="327"/>
      <c r="DL221" s="327"/>
      <c r="DM221" s="327"/>
      <c r="DN221" s="327"/>
      <c r="DO221" s="327"/>
      <c r="DP221" s="327"/>
      <c r="DQ221" s="327"/>
      <c r="DR221" s="327"/>
      <c r="DS221" s="327"/>
      <c r="DT221" s="327"/>
      <c r="DU221" s="327"/>
      <c r="DV221" s="327"/>
      <c r="DW221" s="327"/>
      <c r="DX221" s="327"/>
      <c r="DY221" s="327"/>
      <c r="DZ221" s="327"/>
      <c r="EA221" s="327"/>
      <c r="EB221" s="327"/>
      <c r="EC221" s="327"/>
      <c r="ED221" s="327"/>
      <c r="EE221" s="327"/>
      <c r="EF221" s="327"/>
      <c r="EG221" s="327"/>
      <c r="EH221" s="327"/>
      <c r="EI221" s="327"/>
      <c r="EJ221" s="327"/>
      <c r="EK221" s="327"/>
      <c r="EL221" s="327"/>
      <c r="EM221" s="327"/>
      <c r="EN221" s="327"/>
      <c r="EO221" s="327"/>
      <c r="EP221" s="327"/>
      <c r="EQ221" s="327"/>
      <c r="ER221" s="327"/>
      <c r="ES221" s="327"/>
      <c r="ET221" s="327"/>
      <c r="EU221" s="327"/>
      <c r="EV221" s="327"/>
      <c r="EW221" s="327"/>
      <c r="EX221" s="327"/>
    </row>
    <row r="222" spans="1:154" s="326" customFormat="1" ht="17.100000000000001" customHeight="1" x14ac:dyDescent="0.2">
      <c r="A222" s="299"/>
      <c r="B222" s="227"/>
      <c r="C222" s="132" t="s">
        <v>184</v>
      </c>
      <c r="D222" s="287" t="s">
        <v>238</v>
      </c>
      <c r="E222" s="228" t="s">
        <v>859</v>
      </c>
      <c r="F222" s="243"/>
      <c r="G222" s="243"/>
      <c r="H222" s="338" t="s">
        <v>836</v>
      </c>
      <c r="I222" s="242">
        <v>85</v>
      </c>
      <c r="J222" s="243"/>
      <c r="K222" s="243" t="s">
        <v>860</v>
      </c>
      <c r="L222" s="275" t="s">
        <v>188</v>
      </c>
      <c r="M222" s="275" t="s">
        <v>205</v>
      </c>
      <c r="N222" s="275" t="s">
        <v>845</v>
      </c>
      <c r="O222" s="243">
        <v>4000</v>
      </c>
      <c r="P222" s="243">
        <v>800</v>
      </c>
      <c r="Q222" s="243">
        <v>2100</v>
      </c>
      <c r="R222" s="243">
        <f t="shared" si="17"/>
        <v>3.2</v>
      </c>
      <c r="S222" s="242"/>
      <c r="T222" s="242"/>
      <c r="U222" s="243" t="s">
        <v>190</v>
      </c>
      <c r="V222" s="128">
        <v>0.15</v>
      </c>
      <c r="W222" s="134">
        <v>5000</v>
      </c>
      <c r="X222" s="231">
        <f t="shared" si="16"/>
        <v>5750</v>
      </c>
      <c r="Y222" s="135"/>
      <c r="Z222" s="339">
        <v>332969</v>
      </c>
      <c r="AA222" s="339">
        <v>383353</v>
      </c>
      <c r="AB222" s="339">
        <v>502200</v>
      </c>
      <c r="AC222" s="242"/>
      <c r="AD222" s="131"/>
      <c r="AE222" s="242"/>
      <c r="AF222" s="242"/>
      <c r="AG222" s="242"/>
      <c r="AH222" s="243"/>
      <c r="AI222" s="243"/>
      <c r="AJ222" s="243"/>
      <c r="AK222" s="243"/>
      <c r="AL222" s="243"/>
      <c r="AM222" s="242"/>
      <c r="AN222" s="132"/>
      <c r="AO222" s="242"/>
      <c r="AP222" s="242"/>
      <c r="AQ222" s="242"/>
      <c r="AR222" s="242"/>
      <c r="AS222" s="242">
        <v>240</v>
      </c>
      <c r="AT222" s="242"/>
      <c r="AU222" s="243"/>
      <c r="AV222" s="243"/>
      <c r="AW222" s="247"/>
      <c r="AX222" s="242"/>
      <c r="AY222" s="429"/>
      <c r="AZ222" s="323"/>
      <c r="BA222" s="323"/>
      <c r="BB222" s="442" t="s">
        <v>861</v>
      </c>
      <c r="BC222" s="362"/>
      <c r="BF222" s="322"/>
      <c r="BG222" s="327"/>
      <c r="BH222" s="327"/>
      <c r="BI222" s="327"/>
      <c r="BJ222" s="327"/>
      <c r="BK222" s="327"/>
      <c r="BL222" s="327"/>
      <c r="BM222" s="327"/>
      <c r="BN222" s="327"/>
      <c r="BO222" s="327"/>
      <c r="BP222" s="327"/>
      <c r="BQ222" s="327"/>
      <c r="BR222" s="327"/>
      <c r="BS222" s="327"/>
      <c r="BT222" s="327"/>
      <c r="BU222" s="327"/>
      <c r="BV222" s="327"/>
      <c r="BW222" s="327"/>
      <c r="BX222" s="327"/>
      <c r="BY222" s="327"/>
      <c r="BZ222" s="327"/>
      <c r="CA222" s="327"/>
      <c r="CB222" s="327"/>
      <c r="CC222" s="327"/>
      <c r="CD222" s="327"/>
      <c r="CE222" s="327"/>
      <c r="CF222" s="327"/>
      <c r="CG222" s="327"/>
      <c r="CH222" s="327"/>
      <c r="CI222" s="327"/>
      <c r="CJ222" s="327"/>
      <c r="CK222" s="327"/>
      <c r="CL222" s="327"/>
      <c r="CM222" s="327"/>
      <c r="CN222" s="327"/>
      <c r="CO222" s="327"/>
      <c r="CP222" s="327"/>
      <c r="CQ222" s="327"/>
      <c r="CR222" s="327"/>
      <c r="CS222" s="327"/>
      <c r="CT222" s="327"/>
      <c r="CU222" s="327"/>
      <c r="CV222" s="327"/>
      <c r="CW222" s="327"/>
      <c r="CX222" s="327"/>
      <c r="CY222" s="327"/>
      <c r="CZ222" s="327"/>
      <c r="DA222" s="327"/>
      <c r="DB222" s="327"/>
      <c r="DC222" s="327"/>
      <c r="DD222" s="327"/>
      <c r="DE222" s="327"/>
      <c r="DF222" s="327"/>
      <c r="DG222" s="327"/>
      <c r="DH222" s="327"/>
      <c r="DI222" s="327"/>
      <c r="DJ222" s="327"/>
      <c r="DK222" s="327"/>
      <c r="DL222" s="327"/>
      <c r="DM222" s="327"/>
      <c r="DN222" s="327"/>
      <c r="DO222" s="327"/>
      <c r="DP222" s="327"/>
      <c r="DQ222" s="327"/>
      <c r="DR222" s="327"/>
      <c r="DS222" s="327"/>
      <c r="DT222" s="327"/>
      <c r="DU222" s="327"/>
      <c r="DV222" s="327"/>
      <c r="DW222" s="327"/>
      <c r="DX222" s="327"/>
      <c r="DY222" s="327"/>
      <c r="DZ222" s="327"/>
      <c r="EA222" s="327"/>
      <c r="EB222" s="327"/>
      <c r="EC222" s="327"/>
      <c r="ED222" s="327"/>
      <c r="EE222" s="327"/>
      <c r="EF222" s="327"/>
      <c r="EG222" s="327"/>
      <c r="EH222" s="327"/>
      <c r="EI222" s="327"/>
      <c r="EJ222" s="327"/>
      <c r="EK222" s="327"/>
      <c r="EL222" s="327"/>
      <c r="EM222" s="327"/>
      <c r="EN222" s="327"/>
      <c r="EO222" s="327"/>
      <c r="EP222" s="327"/>
      <c r="EQ222" s="327"/>
      <c r="ER222" s="327"/>
      <c r="ES222" s="327"/>
      <c r="ET222" s="327"/>
      <c r="EU222" s="327"/>
      <c r="EV222" s="327"/>
      <c r="EW222" s="327"/>
      <c r="EX222" s="327"/>
    </row>
    <row r="223" spans="1:154" s="326" customFormat="1" ht="17.100000000000001" customHeight="1" x14ac:dyDescent="0.2">
      <c r="A223" s="299" t="s">
        <v>183</v>
      </c>
      <c r="B223" s="227"/>
      <c r="C223" s="132" t="s">
        <v>184</v>
      </c>
      <c r="D223" s="287" t="s">
        <v>238</v>
      </c>
      <c r="E223" s="228" t="s">
        <v>862</v>
      </c>
      <c r="F223" s="243"/>
      <c r="G223" s="243"/>
      <c r="H223" s="338" t="s">
        <v>836</v>
      </c>
      <c r="I223" s="242">
        <v>85</v>
      </c>
      <c r="J223" s="243"/>
      <c r="K223" s="243" t="s">
        <v>863</v>
      </c>
      <c r="L223" s="275" t="s">
        <v>188</v>
      </c>
      <c r="M223" s="275" t="s">
        <v>205</v>
      </c>
      <c r="N223" s="275" t="s">
        <v>852</v>
      </c>
      <c r="O223" s="243">
        <v>4000</v>
      </c>
      <c r="P223" s="243">
        <v>800</v>
      </c>
      <c r="Q223" s="243">
        <v>2100</v>
      </c>
      <c r="R223" s="243">
        <f t="shared" si="17"/>
        <v>3.2</v>
      </c>
      <c r="S223" s="242"/>
      <c r="T223" s="242"/>
      <c r="U223" s="243" t="s">
        <v>190</v>
      </c>
      <c r="V223" s="128">
        <v>0.15</v>
      </c>
      <c r="W223" s="134">
        <v>5000</v>
      </c>
      <c r="X223" s="231">
        <f t="shared" si="16"/>
        <v>5750</v>
      </c>
      <c r="Y223" s="135"/>
      <c r="Z223" s="339">
        <v>332970</v>
      </c>
      <c r="AA223" s="339">
        <v>377953</v>
      </c>
      <c r="AB223" s="339">
        <v>502200</v>
      </c>
      <c r="AC223" s="242"/>
      <c r="AD223" s="131"/>
      <c r="AE223" s="242"/>
      <c r="AF223" s="242"/>
      <c r="AG223" s="242"/>
      <c r="AH223" s="243"/>
      <c r="AI223" s="243"/>
      <c r="AJ223" s="243"/>
      <c r="AK223" s="243"/>
      <c r="AL223" s="243"/>
      <c r="AM223" s="242"/>
      <c r="AN223" s="132"/>
      <c r="AO223" s="242"/>
      <c r="AP223" s="242"/>
      <c r="AQ223" s="242"/>
      <c r="AR223" s="242"/>
      <c r="AS223" s="242">
        <v>240</v>
      </c>
      <c r="AT223" s="242"/>
      <c r="AU223" s="243"/>
      <c r="AV223" s="243"/>
      <c r="AW223" s="247"/>
      <c r="AX223" s="242"/>
      <c r="AY223" s="429"/>
      <c r="AZ223" s="323"/>
      <c r="BA223" s="323"/>
      <c r="BB223" s="442" t="s">
        <v>861</v>
      </c>
      <c r="BC223" s="362"/>
      <c r="BF223" s="300"/>
      <c r="BG223" s="327"/>
      <c r="BH223" s="327"/>
      <c r="BI223" s="327"/>
      <c r="BJ223" s="327"/>
      <c r="BK223" s="327"/>
      <c r="BL223" s="327"/>
      <c r="BM223" s="327"/>
      <c r="BN223" s="327"/>
      <c r="BO223" s="327"/>
      <c r="BP223" s="327"/>
      <c r="BQ223" s="327"/>
      <c r="BR223" s="327"/>
      <c r="BS223" s="327"/>
      <c r="BT223" s="327"/>
      <c r="BU223" s="327"/>
      <c r="BV223" s="327"/>
      <c r="BW223" s="327"/>
      <c r="BX223" s="327"/>
      <c r="BY223" s="327"/>
      <c r="BZ223" s="327"/>
      <c r="CA223" s="327"/>
      <c r="CB223" s="327"/>
      <c r="CC223" s="327"/>
      <c r="CD223" s="327"/>
      <c r="CE223" s="327"/>
      <c r="CF223" s="327"/>
      <c r="CG223" s="327"/>
      <c r="CH223" s="327"/>
      <c r="CI223" s="327"/>
      <c r="CJ223" s="327"/>
      <c r="CK223" s="327"/>
      <c r="CL223" s="327"/>
      <c r="CM223" s="327"/>
      <c r="CN223" s="327"/>
      <c r="CO223" s="327"/>
      <c r="CP223" s="327"/>
      <c r="CQ223" s="327"/>
      <c r="CR223" s="327"/>
      <c r="CS223" s="327"/>
      <c r="CT223" s="327"/>
      <c r="CU223" s="327"/>
      <c r="CV223" s="327"/>
      <c r="CW223" s="327"/>
      <c r="CX223" s="327"/>
      <c r="CY223" s="327"/>
      <c r="CZ223" s="327"/>
      <c r="DA223" s="327"/>
      <c r="DB223" s="327"/>
      <c r="DC223" s="327"/>
      <c r="DD223" s="327"/>
      <c r="DE223" s="327"/>
      <c r="DF223" s="327"/>
      <c r="DG223" s="327"/>
      <c r="DH223" s="327"/>
      <c r="DI223" s="327"/>
      <c r="DJ223" s="327"/>
      <c r="DK223" s="327"/>
      <c r="DL223" s="327"/>
      <c r="DM223" s="327"/>
      <c r="DN223" s="327"/>
      <c r="DO223" s="327"/>
      <c r="DP223" s="327"/>
      <c r="DQ223" s="327"/>
      <c r="DR223" s="327"/>
      <c r="DS223" s="327"/>
      <c r="DT223" s="327"/>
      <c r="DU223" s="327"/>
      <c r="DV223" s="327"/>
      <c r="DW223" s="327"/>
      <c r="DX223" s="327"/>
      <c r="DY223" s="327"/>
      <c r="DZ223" s="327"/>
      <c r="EA223" s="327"/>
      <c r="EB223" s="327"/>
      <c r="EC223" s="327"/>
      <c r="ED223" s="327"/>
      <c r="EE223" s="327"/>
      <c r="EF223" s="327"/>
      <c r="EG223" s="327"/>
      <c r="EH223" s="327"/>
      <c r="EI223" s="327"/>
      <c r="EJ223" s="327"/>
      <c r="EK223" s="327"/>
      <c r="EL223" s="327"/>
      <c r="EM223" s="327"/>
      <c r="EN223" s="327"/>
      <c r="EO223" s="327"/>
      <c r="EP223" s="327"/>
      <c r="EQ223" s="327"/>
      <c r="ER223" s="327"/>
      <c r="ES223" s="327"/>
      <c r="ET223" s="327"/>
      <c r="EU223" s="327"/>
      <c r="EV223" s="327"/>
      <c r="EW223" s="327"/>
      <c r="EX223" s="327"/>
    </row>
    <row r="224" spans="1:154" s="326" customFormat="1" ht="17.100000000000001" customHeight="1" x14ac:dyDescent="0.2">
      <c r="A224" s="299"/>
      <c r="B224" s="227"/>
      <c r="C224" s="260" t="s">
        <v>184</v>
      </c>
      <c r="D224" s="287"/>
      <c r="E224" s="228" t="s">
        <v>864</v>
      </c>
      <c r="F224" s="243"/>
      <c r="G224" s="243"/>
      <c r="H224" s="338" t="s">
        <v>843</v>
      </c>
      <c r="I224" s="242">
        <v>85</v>
      </c>
      <c r="J224" s="243"/>
      <c r="K224" s="243" t="s">
        <v>865</v>
      </c>
      <c r="L224" s="275" t="s">
        <v>188</v>
      </c>
      <c r="M224" s="275" t="s">
        <v>205</v>
      </c>
      <c r="N224" s="275" t="s">
        <v>845</v>
      </c>
      <c r="O224" s="243">
        <v>300</v>
      </c>
      <c r="P224" s="243">
        <v>160</v>
      </c>
      <c r="Q224" s="243">
        <v>680</v>
      </c>
      <c r="R224" s="243">
        <f t="shared" si="17"/>
        <v>4.8000000000000001E-2</v>
      </c>
      <c r="S224" s="242"/>
      <c r="T224" s="242"/>
      <c r="U224" s="243" t="s">
        <v>190</v>
      </c>
      <c r="V224" s="128">
        <v>0.15</v>
      </c>
      <c r="W224" s="134">
        <v>65</v>
      </c>
      <c r="X224" s="231">
        <f t="shared" si="16"/>
        <v>74.75</v>
      </c>
      <c r="Y224" s="135"/>
      <c r="Z224" s="339">
        <v>336300</v>
      </c>
      <c r="AA224" s="339">
        <v>384200</v>
      </c>
      <c r="AB224" s="339">
        <v>501600</v>
      </c>
      <c r="AC224" s="242"/>
      <c r="AD224" s="131"/>
      <c r="AE224" s="242"/>
      <c r="AF224" s="242"/>
      <c r="AG224" s="242"/>
      <c r="AH224" s="243"/>
      <c r="AI224" s="243"/>
      <c r="AJ224" s="243"/>
      <c r="AK224" s="243"/>
      <c r="AL224" s="243"/>
      <c r="AM224" s="242"/>
      <c r="AN224" s="132"/>
      <c r="AO224" s="242"/>
      <c r="AP224" s="242"/>
      <c r="AQ224" s="242"/>
      <c r="AR224" s="242"/>
      <c r="AS224" s="242"/>
      <c r="AT224" s="242"/>
      <c r="AU224" s="243"/>
      <c r="AV224" s="243"/>
      <c r="AW224" s="247"/>
      <c r="AX224" s="242"/>
      <c r="AY224" s="430"/>
      <c r="AZ224" s="431"/>
      <c r="BA224" s="431"/>
      <c r="BB224" s="442"/>
      <c r="BC224" s="362"/>
      <c r="BF224" s="300"/>
      <c r="BG224" s="327"/>
      <c r="BH224" s="327"/>
      <c r="BI224" s="327"/>
      <c r="BJ224" s="327"/>
      <c r="BK224" s="327"/>
      <c r="BL224" s="327"/>
      <c r="BM224" s="327"/>
      <c r="BN224" s="327"/>
      <c r="BO224" s="327"/>
      <c r="BP224" s="327"/>
      <c r="BQ224" s="327"/>
      <c r="BR224" s="327"/>
      <c r="BS224" s="327"/>
      <c r="BT224" s="327"/>
      <c r="BU224" s="327"/>
      <c r="BV224" s="327"/>
      <c r="BW224" s="327"/>
      <c r="BX224" s="327"/>
      <c r="BY224" s="327"/>
      <c r="BZ224" s="327"/>
      <c r="CA224" s="327"/>
      <c r="CB224" s="327"/>
      <c r="CC224" s="327"/>
      <c r="CD224" s="327"/>
      <c r="CE224" s="327"/>
      <c r="CF224" s="327"/>
      <c r="CG224" s="327"/>
      <c r="CH224" s="327"/>
      <c r="CI224" s="327"/>
      <c r="CJ224" s="327"/>
      <c r="CK224" s="327"/>
      <c r="CL224" s="327"/>
      <c r="CM224" s="327"/>
      <c r="CN224" s="327"/>
      <c r="CO224" s="327"/>
      <c r="CP224" s="327"/>
      <c r="CQ224" s="327"/>
      <c r="CR224" s="327"/>
      <c r="CS224" s="327"/>
      <c r="CT224" s="327"/>
      <c r="CU224" s="327"/>
      <c r="CV224" s="327"/>
      <c r="CW224" s="327"/>
      <c r="CX224" s="327"/>
      <c r="CY224" s="327"/>
      <c r="CZ224" s="327"/>
      <c r="DA224" s="327"/>
      <c r="DB224" s="327"/>
      <c r="DC224" s="327"/>
      <c r="DD224" s="327"/>
      <c r="DE224" s="327"/>
      <c r="DF224" s="327"/>
      <c r="DG224" s="327"/>
      <c r="DH224" s="327"/>
      <c r="DI224" s="327"/>
      <c r="DJ224" s="327"/>
      <c r="DK224" s="327"/>
      <c r="DL224" s="327"/>
      <c r="DM224" s="327"/>
      <c r="DN224" s="327"/>
      <c r="DO224" s="327"/>
      <c r="DP224" s="327"/>
      <c r="DQ224" s="327"/>
      <c r="DR224" s="327"/>
      <c r="DS224" s="327"/>
      <c r="DT224" s="327"/>
      <c r="DU224" s="327"/>
      <c r="DV224" s="327"/>
      <c r="DW224" s="327"/>
      <c r="DX224" s="327"/>
      <c r="DY224" s="327"/>
      <c r="DZ224" s="327"/>
      <c r="EA224" s="327"/>
      <c r="EB224" s="327"/>
      <c r="EC224" s="327"/>
      <c r="ED224" s="327"/>
      <c r="EE224" s="327"/>
      <c r="EF224" s="327"/>
      <c r="EG224" s="327"/>
      <c r="EH224" s="327"/>
      <c r="EI224" s="327"/>
      <c r="EJ224" s="327"/>
      <c r="EK224" s="327"/>
      <c r="EL224" s="327"/>
      <c r="EM224" s="327"/>
      <c r="EN224" s="327"/>
      <c r="EO224" s="327"/>
      <c r="EP224" s="327"/>
      <c r="EQ224" s="327"/>
      <c r="ER224" s="327"/>
      <c r="ES224" s="327"/>
      <c r="ET224" s="327"/>
      <c r="EU224" s="327"/>
      <c r="EV224" s="327"/>
      <c r="EW224" s="327"/>
      <c r="EX224" s="327"/>
    </row>
    <row r="225" spans="1:58" s="327" customFormat="1" ht="17.100000000000001" customHeight="1" x14ac:dyDescent="0.2">
      <c r="A225" s="299"/>
      <c r="B225" s="227"/>
      <c r="C225" s="260" t="s">
        <v>184</v>
      </c>
      <c r="D225" s="287"/>
      <c r="E225" s="228" t="s">
        <v>866</v>
      </c>
      <c r="F225" s="243"/>
      <c r="G225" s="243"/>
      <c r="H225" s="338" t="s">
        <v>843</v>
      </c>
      <c r="I225" s="242">
        <v>85</v>
      </c>
      <c r="J225" s="243"/>
      <c r="K225" s="243" t="s">
        <v>867</v>
      </c>
      <c r="L225" s="275" t="s">
        <v>188</v>
      </c>
      <c r="M225" s="275" t="s">
        <v>205</v>
      </c>
      <c r="N225" s="275" t="s">
        <v>188</v>
      </c>
      <c r="O225" s="243">
        <v>800</v>
      </c>
      <c r="P225" s="243">
        <v>400</v>
      </c>
      <c r="Q225" s="243">
        <v>1900</v>
      </c>
      <c r="R225" s="243">
        <f t="shared" si="17"/>
        <v>0.32</v>
      </c>
      <c r="S225" s="242"/>
      <c r="T225" s="242"/>
      <c r="U225" s="243" t="s">
        <v>190</v>
      </c>
      <c r="V225" s="128">
        <v>0.15</v>
      </c>
      <c r="W225" s="134">
        <v>250</v>
      </c>
      <c r="X225" s="231">
        <f t="shared" si="16"/>
        <v>287.5</v>
      </c>
      <c r="Y225" s="135"/>
      <c r="Z225" s="339">
        <v>346600</v>
      </c>
      <c r="AA225" s="339">
        <v>406450</v>
      </c>
      <c r="AB225" s="339">
        <v>501000</v>
      </c>
      <c r="AC225" s="242"/>
      <c r="AD225" s="131"/>
      <c r="AE225" s="242"/>
      <c r="AF225" s="242"/>
      <c r="AG225" s="242"/>
      <c r="AH225" s="243"/>
      <c r="AI225" s="243"/>
      <c r="AJ225" s="243"/>
      <c r="AK225" s="243"/>
      <c r="AL225" s="243"/>
      <c r="AM225" s="242"/>
      <c r="AN225" s="132"/>
      <c r="AO225" s="242"/>
      <c r="AP225" s="242"/>
      <c r="AQ225" s="242"/>
      <c r="AR225" s="242"/>
      <c r="AS225" s="242"/>
      <c r="AT225" s="242"/>
      <c r="AU225" s="243"/>
      <c r="AV225" s="243"/>
      <c r="AW225" s="247"/>
      <c r="AX225" s="242"/>
      <c r="AY225" s="430"/>
      <c r="AZ225" s="431"/>
      <c r="BA225" s="431"/>
      <c r="BB225" s="442"/>
      <c r="BC225" s="362"/>
      <c r="BF225" s="300"/>
    </row>
    <row r="226" spans="1:58" s="300" customFormat="1" ht="17.100000000000001" customHeight="1" x14ac:dyDescent="0.2">
      <c r="A226" s="299"/>
      <c r="B226" s="227"/>
      <c r="C226" s="242" t="s">
        <v>184</v>
      </c>
      <c r="D226" s="246"/>
      <c r="E226" s="243" t="s">
        <v>868</v>
      </c>
      <c r="F226" s="243"/>
      <c r="G226" s="243"/>
      <c r="H226" s="338" t="s">
        <v>843</v>
      </c>
      <c r="I226" s="242">
        <v>85</v>
      </c>
      <c r="J226" s="243"/>
      <c r="K226" s="243" t="s">
        <v>869</v>
      </c>
      <c r="L226" s="275" t="s">
        <v>188</v>
      </c>
      <c r="M226" s="275" t="s">
        <v>205</v>
      </c>
      <c r="N226" s="275" t="s">
        <v>188</v>
      </c>
      <c r="O226" s="243">
        <v>700</v>
      </c>
      <c r="P226" s="243">
        <v>400</v>
      </c>
      <c r="Q226" s="243">
        <v>600</v>
      </c>
      <c r="R226" s="243">
        <f t="shared" si="17"/>
        <v>0.28000000000000003</v>
      </c>
      <c r="S226" s="242"/>
      <c r="T226" s="242"/>
      <c r="U226" s="243" t="s">
        <v>190</v>
      </c>
      <c r="V226" s="128">
        <v>0.15</v>
      </c>
      <c r="W226" s="134">
        <v>30</v>
      </c>
      <c r="X226" s="231">
        <f t="shared" si="16"/>
        <v>34.5</v>
      </c>
      <c r="Y226" s="135"/>
      <c r="Z226" s="339">
        <v>347250</v>
      </c>
      <c r="AA226" s="339">
        <v>369300</v>
      </c>
      <c r="AB226" s="339">
        <v>501000</v>
      </c>
      <c r="AC226" s="132"/>
      <c r="AD226" s="242"/>
      <c r="AE226" s="242"/>
      <c r="AF226" s="242"/>
      <c r="AG226" s="131"/>
      <c r="AH226" s="228"/>
      <c r="AI226" s="243"/>
      <c r="AJ226" s="243"/>
      <c r="AK226" s="243"/>
      <c r="AL226" s="243"/>
      <c r="AM226" s="242"/>
      <c r="AN226" s="242"/>
      <c r="AO226" s="242"/>
      <c r="AP226" s="242"/>
      <c r="AQ226" s="242"/>
      <c r="AR226" s="242"/>
      <c r="AS226" s="242"/>
      <c r="AT226" s="242"/>
      <c r="AU226" s="243"/>
      <c r="AV226" s="136"/>
      <c r="AW226" s="247"/>
      <c r="AX226" s="131"/>
      <c r="AY226" s="430"/>
      <c r="AZ226" s="431"/>
      <c r="BA226" s="431"/>
      <c r="BB226" s="442"/>
      <c r="BC226" s="362"/>
      <c r="BF226" s="322"/>
    </row>
    <row r="227" spans="1:58" s="300" customFormat="1" ht="17.100000000000001" customHeight="1" x14ac:dyDescent="0.2">
      <c r="A227" s="299"/>
      <c r="B227" s="227"/>
      <c r="C227" s="148" t="s">
        <v>870</v>
      </c>
      <c r="D227" s="246" t="s">
        <v>871</v>
      </c>
      <c r="E227" s="261" t="s">
        <v>872</v>
      </c>
      <c r="F227" s="243"/>
      <c r="G227" s="243"/>
      <c r="H227" s="338" t="s">
        <v>873</v>
      </c>
      <c r="I227" s="148">
        <v>86</v>
      </c>
      <c r="J227" s="243"/>
      <c r="K227" s="149" t="s">
        <v>874</v>
      </c>
      <c r="L227" s="275" t="s">
        <v>188</v>
      </c>
      <c r="M227" s="275" t="s">
        <v>205</v>
      </c>
      <c r="N227" s="275" t="s">
        <v>237</v>
      </c>
      <c r="O227" s="243">
        <v>1000</v>
      </c>
      <c r="P227" s="243">
        <v>800</v>
      </c>
      <c r="Q227" s="243">
        <v>2200</v>
      </c>
      <c r="R227" s="243">
        <f t="shared" si="17"/>
        <v>0.8</v>
      </c>
      <c r="S227" s="242"/>
      <c r="T227" s="242"/>
      <c r="U227" s="243" t="s">
        <v>190</v>
      </c>
      <c r="V227" s="128">
        <v>0.15</v>
      </c>
      <c r="W227" s="134">
        <v>400</v>
      </c>
      <c r="X227" s="231">
        <f t="shared" si="16"/>
        <v>459.99999999999994</v>
      </c>
      <c r="Y227" s="135"/>
      <c r="Z227" s="339">
        <v>325492</v>
      </c>
      <c r="AA227" s="339">
        <v>403602</v>
      </c>
      <c r="AB227" s="339">
        <v>502360</v>
      </c>
      <c r="AC227" s="132"/>
      <c r="AD227" s="242"/>
      <c r="AE227" s="242"/>
      <c r="AF227" s="242"/>
      <c r="AG227" s="131"/>
      <c r="AH227" s="228"/>
      <c r="AI227" s="243"/>
      <c r="AJ227" s="243"/>
      <c r="AK227" s="243"/>
      <c r="AL227" s="243"/>
      <c r="AM227" s="242"/>
      <c r="AN227" s="242"/>
      <c r="AO227" s="242"/>
      <c r="AP227" s="242"/>
      <c r="AQ227" s="242"/>
      <c r="AR227" s="242"/>
      <c r="AS227" s="242"/>
      <c r="AT227" s="242"/>
      <c r="AU227" s="243"/>
      <c r="AV227" s="136"/>
      <c r="AW227" s="247"/>
      <c r="AX227" s="131"/>
      <c r="AY227" s="230"/>
      <c r="AZ227" s="242"/>
      <c r="BA227" s="131"/>
      <c r="BB227" s="442"/>
      <c r="BC227" s="362"/>
    </row>
    <row r="228" spans="1:58" s="292" customFormat="1" ht="17.100000000000001" customHeight="1" x14ac:dyDescent="0.2">
      <c r="A228" s="299"/>
      <c r="B228" s="227"/>
      <c r="C228" s="148" t="s">
        <v>870</v>
      </c>
      <c r="D228" s="246" t="s">
        <v>871</v>
      </c>
      <c r="E228" s="261" t="s">
        <v>875</v>
      </c>
      <c r="F228" s="243"/>
      <c r="G228" s="243"/>
      <c r="H228" s="338" t="s">
        <v>873</v>
      </c>
      <c r="I228" s="148">
        <v>86</v>
      </c>
      <c r="J228" s="243"/>
      <c r="K228" s="149" t="s">
        <v>876</v>
      </c>
      <c r="L228" s="275" t="s">
        <v>188</v>
      </c>
      <c r="M228" s="275" t="s">
        <v>205</v>
      </c>
      <c r="N228" s="275" t="s">
        <v>719</v>
      </c>
      <c r="O228" s="243">
        <v>1000</v>
      </c>
      <c r="P228" s="243">
        <v>800</v>
      </c>
      <c r="Q228" s="243">
        <v>2200</v>
      </c>
      <c r="R228" s="243">
        <f t="shared" si="17"/>
        <v>0.8</v>
      </c>
      <c r="S228" s="242"/>
      <c r="T228" s="242"/>
      <c r="U228" s="243" t="s">
        <v>190</v>
      </c>
      <c r="V228" s="128">
        <v>0.15</v>
      </c>
      <c r="W228" s="134">
        <v>400</v>
      </c>
      <c r="X228" s="231">
        <f t="shared" si="16"/>
        <v>459.99999999999994</v>
      </c>
      <c r="Y228" s="135"/>
      <c r="Z228" s="339">
        <v>325288</v>
      </c>
      <c r="AA228" s="339">
        <v>381938</v>
      </c>
      <c r="AB228" s="339">
        <v>502360</v>
      </c>
      <c r="AC228" s="132"/>
      <c r="AD228" s="242"/>
      <c r="AE228" s="242"/>
      <c r="AF228" s="242"/>
      <c r="AG228" s="131"/>
      <c r="AH228" s="228"/>
      <c r="AI228" s="243"/>
      <c r="AJ228" s="243"/>
      <c r="AK228" s="243"/>
      <c r="AL228" s="243"/>
      <c r="AM228" s="242"/>
      <c r="AN228" s="242"/>
      <c r="AO228" s="242"/>
      <c r="AP228" s="242"/>
      <c r="AQ228" s="242"/>
      <c r="AR228" s="242"/>
      <c r="AS228" s="242"/>
      <c r="AT228" s="242"/>
      <c r="AU228" s="243"/>
      <c r="AV228" s="136"/>
      <c r="AW228" s="247"/>
      <c r="AX228" s="131"/>
      <c r="AY228" s="230"/>
      <c r="AZ228" s="242"/>
      <c r="BA228" s="131"/>
      <c r="BB228" s="442"/>
      <c r="BC228" s="362"/>
      <c r="BF228" s="300"/>
    </row>
    <row r="229" spans="1:58" s="300" customFormat="1" ht="17.100000000000001" customHeight="1" x14ac:dyDescent="0.2">
      <c r="A229" s="299"/>
      <c r="B229" s="227"/>
      <c r="C229" s="148" t="s">
        <v>870</v>
      </c>
      <c r="D229" s="246" t="s">
        <v>877</v>
      </c>
      <c r="E229" s="261" t="s">
        <v>878</v>
      </c>
      <c r="F229" s="243"/>
      <c r="G229" s="243"/>
      <c r="H229" s="350" t="s">
        <v>873</v>
      </c>
      <c r="I229" s="148">
        <v>86</v>
      </c>
      <c r="J229" s="243"/>
      <c r="K229" s="149" t="s">
        <v>879</v>
      </c>
      <c r="L229" s="275" t="s">
        <v>188</v>
      </c>
      <c r="M229" s="275" t="s">
        <v>205</v>
      </c>
      <c r="N229" s="275" t="s">
        <v>237</v>
      </c>
      <c r="O229" s="243">
        <v>1000</v>
      </c>
      <c r="P229" s="243">
        <v>800</v>
      </c>
      <c r="Q229" s="243">
        <v>2200</v>
      </c>
      <c r="R229" s="243">
        <f t="shared" si="17"/>
        <v>0.8</v>
      </c>
      <c r="S229" s="242"/>
      <c r="T229" s="242"/>
      <c r="U229" s="243" t="s">
        <v>190</v>
      </c>
      <c r="V229" s="128">
        <v>0.15</v>
      </c>
      <c r="W229" s="134">
        <v>400</v>
      </c>
      <c r="X229" s="231">
        <f t="shared" ref="X229:X260" si="18">W229*(1+V229)</f>
        <v>459.99999999999994</v>
      </c>
      <c r="Y229" s="135"/>
      <c r="Z229" s="339">
        <v>326290</v>
      </c>
      <c r="AA229" s="339">
        <v>381938</v>
      </c>
      <c r="AB229" s="339">
        <v>502360</v>
      </c>
      <c r="AC229" s="132"/>
      <c r="AD229" s="242"/>
      <c r="AE229" s="242"/>
      <c r="AF229" s="242"/>
      <c r="AG229" s="131"/>
      <c r="AH229" s="228"/>
      <c r="AI229" s="243"/>
      <c r="AJ229" s="243"/>
      <c r="AK229" s="243"/>
      <c r="AL229" s="243"/>
      <c r="AM229" s="242"/>
      <c r="AN229" s="242"/>
      <c r="AO229" s="242"/>
      <c r="AP229" s="242"/>
      <c r="AQ229" s="242"/>
      <c r="AR229" s="242"/>
      <c r="AS229" s="242"/>
      <c r="AT229" s="242"/>
      <c r="AU229" s="246"/>
      <c r="AV229" s="287"/>
      <c r="AW229" s="379"/>
      <c r="AX229" s="287"/>
      <c r="AY229" s="380"/>
      <c r="AZ229" s="246"/>
      <c r="BA229" s="287"/>
      <c r="BB229" s="318"/>
      <c r="BC229" s="369"/>
    </row>
    <row r="230" spans="1:58" s="300" customFormat="1" ht="17.100000000000001" customHeight="1" x14ac:dyDescent="0.2">
      <c r="A230" s="299"/>
      <c r="B230" s="227"/>
      <c r="C230" s="151" t="s">
        <v>870</v>
      </c>
      <c r="D230" s="246" t="s">
        <v>880</v>
      </c>
      <c r="E230" s="262" t="s">
        <v>881</v>
      </c>
      <c r="F230" s="243"/>
      <c r="G230" s="243"/>
      <c r="H230" s="350" t="s">
        <v>873</v>
      </c>
      <c r="I230" s="151">
        <v>86</v>
      </c>
      <c r="J230" s="243"/>
      <c r="K230" s="149" t="s">
        <v>882</v>
      </c>
      <c r="L230" s="275" t="s">
        <v>188</v>
      </c>
      <c r="M230" s="275" t="s">
        <v>205</v>
      </c>
      <c r="N230" s="275" t="s">
        <v>237</v>
      </c>
      <c r="O230" s="243">
        <v>1000</v>
      </c>
      <c r="P230" s="243">
        <v>800</v>
      </c>
      <c r="Q230" s="243">
        <v>2200</v>
      </c>
      <c r="R230" s="243">
        <f t="shared" si="17"/>
        <v>0.8</v>
      </c>
      <c r="S230" s="242"/>
      <c r="T230" s="242"/>
      <c r="U230" s="243" t="s">
        <v>190</v>
      </c>
      <c r="V230" s="128">
        <v>0.15</v>
      </c>
      <c r="W230" s="152">
        <v>400</v>
      </c>
      <c r="X230" s="231">
        <f t="shared" si="18"/>
        <v>459.99999999999994</v>
      </c>
      <c r="Y230" s="135"/>
      <c r="Z230" s="339">
        <v>327292</v>
      </c>
      <c r="AA230" s="339">
        <v>381938</v>
      </c>
      <c r="AB230" s="339">
        <v>502360</v>
      </c>
      <c r="AC230" s="132"/>
      <c r="AD230" s="242"/>
      <c r="AE230" s="242"/>
      <c r="AF230" s="242"/>
      <c r="AG230" s="131"/>
      <c r="AH230" s="228"/>
      <c r="AI230" s="243"/>
      <c r="AJ230" s="243"/>
      <c r="AK230" s="243"/>
      <c r="AL230" s="243"/>
      <c r="AM230" s="242"/>
      <c r="AN230" s="242"/>
      <c r="AO230" s="242"/>
      <c r="AP230" s="242"/>
      <c r="AQ230" s="242"/>
      <c r="AR230" s="242"/>
      <c r="AS230" s="242"/>
      <c r="AT230" s="242"/>
      <c r="AU230" s="246"/>
      <c r="AV230" s="287"/>
      <c r="AW230" s="379"/>
      <c r="AX230" s="287"/>
      <c r="AY230" s="380"/>
      <c r="AZ230" s="246"/>
      <c r="BA230" s="287"/>
      <c r="BB230" s="318"/>
      <c r="BC230" s="369"/>
      <c r="BF230" s="320"/>
    </row>
    <row r="231" spans="1:58" s="327" customFormat="1" ht="17.100000000000001" customHeight="1" x14ac:dyDescent="0.2">
      <c r="A231" s="299"/>
      <c r="B231" s="227"/>
      <c r="C231" s="151" t="s">
        <v>870</v>
      </c>
      <c r="D231" s="246" t="s">
        <v>880</v>
      </c>
      <c r="E231" s="262" t="s">
        <v>883</v>
      </c>
      <c r="F231" s="243"/>
      <c r="G231" s="243"/>
      <c r="H231" s="350" t="s">
        <v>873</v>
      </c>
      <c r="I231" s="151">
        <v>86</v>
      </c>
      <c r="J231" s="243"/>
      <c r="K231" s="149" t="s">
        <v>884</v>
      </c>
      <c r="L231" s="275" t="s">
        <v>188</v>
      </c>
      <c r="M231" s="275" t="s">
        <v>205</v>
      </c>
      <c r="N231" s="275" t="s">
        <v>237</v>
      </c>
      <c r="O231" s="243">
        <v>1000</v>
      </c>
      <c r="P231" s="243">
        <v>800</v>
      </c>
      <c r="Q231" s="243">
        <v>2200</v>
      </c>
      <c r="R231" s="243">
        <f t="shared" si="17"/>
        <v>0.8</v>
      </c>
      <c r="S231" s="242"/>
      <c r="T231" s="242"/>
      <c r="U231" s="243" t="s">
        <v>190</v>
      </c>
      <c r="V231" s="128">
        <v>0.15</v>
      </c>
      <c r="W231" s="152">
        <v>400</v>
      </c>
      <c r="X231" s="231">
        <f t="shared" si="18"/>
        <v>459.99999999999994</v>
      </c>
      <c r="Y231" s="135"/>
      <c r="Z231" s="339">
        <v>328294</v>
      </c>
      <c r="AA231" s="339">
        <v>381938</v>
      </c>
      <c r="AB231" s="339">
        <v>502360</v>
      </c>
      <c r="AC231" s="132"/>
      <c r="AD231" s="242"/>
      <c r="AE231" s="242"/>
      <c r="AF231" s="242"/>
      <c r="AG231" s="131"/>
      <c r="AH231" s="228"/>
      <c r="AI231" s="243"/>
      <c r="AJ231" s="243"/>
      <c r="AK231" s="243"/>
      <c r="AL231" s="243"/>
      <c r="AM231" s="242"/>
      <c r="AN231" s="242"/>
      <c r="AO231" s="242"/>
      <c r="AP231" s="242"/>
      <c r="AQ231" s="242"/>
      <c r="AR231" s="242"/>
      <c r="AS231" s="242"/>
      <c r="AT231" s="242"/>
      <c r="AU231" s="246"/>
      <c r="AV231" s="287"/>
      <c r="AW231" s="379"/>
      <c r="AX231" s="287"/>
      <c r="AY231" s="380"/>
      <c r="AZ231" s="246"/>
      <c r="BA231" s="287"/>
      <c r="BB231" s="318"/>
      <c r="BC231" s="369"/>
      <c r="BF231" s="320"/>
    </row>
    <row r="232" spans="1:58" s="327" customFormat="1" ht="17.100000000000001" customHeight="1" x14ac:dyDescent="0.2">
      <c r="A232" s="299"/>
      <c r="B232" s="227"/>
      <c r="C232" s="151" t="s">
        <v>870</v>
      </c>
      <c r="D232" s="246" t="s">
        <v>880</v>
      </c>
      <c r="E232" s="262" t="s">
        <v>885</v>
      </c>
      <c r="F232" s="243"/>
      <c r="G232" s="243"/>
      <c r="H232" s="350" t="s">
        <v>873</v>
      </c>
      <c r="I232" s="151">
        <v>86</v>
      </c>
      <c r="J232" s="243"/>
      <c r="K232" s="149" t="s">
        <v>886</v>
      </c>
      <c r="L232" s="275" t="s">
        <v>188</v>
      </c>
      <c r="M232" s="275" t="s">
        <v>205</v>
      </c>
      <c r="N232" s="275" t="s">
        <v>237</v>
      </c>
      <c r="O232" s="243">
        <v>1000</v>
      </c>
      <c r="P232" s="243">
        <v>800</v>
      </c>
      <c r="Q232" s="243">
        <v>2200</v>
      </c>
      <c r="R232" s="243">
        <f t="shared" si="17"/>
        <v>0.8</v>
      </c>
      <c r="S232" s="242"/>
      <c r="T232" s="242"/>
      <c r="U232" s="243" t="s">
        <v>190</v>
      </c>
      <c r="V232" s="128">
        <v>0.15</v>
      </c>
      <c r="W232" s="152">
        <v>400</v>
      </c>
      <c r="X232" s="231">
        <f t="shared" si="18"/>
        <v>459.99999999999994</v>
      </c>
      <c r="Y232" s="135"/>
      <c r="Z232" s="339">
        <v>329296</v>
      </c>
      <c r="AA232" s="339">
        <v>381938</v>
      </c>
      <c r="AB232" s="339">
        <v>502360</v>
      </c>
      <c r="AC232" s="132"/>
      <c r="AD232" s="242"/>
      <c r="AE232" s="242"/>
      <c r="AF232" s="242"/>
      <c r="AG232" s="131"/>
      <c r="AH232" s="228"/>
      <c r="AI232" s="243"/>
      <c r="AJ232" s="243"/>
      <c r="AK232" s="243"/>
      <c r="AL232" s="243"/>
      <c r="AM232" s="242"/>
      <c r="AN232" s="242"/>
      <c r="AO232" s="242"/>
      <c r="AP232" s="242"/>
      <c r="AQ232" s="242"/>
      <c r="AR232" s="242"/>
      <c r="AS232" s="242"/>
      <c r="AT232" s="242"/>
      <c r="AU232" s="243"/>
      <c r="AV232" s="136"/>
      <c r="AW232" s="247"/>
      <c r="AX232" s="131"/>
      <c r="AY232" s="230"/>
      <c r="AZ232" s="242"/>
      <c r="BA232" s="131"/>
      <c r="BB232" s="442"/>
      <c r="BC232" s="362"/>
      <c r="BF232" s="300"/>
    </row>
    <row r="233" spans="1:58" s="331" customFormat="1" ht="17.100000000000001" customHeight="1" x14ac:dyDescent="0.2">
      <c r="A233" s="299"/>
      <c r="B233" s="227"/>
      <c r="C233" s="151" t="s">
        <v>870</v>
      </c>
      <c r="D233" s="246" t="s">
        <v>880</v>
      </c>
      <c r="E233" s="262" t="s">
        <v>887</v>
      </c>
      <c r="F233" s="243"/>
      <c r="G233" s="243"/>
      <c r="H233" s="350" t="s">
        <v>873</v>
      </c>
      <c r="I233" s="151">
        <v>86</v>
      </c>
      <c r="J233" s="243"/>
      <c r="K233" s="149" t="s">
        <v>888</v>
      </c>
      <c r="L233" s="275" t="s">
        <v>188</v>
      </c>
      <c r="M233" s="275" t="s">
        <v>205</v>
      </c>
      <c r="N233" s="275" t="s">
        <v>237</v>
      </c>
      <c r="O233" s="243">
        <v>1000</v>
      </c>
      <c r="P233" s="243">
        <v>800</v>
      </c>
      <c r="Q233" s="243">
        <v>2200</v>
      </c>
      <c r="R233" s="243">
        <f t="shared" si="17"/>
        <v>0.8</v>
      </c>
      <c r="S233" s="242"/>
      <c r="T233" s="242"/>
      <c r="U233" s="383" t="s">
        <v>190</v>
      </c>
      <c r="V233" s="128">
        <v>0.15</v>
      </c>
      <c r="W233" s="152">
        <v>400</v>
      </c>
      <c r="X233" s="231">
        <f t="shared" si="18"/>
        <v>459.99999999999994</v>
      </c>
      <c r="Y233" s="135"/>
      <c r="Z233" s="339">
        <v>328294</v>
      </c>
      <c r="AA233" s="339">
        <v>381938</v>
      </c>
      <c r="AB233" s="339">
        <v>502360</v>
      </c>
      <c r="AC233" s="132"/>
      <c r="AD233" s="242"/>
      <c r="AE233" s="242"/>
      <c r="AF233" s="242"/>
      <c r="AG233" s="131"/>
      <c r="AH233" s="228"/>
      <c r="AI233" s="243"/>
      <c r="AJ233" s="243"/>
      <c r="AK233" s="243"/>
      <c r="AL233" s="243"/>
      <c r="AM233" s="242"/>
      <c r="AN233" s="242"/>
      <c r="AO233" s="242"/>
      <c r="AP233" s="242"/>
      <c r="AQ233" s="242"/>
      <c r="AR233" s="242"/>
      <c r="AS233" s="242"/>
      <c r="AT233" s="242"/>
      <c r="AU233" s="246"/>
      <c r="AV233" s="287"/>
      <c r="AW233" s="379"/>
      <c r="AX233" s="287"/>
      <c r="AY233" s="380"/>
      <c r="AZ233" s="246"/>
      <c r="BA233" s="287"/>
      <c r="BB233" s="318"/>
      <c r="BC233" s="369"/>
      <c r="BF233" s="300"/>
    </row>
    <row r="234" spans="1:58" s="331" customFormat="1" ht="17.100000000000001" customHeight="1" x14ac:dyDescent="0.2">
      <c r="A234" s="299"/>
      <c r="B234" s="227"/>
      <c r="C234" s="151" t="s">
        <v>870</v>
      </c>
      <c r="D234" s="246" t="s">
        <v>880</v>
      </c>
      <c r="E234" s="262" t="s">
        <v>889</v>
      </c>
      <c r="F234" s="243"/>
      <c r="G234" s="243"/>
      <c r="H234" s="350" t="s">
        <v>873</v>
      </c>
      <c r="I234" s="151">
        <v>86</v>
      </c>
      <c r="J234" s="243"/>
      <c r="K234" s="149" t="s">
        <v>890</v>
      </c>
      <c r="L234" s="275" t="s">
        <v>188</v>
      </c>
      <c r="M234" s="275" t="s">
        <v>205</v>
      </c>
      <c r="N234" s="275" t="s">
        <v>719</v>
      </c>
      <c r="O234" s="243">
        <v>1000</v>
      </c>
      <c r="P234" s="243">
        <v>800</v>
      </c>
      <c r="Q234" s="243">
        <v>2200</v>
      </c>
      <c r="R234" s="243">
        <f t="shared" si="17"/>
        <v>0.8</v>
      </c>
      <c r="S234" s="242"/>
      <c r="T234" s="242"/>
      <c r="U234" s="383" t="s">
        <v>190</v>
      </c>
      <c r="V234" s="128">
        <v>0.15</v>
      </c>
      <c r="W234" s="152">
        <v>400</v>
      </c>
      <c r="X234" s="231">
        <f t="shared" si="18"/>
        <v>459.99999999999994</v>
      </c>
      <c r="Y234" s="135"/>
      <c r="Z234" s="339">
        <v>326290</v>
      </c>
      <c r="AA234" s="339">
        <v>381938</v>
      </c>
      <c r="AB234" s="339">
        <v>502360</v>
      </c>
      <c r="AC234" s="132"/>
      <c r="AD234" s="242"/>
      <c r="AE234" s="242"/>
      <c r="AF234" s="242"/>
      <c r="AG234" s="131"/>
      <c r="AH234" s="228"/>
      <c r="AI234" s="243"/>
      <c r="AJ234" s="243"/>
      <c r="AK234" s="243"/>
      <c r="AL234" s="243"/>
      <c r="AM234" s="242"/>
      <c r="AN234" s="242"/>
      <c r="AO234" s="242"/>
      <c r="AP234" s="242"/>
      <c r="AQ234" s="242"/>
      <c r="AR234" s="242"/>
      <c r="AS234" s="242"/>
      <c r="AT234" s="242"/>
      <c r="AU234" s="246"/>
      <c r="AV234" s="287"/>
      <c r="AW234" s="379"/>
      <c r="AX234" s="287"/>
      <c r="AY234" s="380"/>
      <c r="AZ234" s="246"/>
      <c r="BA234" s="287"/>
      <c r="BB234" s="318"/>
      <c r="BC234" s="369"/>
      <c r="BF234" s="300"/>
    </row>
    <row r="235" spans="1:58" s="322" customFormat="1" ht="17.100000000000001" customHeight="1" x14ac:dyDescent="0.2">
      <c r="A235" s="299"/>
      <c r="B235" s="227"/>
      <c r="C235" s="148" t="s">
        <v>870</v>
      </c>
      <c r="D235" s="246" t="s">
        <v>891</v>
      </c>
      <c r="E235" s="261" t="s">
        <v>892</v>
      </c>
      <c r="F235" s="243"/>
      <c r="G235" s="243"/>
      <c r="H235" s="338" t="s">
        <v>873</v>
      </c>
      <c r="I235" s="148">
        <v>86</v>
      </c>
      <c r="J235" s="243"/>
      <c r="K235" s="273" t="s">
        <v>893</v>
      </c>
      <c r="L235" s="275" t="s">
        <v>188</v>
      </c>
      <c r="M235" s="275" t="s">
        <v>205</v>
      </c>
      <c r="N235" s="275" t="s">
        <v>237</v>
      </c>
      <c r="O235" s="243">
        <v>1000</v>
      </c>
      <c r="P235" s="243">
        <v>800</v>
      </c>
      <c r="Q235" s="243">
        <v>2200</v>
      </c>
      <c r="R235" s="243">
        <f t="shared" si="17"/>
        <v>0.8</v>
      </c>
      <c r="S235" s="242"/>
      <c r="T235" s="242"/>
      <c r="U235" s="243" t="s">
        <v>190</v>
      </c>
      <c r="V235" s="128">
        <v>0.15</v>
      </c>
      <c r="W235" s="134">
        <v>400</v>
      </c>
      <c r="X235" s="231">
        <f t="shared" si="18"/>
        <v>459.99999999999994</v>
      </c>
      <c r="Y235" s="135"/>
      <c r="Z235" s="339">
        <v>325288</v>
      </c>
      <c r="AA235" s="339">
        <v>383938</v>
      </c>
      <c r="AB235" s="339">
        <v>502360</v>
      </c>
      <c r="AC235" s="132"/>
      <c r="AD235" s="242"/>
      <c r="AE235" s="242"/>
      <c r="AF235" s="242"/>
      <c r="AG235" s="131"/>
      <c r="AH235" s="228"/>
      <c r="AI235" s="243"/>
      <c r="AJ235" s="243"/>
      <c r="AK235" s="243"/>
      <c r="AL235" s="243"/>
      <c r="AM235" s="242"/>
      <c r="AN235" s="242"/>
      <c r="AO235" s="242"/>
      <c r="AP235" s="242"/>
      <c r="AQ235" s="242"/>
      <c r="AR235" s="242"/>
      <c r="AS235" s="242"/>
      <c r="AT235" s="242"/>
      <c r="AU235" s="243"/>
      <c r="AV235" s="136"/>
      <c r="AW235" s="247"/>
      <c r="AX235" s="131"/>
      <c r="AY235" s="230"/>
      <c r="AZ235" s="242"/>
      <c r="BA235" s="131"/>
      <c r="BB235" s="442"/>
      <c r="BC235" s="362"/>
      <c r="BF235" s="300"/>
    </row>
    <row r="236" spans="1:58" s="335" customFormat="1" ht="17.100000000000001" customHeight="1" x14ac:dyDescent="0.2">
      <c r="A236" s="299"/>
      <c r="B236" s="227"/>
      <c r="C236" s="148" t="s">
        <v>870</v>
      </c>
      <c r="D236" s="246" t="s">
        <v>891</v>
      </c>
      <c r="E236" s="261" t="s">
        <v>894</v>
      </c>
      <c r="F236" s="243"/>
      <c r="G236" s="243"/>
      <c r="H236" s="338" t="s">
        <v>873</v>
      </c>
      <c r="I236" s="148">
        <v>86</v>
      </c>
      <c r="J236" s="243"/>
      <c r="K236" s="149" t="s">
        <v>895</v>
      </c>
      <c r="L236" s="275" t="s">
        <v>366</v>
      </c>
      <c r="M236" s="275" t="s">
        <v>367</v>
      </c>
      <c r="N236" s="275" t="s">
        <v>896</v>
      </c>
      <c r="O236" s="273">
        <v>2800</v>
      </c>
      <c r="P236" s="273">
        <v>2800</v>
      </c>
      <c r="Q236" s="273">
        <v>2730</v>
      </c>
      <c r="R236" s="243">
        <f t="shared" si="17"/>
        <v>7.84</v>
      </c>
      <c r="S236" s="242"/>
      <c r="T236" s="242"/>
      <c r="U236" s="243" t="s">
        <v>190</v>
      </c>
      <c r="V236" s="128">
        <v>0.15</v>
      </c>
      <c r="W236" s="134">
        <v>1100</v>
      </c>
      <c r="X236" s="231">
        <f t="shared" si="18"/>
        <v>1265</v>
      </c>
      <c r="Y236" s="135"/>
      <c r="Z236" s="339">
        <v>346300</v>
      </c>
      <c r="AA236" s="339">
        <v>368450</v>
      </c>
      <c r="AB236" s="339">
        <v>521000</v>
      </c>
      <c r="AC236" s="132"/>
      <c r="AD236" s="242"/>
      <c r="AE236" s="242"/>
      <c r="AF236" s="242"/>
      <c r="AG236" s="131"/>
      <c r="AH236" s="228"/>
      <c r="AI236" s="243"/>
      <c r="AJ236" s="243"/>
      <c r="AK236" s="243"/>
      <c r="AL236" s="243"/>
      <c r="AM236" s="242"/>
      <c r="AN236" s="242"/>
      <c r="AO236" s="242"/>
      <c r="AP236" s="242"/>
      <c r="AQ236" s="242"/>
      <c r="AR236" s="242"/>
      <c r="AS236" s="242"/>
      <c r="AT236" s="242"/>
      <c r="AU236" s="243"/>
      <c r="AV236" s="136"/>
      <c r="AW236" s="247"/>
      <c r="AX236" s="131"/>
      <c r="AY236" s="230"/>
      <c r="AZ236" s="242"/>
      <c r="BA236" s="131"/>
      <c r="BB236" s="442"/>
      <c r="BC236" s="362"/>
      <c r="BF236" s="320"/>
    </row>
    <row r="237" spans="1:58" s="335" customFormat="1" ht="17.100000000000001" customHeight="1" x14ac:dyDescent="0.2">
      <c r="A237" s="299"/>
      <c r="B237" s="227"/>
      <c r="C237" s="148" t="s">
        <v>870</v>
      </c>
      <c r="D237" s="246" t="s">
        <v>891</v>
      </c>
      <c r="E237" s="261" t="s">
        <v>897</v>
      </c>
      <c r="F237" s="243"/>
      <c r="G237" s="243"/>
      <c r="H237" s="338" t="s">
        <v>873</v>
      </c>
      <c r="I237" s="148">
        <v>86</v>
      </c>
      <c r="J237" s="243"/>
      <c r="K237" s="149" t="s">
        <v>898</v>
      </c>
      <c r="L237" s="384" t="s">
        <v>366</v>
      </c>
      <c r="M237" s="275" t="s">
        <v>367</v>
      </c>
      <c r="N237" s="275" t="s">
        <v>899</v>
      </c>
      <c r="O237" s="243">
        <v>1100</v>
      </c>
      <c r="P237" s="243">
        <v>800</v>
      </c>
      <c r="Q237" s="243">
        <v>800</v>
      </c>
      <c r="R237" s="243">
        <f t="shared" si="17"/>
        <v>0.88</v>
      </c>
      <c r="S237" s="242"/>
      <c r="T237" s="242"/>
      <c r="U237" s="243" t="s">
        <v>190</v>
      </c>
      <c r="V237" s="128">
        <v>0.15</v>
      </c>
      <c r="W237" s="134">
        <v>200</v>
      </c>
      <c r="X237" s="231">
        <f t="shared" si="18"/>
        <v>229.99999999999997</v>
      </c>
      <c r="Y237" s="135"/>
      <c r="Z237" s="339">
        <v>346300</v>
      </c>
      <c r="AA237" s="339">
        <v>368450</v>
      </c>
      <c r="AB237" s="339">
        <v>521000</v>
      </c>
      <c r="AC237" s="132"/>
      <c r="AD237" s="242"/>
      <c r="AE237" s="242"/>
      <c r="AF237" s="242"/>
      <c r="AG237" s="131"/>
      <c r="AH237" s="228"/>
      <c r="AI237" s="243"/>
      <c r="AJ237" s="243"/>
      <c r="AK237" s="243"/>
      <c r="AL237" s="243"/>
      <c r="AM237" s="242"/>
      <c r="AN237" s="242"/>
      <c r="AO237" s="242"/>
      <c r="AP237" s="242"/>
      <c r="AQ237" s="242"/>
      <c r="AR237" s="242"/>
      <c r="AS237" s="242"/>
      <c r="AT237" s="242"/>
      <c r="AU237" s="243"/>
      <c r="AV237" s="136"/>
      <c r="AW237" s="247"/>
      <c r="AX237" s="131"/>
      <c r="AY237" s="230"/>
      <c r="AZ237" s="242"/>
      <c r="BA237" s="131"/>
      <c r="BB237" s="442"/>
      <c r="BC237" s="362"/>
      <c r="BF237" s="320"/>
    </row>
    <row r="238" spans="1:58" s="335" customFormat="1" ht="17.100000000000001" customHeight="1" x14ac:dyDescent="0.2">
      <c r="A238" s="299"/>
      <c r="B238" s="227"/>
      <c r="C238" s="242" t="s">
        <v>870</v>
      </c>
      <c r="D238" s="246" t="s">
        <v>900</v>
      </c>
      <c r="E238" s="261" t="s">
        <v>901</v>
      </c>
      <c r="F238" s="243"/>
      <c r="G238" s="243"/>
      <c r="H238" s="338" t="s">
        <v>873</v>
      </c>
      <c r="I238" s="242">
        <v>86</v>
      </c>
      <c r="J238" s="243"/>
      <c r="K238" s="273" t="s">
        <v>902</v>
      </c>
      <c r="L238" s="275" t="s">
        <v>188</v>
      </c>
      <c r="M238" s="275" t="s">
        <v>205</v>
      </c>
      <c r="N238" s="275" t="s">
        <v>237</v>
      </c>
      <c r="O238" s="243">
        <v>1000</v>
      </c>
      <c r="P238" s="243">
        <v>800</v>
      </c>
      <c r="Q238" s="243">
        <v>400</v>
      </c>
      <c r="R238" s="243">
        <v>0.8</v>
      </c>
      <c r="S238" s="242"/>
      <c r="T238" s="242"/>
      <c r="U238" s="243" t="s">
        <v>190</v>
      </c>
      <c r="V238" s="128">
        <v>0.15</v>
      </c>
      <c r="W238" s="134">
        <v>100</v>
      </c>
      <c r="X238" s="231">
        <f t="shared" si="18"/>
        <v>114.99999999999999</v>
      </c>
      <c r="Y238" s="135"/>
      <c r="Z238" s="339">
        <v>327000</v>
      </c>
      <c r="AA238" s="339">
        <v>377800</v>
      </c>
      <c r="AB238" s="339">
        <v>502800</v>
      </c>
      <c r="AC238" s="242"/>
      <c r="AD238" s="242"/>
      <c r="AE238" s="242"/>
      <c r="AF238" s="242"/>
      <c r="AG238" s="242"/>
      <c r="AH238" s="243"/>
      <c r="AI238" s="243"/>
      <c r="AJ238" s="243"/>
      <c r="AK238" s="243"/>
      <c r="AL238" s="243"/>
      <c r="AM238" s="242"/>
      <c r="AN238" s="242"/>
      <c r="AO238" s="242"/>
      <c r="AP238" s="242"/>
      <c r="AQ238" s="242"/>
      <c r="AR238" s="242"/>
      <c r="AS238" s="242"/>
      <c r="AT238" s="242"/>
      <c r="AU238" s="246"/>
      <c r="AV238" s="287"/>
      <c r="AW238" s="379"/>
      <c r="AX238" s="287"/>
      <c r="AY238" s="380"/>
      <c r="AZ238" s="246"/>
      <c r="BA238" s="287"/>
      <c r="BB238" s="318"/>
      <c r="BC238" s="369"/>
      <c r="BF238" s="320"/>
    </row>
    <row r="239" spans="1:58" s="300" customFormat="1" ht="17.100000000000001" customHeight="1" x14ac:dyDescent="0.2">
      <c r="A239" s="299"/>
      <c r="B239" s="227"/>
      <c r="C239" s="242" t="s">
        <v>870</v>
      </c>
      <c r="D239" s="246" t="s">
        <v>900</v>
      </c>
      <c r="E239" s="261" t="s">
        <v>903</v>
      </c>
      <c r="F239" s="243"/>
      <c r="G239" s="243"/>
      <c r="H239" s="338" t="s">
        <v>873</v>
      </c>
      <c r="I239" s="242">
        <v>86</v>
      </c>
      <c r="J239" s="243"/>
      <c r="K239" s="261" t="s">
        <v>904</v>
      </c>
      <c r="L239" s="275" t="s">
        <v>188</v>
      </c>
      <c r="M239" s="275" t="s">
        <v>205</v>
      </c>
      <c r="N239" s="275" t="s">
        <v>237</v>
      </c>
      <c r="O239" s="243">
        <v>1000</v>
      </c>
      <c r="P239" s="243">
        <v>800</v>
      </c>
      <c r="Q239" s="243">
        <v>400</v>
      </c>
      <c r="R239" s="243">
        <v>0.8</v>
      </c>
      <c r="S239" s="243"/>
      <c r="T239" s="417"/>
      <c r="U239" s="383" t="s">
        <v>190</v>
      </c>
      <c r="V239" s="128">
        <v>0.15</v>
      </c>
      <c r="W239" s="134">
        <v>100</v>
      </c>
      <c r="X239" s="231">
        <f t="shared" si="18"/>
        <v>114.99999999999999</v>
      </c>
      <c r="Y239" s="283"/>
      <c r="Z239" s="339">
        <v>325800</v>
      </c>
      <c r="AA239" s="339">
        <v>377800</v>
      </c>
      <c r="AB239" s="339">
        <v>502800</v>
      </c>
      <c r="AC239" s="243"/>
      <c r="AD239" s="243"/>
      <c r="AE239" s="242"/>
      <c r="AF239" s="316"/>
      <c r="AG239" s="316"/>
      <c r="AH239" s="316"/>
      <c r="AI239" s="316"/>
      <c r="AJ239" s="316"/>
      <c r="AK239" s="316"/>
      <c r="AL239" s="316"/>
      <c r="AM239" s="317"/>
      <c r="AN239" s="316"/>
      <c r="AO239" s="316"/>
      <c r="AP239" s="316"/>
      <c r="AQ239" s="316"/>
      <c r="AR239" s="316"/>
      <c r="AS239" s="316"/>
      <c r="AT239" s="316"/>
      <c r="AU239" s="243"/>
      <c r="AV239" s="287"/>
      <c r="AW239" s="379"/>
      <c r="AX239" s="287"/>
      <c r="AY239" s="380"/>
      <c r="AZ239" s="246"/>
      <c r="BA239" s="287"/>
      <c r="BB239" s="318"/>
      <c r="BC239" s="369"/>
      <c r="BF239" s="320"/>
    </row>
    <row r="240" spans="1:58" s="300" customFormat="1" ht="17.100000000000001" customHeight="1" x14ac:dyDescent="0.2">
      <c r="A240" s="299"/>
      <c r="B240" s="227"/>
      <c r="C240" s="242" t="s">
        <v>870</v>
      </c>
      <c r="D240" s="246" t="s">
        <v>900</v>
      </c>
      <c r="E240" s="261" t="s">
        <v>905</v>
      </c>
      <c r="F240" s="243"/>
      <c r="G240" s="243"/>
      <c r="H240" s="338" t="s">
        <v>873</v>
      </c>
      <c r="I240" s="242">
        <v>86</v>
      </c>
      <c r="J240" s="243"/>
      <c r="K240" s="261" t="s">
        <v>906</v>
      </c>
      <c r="L240" s="275" t="s">
        <v>188</v>
      </c>
      <c r="M240" s="275" t="s">
        <v>189</v>
      </c>
      <c r="N240" s="275" t="s">
        <v>188</v>
      </c>
      <c r="O240" s="243">
        <v>1000</v>
      </c>
      <c r="P240" s="243">
        <v>800</v>
      </c>
      <c r="Q240" s="243">
        <v>400</v>
      </c>
      <c r="R240" s="243">
        <v>0.8</v>
      </c>
      <c r="S240" s="383"/>
      <c r="T240" s="416"/>
      <c r="U240" s="383" t="s">
        <v>190</v>
      </c>
      <c r="V240" s="128">
        <v>0.15</v>
      </c>
      <c r="W240" s="134">
        <v>100</v>
      </c>
      <c r="X240" s="231">
        <f t="shared" si="18"/>
        <v>114.99999999999999</v>
      </c>
      <c r="Y240" s="283"/>
      <c r="Z240" s="339">
        <v>327000</v>
      </c>
      <c r="AA240" s="339">
        <v>374800</v>
      </c>
      <c r="AB240" s="339">
        <v>502800</v>
      </c>
      <c r="AC240" s="242"/>
      <c r="AD240" s="242"/>
      <c r="AE240" s="243"/>
      <c r="AF240" s="246"/>
      <c r="AG240" s="246"/>
      <c r="AH240" s="246"/>
      <c r="AI240" s="246"/>
      <c r="AJ240" s="246"/>
      <c r="AK240" s="246"/>
      <c r="AL240" s="246"/>
      <c r="AM240" s="246"/>
      <c r="AN240" s="327"/>
      <c r="AO240" s="327"/>
      <c r="AP240" s="327"/>
      <c r="AQ240" s="327"/>
      <c r="AR240" s="327"/>
      <c r="AS240" s="327"/>
      <c r="AT240" s="327"/>
      <c r="AU240" s="246"/>
      <c r="AV240" s="287"/>
      <c r="AW240" s="379"/>
      <c r="AX240" s="287"/>
      <c r="AY240" s="380"/>
      <c r="AZ240" s="246"/>
      <c r="BA240" s="287"/>
      <c r="BB240" s="318"/>
      <c r="BC240" s="369"/>
      <c r="BF240" s="320"/>
    </row>
    <row r="241" spans="1:154" s="300" customFormat="1" ht="17.100000000000001" customHeight="1" x14ac:dyDescent="0.2">
      <c r="A241" s="299"/>
      <c r="B241" s="227"/>
      <c r="C241" s="242" t="s">
        <v>870</v>
      </c>
      <c r="D241" s="246" t="s">
        <v>900</v>
      </c>
      <c r="E241" s="261" t="s">
        <v>907</v>
      </c>
      <c r="F241" s="243"/>
      <c r="G241" s="243"/>
      <c r="H241" s="338" t="s">
        <v>873</v>
      </c>
      <c r="I241" s="242">
        <v>86</v>
      </c>
      <c r="J241" s="243"/>
      <c r="K241" s="261" t="s">
        <v>908</v>
      </c>
      <c r="L241" s="275" t="s">
        <v>188</v>
      </c>
      <c r="M241" s="275" t="s">
        <v>189</v>
      </c>
      <c r="N241" s="275" t="s">
        <v>188</v>
      </c>
      <c r="O241" s="243">
        <v>1000</v>
      </c>
      <c r="P241" s="243">
        <v>800</v>
      </c>
      <c r="Q241" s="243">
        <v>400</v>
      </c>
      <c r="R241" s="243">
        <v>0.8</v>
      </c>
      <c r="S241" s="383"/>
      <c r="T241" s="283"/>
      <c r="U241" s="383" t="s">
        <v>190</v>
      </c>
      <c r="V241" s="128">
        <v>0.15</v>
      </c>
      <c r="W241" s="134">
        <v>100</v>
      </c>
      <c r="X241" s="231">
        <f t="shared" si="18"/>
        <v>114.99999999999999</v>
      </c>
      <c r="Y241" s="283"/>
      <c r="Z241" s="339">
        <v>325800</v>
      </c>
      <c r="AA241" s="339">
        <v>374800</v>
      </c>
      <c r="AB241" s="339">
        <v>502800</v>
      </c>
      <c r="AC241" s="132"/>
      <c r="AD241" s="242"/>
      <c r="AE241" s="243"/>
      <c r="AF241" s="242"/>
      <c r="AG241" s="131"/>
      <c r="AH241" s="132"/>
      <c r="AI241" s="242"/>
      <c r="AJ241" s="242"/>
      <c r="AK241" s="242"/>
      <c r="AL241" s="242"/>
      <c r="AM241" s="243"/>
      <c r="AN241" s="246"/>
      <c r="AO241" s="246"/>
      <c r="AP241" s="246"/>
      <c r="AQ241" s="246"/>
      <c r="AR241" s="246"/>
      <c r="AS241" s="246"/>
      <c r="AT241" s="246"/>
      <c r="AU241" s="246"/>
      <c r="AV241" s="287"/>
      <c r="AW241" s="379"/>
      <c r="AX241" s="287"/>
      <c r="AY241" s="380"/>
      <c r="AZ241" s="246"/>
      <c r="BA241" s="287"/>
      <c r="BB241" s="318"/>
      <c r="BC241" s="369"/>
      <c r="BF241" s="320"/>
      <c r="BG241" s="320"/>
      <c r="BH241" s="320"/>
      <c r="BI241" s="320"/>
      <c r="BJ241" s="320"/>
      <c r="BK241" s="320"/>
      <c r="BL241" s="320"/>
      <c r="BM241" s="320"/>
      <c r="BN241" s="320"/>
      <c r="BO241" s="320"/>
      <c r="BP241" s="320"/>
      <c r="BQ241" s="320"/>
      <c r="BR241" s="320"/>
      <c r="BS241" s="320"/>
      <c r="BT241" s="320"/>
      <c r="BU241" s="320"/>
      <c r="BV241" s="320"/>
      <c r="BW241" s="320"/>
      <c r="BX241" s="320"/>
      <c r="BY241" s="320"/>
      <c r="BZ241" s="320"/>
      <c r="CA241" s="320"/>
      <c r="CB241" s="320"/>
      <c r="CC241" s="320"/>
      <c r="CD241" s="320"/>
      <c r="CE241" s="320"/>
      <c r="CF241" s="320"/>
      <c r="CG241" s="320"/>
      <c r="CH241" s="320"/>
      <c r="CI241" s="320"/>
      <c r="CJ241" s="320"/>
      <c r="CK241" s="320"/>
      <c r="CL241" s="320"/>
      <c r="CM241" s="320"/>
      <c r="CN241" s="320"/>
      <c r="CO241" s="320"/>
      <c r="CP241" s="320"/>
      <c r="CQ241" s="320"/>
      <c r="CR241" s="320"/>
      <c r="CS241" s="320"/>
      <c r="CT241" s="320"/>
      <c r="CU241" s="320"/>
      <c r="CV241" s="320"/>
      <c r="CW241" s="320"/>
      <c r="CX241" s="320"/>
      <c r="CY241" s="320"/>
      <c r="CZ241" s="320"/>
      <c r="DA241" s="320"/>
      <c r="DB241" s="320"/>
      <c r="DC241" s="320"/>
      <c r="DD241" s="320"/>
      <c r="DE241" s="320"/>
      <c r="DF241" s="320"/>
      <c r="DG241" s="320"/>
      <c r="DH241" s="320"/>
      <c r="DI241" s="320"/>
      <c r="DJ241" s="320"/>
      <c r="DK241" s="320"/>
      <c r="DL241" s="320"/>
      <c r="DM241" s="320"/>
      <c r="DN241" s="320"/>
      <c r="DO241" s="320"/>
      <c r="DP241" s="320"/>
      <c r="DQ241" s="320"/>
      <c r="DR241" s="320"/>
      <c r="DS241" s="320"/>
      <c r="DT241" s="320"/>
      <c r="DU241" s="320"/>
      <c r="DV241" s="320"/>
      <c r="DW241" s="320"/>
      <c r="DX241" s="320"/>
      <c r="DY241" s="320"/>
      <c r="DZ241" s="320"/>
      <c r="EA241" s="320"/>
      <c r="EB241" s="320"/>
      <c r="EC241" s="320"/>
      <c r="ED241" s="320"/>
      <c r="EE241" s="320"/>
      <c r="EF241" s="320"/>
      <c r="EG241" s="320"/>
      <c r="EH241" s="320"/>
      <c r="EI241" s="320"/>
      <c r="EJ241" s="320"/>
      <c r="EK241" s="320"/>
      <c r="EL241" s="320"/>
      <c r="EM241" s="320"/>
      <c r="EN241" s="320"/>
      <c r="EO241" s="320"/>
      <c r="EP241" s="320"/>
      <c r="EQ241" s="320"/>
      <c r="ER241" s="320"/>
      <c r="ES241" s="320"/>
      <c r="ET241" s="320"/>
      <c r="EU241" s="320"/>
      <c r="EV241" s="320"/>
      <c r="EW241" s="320"/>
      <c r="EX241" s="320"/>
    </row>
    <row r="242" spans="1:154" s="300" customFormat="1" ht="17.100000000000001" customHeight="1" x14ac:dyDescent="0.2">
      <c r="A242" s="299" t="s">
        <v>183</v>
      </c>
      <c r="B242" s="227"/>
      <c r="C242" s="242" t="s">
        <v>870</v>
      </c>
      <c r="D242" s="246" t="s">
        <v>900</v>
      </c>
      <c r="E242" s="261" t="s">
        <v>909</v>
      </c>
      <c r="F242" s="243"/>
      <c r="G242" s="243"/>
      <c r="H242" s="338" t="s">
        <v>873</v>
      </c>
      <c r="I242" s="242">
        <v>86</v>
      </c>
      <c r="J242" s="243"/>
      <c r="K242" s="273" t="s">
        <v>910</v>
      </c>
      <c r="L242" s="275" t="s">
        <v>188</v>
      </c>
      <c r="M242" s="275" t="s">
        <v>205</v>
      </c>
      <c r="N242" s="275" t="s">
        <v>237</v>
      </c>
      <c r="O242" s="243">
        <v>1000</v>
      </c>
      <c r="P242" s="243">
        <v>800</v>
      </c>
      <c r="Q242" s="243">
        <v>400</v>
      </c>
      <c r="R242" s="243">
        <v>0.8</v>
      </c>
      <c r="S242" s="243"/>
      <c r="T242" s="417"/>
      <c r="U242" s="383" t="s">
        <v>190</v>
      </c>
      <c r="V242" s="128">
        <v>0.15</v>
      </c>
      <c r="W242" s="134">
        <v>100</v>
      </c>
      <c r="X242" s="231">
        <f t="shared" si="18"/>
        <v>114.99999999999999</v>
      </c>
      <c r="Y242" s="283"/>
      <c r="Z242" s="339">
        <v>330400</v>
      </c>
      <c r="AA242" s="339">
        <v>377800</v>
      </c>
      <c r="AB242" s="339">
        <v>502800</v>
      </c>
      <c r="AC242" s="243"/>
      <c r="AD242" s="243"/>
      <c r="AE242" s="242"/>
      <c r="AF242" s="242"/>
      <c r="AG242" s="242"/>
      <c r="AH242" s="242"/>
      <c r="AI242" s="242"/>
      <c r="AJ242" s="242"/>
      <c r="AK242" s="242"/>
      <c r="AL242" s="242"/>
      <c r="AM242" s="243"/>
      <c r="AN242" s="316"/>
      <c r="AO242" s="316"/>
      <c r="AP242" s="316"/>
      <c r="AQ242" s="316"/>
      <c r="AR242" s="316"/>
      <c r="AS242" s="316"/>
      <c r="AT242" s="316"/>
      <c r="AU242" s="243"/>
      <c r="AV242" s="287"/>
      <c r="AW242" s="379"/>
      <c r="AX242" s="287"/>
      <c r="AY242" s="380"/>
      <c r="AZ242" s="246"/>
      <c r="BA242" s="287"/>
      <c r="BB242" s="318"/>
      <c r="BC242" s="369"/>
      <c r="BF242" s="320"/>
      <c r="BG242" s="320"/>
      <c r="BH242" s="320"/>
      <c r="BI242" s="320"/>
      <c r="BJ242" s="320"/>
      <c r="BK242" s="320"/>
      <c r="BL242" s="320"/>
      <c r="BM242" s="320"/>
      <c r="BN242" s="320"/>
      <c r="BO242" s="320"/>
      <c r="BP242" s="320"/>
      <c r="BQ242" s="320"/>
      <c r="BR242" s="320"/>
      <c r="BS242" s="320"/>
      <c r="BT242" s="320"/>
      <c r="BU242" s="320"/>
      <c r="BV242" s="320"/>
      <c r="BW242" s="320"/>
      <c r="BX242" s="320"/>
      <c r="BY242" s="320"/>
      <c r="BZ242" s="320"/>
      <c r="CA242" s="320"/>
      <c r="CB242" s="320"/>
      <c r="CC242" s="320"/>
      <c r="CD242" s="320"/>
      <c r="CE242" s="320"/>
      <c r="CF242" s="320"/>
      <c r="CG242" s="320"/>
      <c r="CH242" s="320"/>
      <c r="CI242" s="320"/>
      <c r="CJ242" s="320"/>
      <c r="CK242" s="320"/>
      <c r="CL242" s="320"/>
      <c r="CM242" s="320"/>
      <c r="CN242" s="320"/>
      <c r="CO242" s="320"/>
      <c r="CP242" s="320"/>
      <c r="CQ242" s="320"/>
      <c r="CR242" s="320"/>
      <c r="CS242" s="320"/>
      <c r="CT242" s="320"/>
      <c r="CU242" s="320"/>
      <c r="CV242" s="320"/>
      <c r="CW242" s="320"/>
      <c r="CX242" s="320"/>
      <c r="CY242" s="320"/>
      <c r="CZ242" s="320"/>
      <c r="DA242" s="320"/>
      <c r="DB242" s="320"/>
      <c r="DC242" s="320"/>
      <c r="DD242" s="320"/>
      <c r="DE242" s="320"/>
      <c r="DF242" s="320"/>
      <c r="DG242" s="320"/>
      <c r="DH242" s="320"/>
      <c r="DI242" s="320"/>
      <c r="DJ242" s="320"/>
      <c r="DK242" s="320"/>
      <c r="DL242" s="320"/>
      <c r="DM242" s="320"/>
      <c r="DN242" s="320"/>
      <c r="DO242" s="320"/>
      <c r="DP242" s="320"/>
      <c r="DQ242" s="320"/>
      <c r="DR242" s="320"/>
      <c r="DS242" s="320"/>
      <c r="DT242" s="320"/>
      <c r="DU242" s="320"/>
      <c r="DV242" s="320"/>
      <c r="DW242" s="320"/>
      <c r="DX242" s="320"/>
      <c r="DY242" s="320"/>
      <c r="DZ242" s="320"/>
      <c r="EA242" s="320"/>
      <c r="EB242" s="320"/>
      <c r="EC242" s="320"/>
      <c r="ED242" s="320"/>
      <c r="EE242" s="320"/>
      <c r="EF242" s="320"/>
      <c r="EG242" s="320"/>
      <c r="EH242" s="320"/>
      <c r="EI242" s="320"/>
      <c r="EJ242" s="320"/>
      <c r="EK242" s="320"/>
      <c r="EL242" s="320"/>
      <c r="EM242" s="320"/>
      <c r="EN242" s="320"/>
      <c r="EO242" s="320"/>
      <c r="EP242" s="320"/>
      <c r="EQ242" s="320"/>
      <c r="ER242" s="320"/>
      <c r="ES242" s="320"/>
      <c r="ET242" s="320"/>
      <c r="EU242" s="320"/>
      <c r="EV242" s="320"/>
      <c r="EW242" s="320"/>
      <c r="EX242" s="320"/>
    </row>
    <row r="243" spans="1:154" s="300" customFormat="1" ht="17.100000000000001" customHeight="1" x14ac:dyDescent="0.2">
      <c r="A243" s="299" t="s">
        <v>183</v>
      </c>
      <c r="B243" s="227"/>
      <c r="C243" s="242" t="s">
        <v>870</v>
      </c>
      <c r="D243" s="246" t="s">
        <v>900</v>
      </c>
      <c r="E243" s="261" t="s">
        <v>911</v>
      </c>
      <c r="F243" s="243"/>
      <c r="G243" s="243"/>
      <c r="H243" s="338" t="s">
        <v>873</v>
      </c>
      <c r="I243" s="242">
        <v>86</v>
      </c>
      <c r="J243" s="243"/>
      <c r="K243" s="273" t="s">
        <v>912</v>
      </c>
      <c r="L243" s="275" t="s">
        <v>188</v>
      </c>
      <c r="M243" s="275" t="s">
        <v>205</v>
      </c>
      <c r="N243" s="275" t="s">
        <v>237</v>
      </c>
      <c r="O243" s="243">
        <v>1000</v>
      </c>
      <c r="P243" s="243">
        <v>800</v>
      </c>
      <c r="Q243" s="243">
        <v>400</v>
      </c>
      <c r="R243" s="243">
        <v>0.8</v>
      </c>
      <c r="S243" s="383"/>
      <c r="T243" s="283"/>
      <c r="U243" s="383" t="s">
        <v>190</v>
      </c>
      <c r="V243" s="128">
        <v>0.15</v>
      </c>
      <c r="W243" s="134">
        <v>100</v>
      </c>
      <c r="X243" s="231">
        <f t="shared" si="18"/>
        <v>114.99999999999999</v>
      </c>
      <c r="Y243" s="283"/>
      <c r="Z243" s="339">
        <v>329200</v>
      </c>
      <c r="AA243" s="339">
        <v>377800</v>
      </c>
      <c r="AB243" s="339">
        <v>502800</v>
      </c>
      <c r="AC243" s="132"/>
      <c r="AD243" s="242"/>
      <c r="AE243" s="243"/>
      <c r="AF243" s="242"/>
      <c r="AG243" s="131"/>
      <c r="AH243" s="132"/>
      <c r="AI243" s="242"/>
      <c r="AJ243" s="242"/>
      <c r="AK243" s="242"/>
      <c r="AL243" s="242"/>
      <c r="AM243" s="243"/>
      <c r="AN243" s="246"/>
      <c r="AO243" s="246"/>
      <c r="AP243" s="246"/>
      <c r="AQ243" s="246"/>
      <c r="AR243" s="246"/>
      <c r="AS243" s="246"/>
      <c r="AT243" s="246"/>
      <c r="AU243" s="246"/>
      <c r="AV243" s="287"/>
      <c r="AW243" s="379"/>
      <c r="AX243" s="287"/>
      <c r="AY243" s="380"/>
      <c r="AZ243" s="246"/>
      <c r="BA243" s="287"/>
      <c r="BB243" s="318"/>
      <c r="BC243" s="369"/>
      <c r="BF243" s="320"/>
    </row>
    <row r="244" spans="1:154" s="324" customFormat="1" ht="17.100000000000001" customHeight="1" x14ac:dyDescent="0.2">
      <c r="A244" s="299"/>
      <c r="B244" s="227"/>
      <c r="C244" s="242" t="s">
        <v>870</v>
      </c>
      <c r="D244" s="246" t="s">
        <v>900</v>
      </c>
      <c r="E244" s="261" t="s">
        <v>913</v>
      </c>
      <c r="F244" s="243"/>
      <c r="G244" s="243"/>
      <c r="H244" s="338" t="s">
        <v>873</v>
      </c>
      <c r="I244" s="242">
        <v>86</v>
      </c>
      <c r="J244" s="243"/>
      <c r="K244" s="261" t="s">
        <v>914</v>
      </c>
      <c r="L244" s="275" t="s">
        <v>317</v>
      </c>
      <c r="M244" s="275" t="s">
        <v>215</v>
      </c>
      <c r="N244" s="275" t="s">
        <v>317</v>
      </c>
      <c r="O244" s="243">
        <v>1000</v>
      </c>
      <c r="P244" s="243">
        <v>800</v>
      </c>
      <c r="Q244" s="243">
        <v>400</v>
      </c>
      <c r="R244" s="243">
        <v>0.8</v>
      </c>
      <c r="S244" s="243"/>
      <c r="T244" s="417"/>
      <c r="U244" s="383" t="s">
        <v>190</v>
      </c>
      <c r="V244" s="128">
        <v>0.15</v>
      </c>
      <c r="W244" s="134">
        <v>100</v>
      </c>
      <c r="X244" s="231">
        <f t="shared" si="18"/>
        <v>114.99999999999999</v>
      </c>
      <c r="Y244" s="283"/>
      <c r="Z244" s="339">
        <v>294000</v>
      </c>
      <c r="AA244" s="339">
        <v>403600</v>
      </c>
      <c r="AB244" s="339">
        <v>515800</v>
      </c>
      <c r="AC244" s="243"/>
      <c r="AD244" s="243"/>
      <c r="AE244" s="242"/>
      <c r="AF244" s="242"/>
      <c r="AG244" s="242"/>
      <c r="AH244" s="242"/>
      <c r="AI244" s="242"/>
      <c r="AJ244" s="242"/>
      <c r="AK244" s="242"/>
      <c r="AL244" s="242"/>
      <c r="AM244" s="243"/>
      <c r="AN244" s="316"/>
      <c r="AO244" s="316"/>
      <c r="AP244" s="316"/>
      <c r="AQ244" s="316"/>
      <c r="AR244" s="316"/>
      <c r="AS244" s="316"/>
      <c r="AT244" s="316"/>
      <c r="AU244" s="243"/>
      <c r="AV244" s="287"/>
      <c r="AW244" s="379"/>
      <c r="AX244" s="287"/>
      <c r="AY244" s="380"/>
      <c r="AZ244" s="246"/>
      <c r="BA244" s="287"/>
      <c r="BB244" s="318"/>
      <c r="BC244" s="369"/>
      <c r="BF244" s="320"/>
      <c r="BG244" s="300"/>
      <c r="BH244" s="300"/>
      <c r="BI244" s="300"/>
      <c r="BJ244" s="300"/>
      <c r="BK244" s="300"/>
      <c r="BL244" s="300"/>
      <c r="BM244" s="300"/>
      <c r="BN244" s="300"/>
      <c r="BO244" s="300"/>
      <c r="BP244" s="300"/>
      <c r="BQ244" s="300"/>
      <c r="BR244" s="300"/>
      <c r="BS244" s="300"/>
      <c r="BT244" s="300"/>
      <c r="BU244" s="300"/>
      <c r="BV244" s="300"/>
      <c r="BW244" s="300"/>
      <c r="BX244" s="300"/>
      <c r="BY244" s="300"/>
      <c r="BZ244" s="300"/>
      <c r="CA244" s="300"/>
      <c r="CB244" s="300"/>
      <c r="CC244" s="300"/>
      <c r="CD244" s="300"/>
      <c r="CE244" s="300"/>
      <c r="CF244" s="300"/>
      <c r="CG244" s="300"/>
      <c r="CH244" s="300"/>
      <c r="CI244" s="300"/>
      <c r="CJ244" s="300"/>
      <c r="CK244" s="300"/>
      <c r="CL244" s="300"/>
      <c r="CM244" s="300"/>
      <c r="CN244" s="300"/>
      <c r="CO244" s="300"/>
      <c r="CP244" s="300"/>
      <c r="CQ244" s="300"/>
      <c r="CR244" s="300"/>
      <c r="CS244" s="300"/>
      <c r="CT244" s="300"/>
      <c r="CU244" s="300"/>
      <c r="CV244" s="300"/>
      <c r="CW244" s="300"/>
      <c r="CX244" s="300"/>
      <c r="CY244" s="300"/>
      <c r="CZ244" s="300"/>
      <c r="DA244" s="300"/>
      <c r="DB244" s="300"/>
      <c r="DC244" s="300"/>
      <c r="DD244" s="300"/>
      <c r="DE244" s="300"/>
      <c r="DF244" s="300"/>
      <c r="DG244" s="300"/>
      <c r="DH244" s="300"/>
      <c r="DI244" s="300"/>
      <c r="DJ244" s="300"/>
      <c r="DK244" s="300"/>
      <c r="DL244" s="300"/>
      <c r="DM244" s="300"/>
      <c r="DN244" s="300"/>
      <c r="DO244" s="300"/>
      <c r="DP244" s="300"/>
      <c r="DQ244" s="300"/>
      <c r="DR244" s="300"/>
      <c r="DS244" s="300"/>
      <c r="DT244" s="300"/>
      <c r="DU244" s="300"/>
      <c r="DV244" s="300"/>
      <c r="DW244" s="300"/>
      <c r="DX244" s="300"/>
      <c r="DY244" s="300"/>
      <c r="DZ244" s="300"/>
      <c r="EA244" s="300"/>
      <c r="EB244" s="300"/>
      <c r="EC244" s="300"/>
      <c r="ED244" s="300"/>
      <c r="EE244" s="300"/>
      <c r="EF244" s="300"/>
      <c r="EG244" s="300"/>
      <c r="EH244" s="300"/>
      <c r="EI244" s="300"/>
      <c r="EJ244" s="300"/>
      <c r="EK244" s="300"/>
      <c r="EL244" s="300"/>
      <c r="EM244" s="300"/>
      <c r="EN244" s="300"/>
      <c r="EO244" s="300"/>
      <c r="EP244" s="300"/>
      <c r="EQ244" s="300"/>
      <c r="ER244" s="300"/>
      <c r="ES244" s="300"/>
      <c r="ET244" s="300"/>
      <c r="EU244" s="300"/>
      <c r="EV244" s="300"/>
      <c r="EW244" s="300"/>
      <c r="EX244" s="300"/>
    </row>
    <row r="245" spans="1:154" s="324" customFormat="1" ht="17.100000000000001" customHeight="1" x14ac:dyDescent="0.2">
      <c r="A245" s="299"/>
      <c r="B245" s="227"/>
      <c r="C245" s="242" t="s">
        <v>870</v>
      </c>
      <c r="D245" s="246" t="s">
        <v>900</v>
      </c>
      <c r="E245" s="261" t="s">
        <v>915</v>
      </c>
      <c r="F245" s="243"/>
      <c r="G245" s="243"/>
      <c r="H245" s="338" t="s">
        <v>873</v>
      </c>
      <c r="I245" s="242">
        <v>86</v>
      </c>
      <c r="J245" s="243"/>
      <c r="K245" s="261" t="s">
        <v>916</v>
      </c>
      <c r="L245" s="275" t="s">
        <v>317</v>
      </c>
      <c r="M245" s="275" t="s">
        <v>215</v>
      </c>
      <c r="N245" s="275" t="s">
        <v>317</v>
      </c>
      <c r="O245" s="243">
        <v>1000</v>
      </c>
      <c r="P245" s="243">
        <v>800</v>
      </c>
      <c r="Q245" s="243">
        <v>400</v>
      </c>
      <c r="R245" s="243">
        <v>0.8</v>
      </c>
      <c r="S245" s="383"/>
      <c r="T245" s="283"/>
      <c r="U245" s="383" t="s">
        <v>190</v>
      </c>
      <c r="V245" s="128">
        <v>0.15</v>
      </c>
      <c r="W245" s="134">
        <v>100</v>
      </c>
      <c r="X245" s="231">
        <f t="shared" si="18"/>
        <v>114.99999999999999</v>
      </c>
      <c r="Y245" s="283"/>
      <c r="Z245" s="339">
        <v>295200</v>
      </c>
      <c r="AA245" s="339">
        <v>403600</v>
      </c>
      <c r="AB245" s="339">
        <v>515800</v>
      </c>
      <c r="AC245" s="132"/>
      <c r="AD245" s="242"/>
      <c r="AE245" s="243"/>
      <c r="AF245" s="242"/>
      <c r="AG245" s="131"/>
      <c r="AH245" s="132"/>
      <c r="AI245" s="242"/>
      <c r="AJ245" s="242"/>
      <c r="AK245" s="242"/>
      <c r="AL245" s="242"/>
      <c r="AM245" s="243"/>
      <c r="AN245" s="246"/>
      <c r="AO245" s="246"/>
      <c r="AP245" s="246"/>
      <c r="AQ245" s="246"/>
      <c r="AR245" s="246"/>
      <c r="AS245" s="246"/>
      <c r="AT245" s="246"/>
      <c r="AU245" s="246"/>
      <c r="AV245" s="287"/>
      <c r="AW245" s="379"/>
      <c r="AX245" s="287"/>
      <c r="AY245" s="380"/>
      <c r="AZ245" s="246"/>
      <c r="BA245" s="287"/>
      <c r="BB245" s="318"/>
      <c r="BC245" s="369"/>
      <c r="BF245" s="322"/>
      <c r="BG245" s="300"/>
      <c r="BH245" s="300"/>
      <c r="BI245" s="300"/>
      <c r="BJ245" s="300"/>
      <c r="BK245" s="300"/>
      <c r="BL245" s="300"/>
      <c r="BM245" s="300"/>
      <c r="BN245" s="300"/>
      <c r="BO245" s="300"/>
      <c r="BP245" s="300"/>
      <c r="BQ245" s="300"/>
      <c r="BR245" s="300"/>
      <c r="BS245" s="300"/>
      <c r="BT245" s="300"/>
      <c r="BU245" s="300"/>
      <c r="BV245" s="300"/>
      <c r="BW245" s="300"/>
      <c r="BX245" s="300"/>
      <c r="BY245" s="300"/>
      <c r="BZ245" s="300"/>
      <c r="CA245" s="300"/>
      <c r="CB245" s="300"/>
      <c r="CC245" s="300"/>
      <c r="CD245" s="300"/>
      <c r="CE245" s="300"/>
      <c r="CF245" s="300"/>
      <c r="CG245" s="300"/>
      <c r="CH245" s="300"/>
      <c r="CI245" s="300"/>
      <c r="CJ245" s="300"/>
      <c r="CK245" s="300"/>
      <c r="CL245" s="300"/>
      <c r="CM245" s="300"/>
      <c r="CN245" s="300"/>
      <c r="CO245" s="300"/>
      <c r="CP245" s="300"/>
      <c r="CQ245" s="300"/>
      <c r="CR245" s="300"/>
      <c r="CS245" s="300"/>
      <c r="CT245" s="300"/>
      <c r="CU245" s="300"/>
      <c r="CV245" s="300"/>
      <c r="CW245" s="300"/>
      <c r="CX245" s="300"/>
      <c r="CY245" s="300"/>
      <c r="CZ245" s="300"/>
      <c r="DA245" s="300"/>
      <c r="DB245" s="300"/>
      <c r="DC245" s="300"/>
      <c r="DD245" s="300"/>
      <c r="DE245" s="300"/>
      <c r="DF245" s="300"/>
      <c r="DG245" s="300"/>
      <c r="DH245" s="300"/>
      <c r="DI245" s="300"/>
      <c r="DJ245" s="300"/>
      <c r="DK245" s="300"/>
      <c r="DL245" s="300"/>
      <c r="DM245" s="300"/>
      <c r="DN245" s="300"/>
      <c r="DO245" s="300"/>
      <c r="DP245" s="300"/>
      <c r="DQ245" s="300"/>
      <c r="DR245" s="300"/>
      <c r="DS245" s="300"/>
      <c r="DT245" s="300"/>
      <c r="DU245" s="300"/>
      <c r="DV245" s="300"/>
      <c r="DW245" s="300"/>
      <c r="DX245" s="300"/>
      <c r="DY245" s="300"/>
      <c r="DZ245" s="300"/>
      <c r="EA245" s="300"/>
      <c r="EB245" s="300"/>
      <c r="EC245" s="300"/>
      <c r="ED245" s="300"/>
      <c r="EE245" s="300"/>
      <c r="EF245" s="300"/>
      <c r="EG245" s="300"/>
      <c r="EH245" s="300"/>
      <c r="EI245" s="300"/>
      <c r="EJ245" s="300"/>
      <c r="EK245" s="300"/>
      <c r="EL245" s="300"/>
      <c r="EM245" s="300"/>
      <c r="EN245" s="300"/>
      <c r="EO245" s="300"/>
      <c r="EP245" s="300"/>
      <c r="EQ245" s="300"/>
      <c r="ER245" s="300"/>
      <c r="ES245" s="300"/>
      <c r="ET245" s="300"/>
      <c r="EU245" s="300"/>
      <c r="EV245" s="300"/>
      <c r="EW245" s="300"/>
      <c r="EX245" s="300"/>
    </row>
    <row r="246" spans="1:154" s="324" customFormat="1" ht="17.100000000000001" customHeight="1" x14ac:dyDescent="0.2">
      <c r="A246" s="299"/>
      <c r="B246" s="227"/>
      <c r="C246" s="148" t="s">
        <v>870</v>
      </c>
      <c r="D246" s="246" t="s">
        <v>917</v>
      </c>
      <c r="E246" s="261" t="s">
        <v>918</v>
      </c>
      <c r="F246" s="243"/>
      <c r="G246" s="243"/>
      <c r="H246" s="338" t="s">
        <v>873</v>
      </c>
      <c r="I246" s="148">
        <v>86</v>
      </c>
      <c r="J246" s="243"/>
      <c r="K246" s="149" t="s">
        <v>919</v>
      </c>
      <c r="L246" s="275" t="s">
        <v>188</v>
      </c>
      <c r="M246" s="275" t="s">
        <v>205</v>
      </c>
      <c r="N246" s="275" t="s">
        <v>237</v>
      </c>
      <c r="O246" s="243">
        <v>1000</v>
      </c>
      <c r="P246" s="243">
        <v>800</v>
      </c>
      <c r="Q246" s="243">
        <v>2200</v>
      </c>
      <c r="R246" s="243">
        <f t="shared" ref="R246:R277" si="19">(O246*P246)/1000000</f>
        <v>0.8</v>
      </c>
      <c r="S246" s="242"/>
      <c r="T246" s="242"/>
      <c r="U246" s="243" t="s">
        <v>190</v>
      </c>
      <c r="V246" s="128">
        <v>0.15</v>
      </c>
      <c r="W246" s="134">
        <v>400</v>
      </c>
      <c r="X246" s="231">
        <f t="shared" si="18"/>
        <v>459.99999999999994</v>
      </c>
      <c r="Y246" s="135"/>
      <c r="Z246" s="339">
        <v>330298</v>
      </c>
      <c r="AA246" s="339">
        <v>379538</v>
      </c>
      <c r="AB246" s="339">
        <v>502360</v>
      </c>
      <c r="AC246" s="132"/>
      <c r="AD246" s="242"/>
      <c r="AE246" s="242"/>
      <c r="AF246" s="242"/>
      <c r="AG246" s="131"/>
      <c r="AH246" s="228"/>
      <c r="AI246" s="243"/>
      <c r="AJ246" s="243"/>
      <c r="AK246" s="243"/>
      <c r="AL246" s="243"/>
      <c r="AM246" s="242"/>
      <c r="AN246" s="242"/>
      <c r="AO246" s="242"/>
      <c r="AP246" s="242"/>
      <c r="AQ246" s="242"/>
      <c r="AR246" s="242"/>
      <c r="AS246" s="242"/>
      <c r="AT246" s="242"/>
      <c r="AU246" s="243"/>
      <c r="AV246" s="136"/>
      <c r="AW246" s="247"/>
      <c r="AX246" s="131"/>
      <c r="AY246" s="230"/>
      <c r="AZ246" s="242"/>
      <c r="BA246" s="131"/>
      <c r="BB246" s="442"/>
      <c r="BC246" s="362"/>
      <c r="BF246" s="300"/>
      <c r="BG246" s="300"/>
      <c r="BH246" s="300"/>
      <c r="BI246" s="300"/>
      <c r="BJ246" s="300"/>
      <c r="BK246" s="300"/>
      <c r="BL246" s="300"/>
      <c r="BM246" s="300"/>
      <c r="BN246" s="300"/>
      <c r="BO246" s="300"/>
      <c r="BP246" s="300"/>
      <c r="BQ246" s="300"/>
      <c r="BR246" s="300"/>
      <c r="BS246" s="300"/>
      <c r="BT246" s="300"/>
      <c r="BU246" s="300"/>
      <c r="BV246" s="300"/>
      <c r="BW246" s="300"/>
      <c r="BX246" s="300"/>
      <c r="BY246" s="300"/>
      <c r="BZ246" s="300"/>
      <c r="CA246" s="300"/>
      <c r="CB246" s="300"/>
      <c r="CC246" s="300"/>
      <c r="CD246" s="300"/>
      <c r="CE246" s="300"/>
      <c r="CF246" s="300"/>
      <c r="CG246" s="300"/>
      <c r="CH246" s="300"/>
      <c r="CI246" s="300"/>
      <c r="CJ246" s="300"/>
      <c r="CK246" s="300"/>
      <c r="CL246" s="300"/>
      <c r="CM246" s="300"/>
      <c r="CN246" s="300"/>
      <c r="CO246" s="300"/>
      <c r="CP246" s="300"/>
      <c r="CQ246" s="300"/>
      <c r="CR246" s="300"/>
      <c r="CS246" s="300"/>
      <c r="CT246" s="300"/>
      <c r="CU246" s="300"/>
      <c r="CV246" s="300"/>
      <c r="CW246" s="300"/>
      <c r="CX246" s="300"/>
      <c r="CY246" s="300"/>
      <c r="CZ246" s="300"/>
      <c r="DA246" s="300"/>
      <c r="DB246" s="300"/>
      <c r="DC246" s="300"/>
      <c r="DD246" s="300"/>
      <c r="DE246" s="300"/>
      <c r="DF246" s="300"/>
      <c r="DG246" s="300"/>
      <c r="DH246" s="300"/>
      <c r="DI246" s="300"/>
      <c r="DJ246" s="300"/>
      <c r="DK246" s="300"/>
      <c r="DL246" s="300"/>
      <c r="DM246" s="300"/>
      <c r="DN246" s="300"/>
      <c r="DO246" s="300"/>
      <c r="DP246" s="300"/>
      <c r="DQ246" s="300"/>
      <c r="DR246" s="300"/>
      <c r="DS246" s="300"/>
      <c r="DT246" s="300"/>
      <c r="DU246" s="300"/>
      <c r="DV246" s="300"/>
      <c r="DW246" s="300"/>
      <c r="DX246" s="300"/>
      <c r="DY246" s="300"/>
      <c r="DZ246" s="300"/>
      <c r="EA246" s="300"/>
      <c r="EB246" s="300"/>
      <c r="EC246" s="300"/>
      <c r="ED246" s="300"/>
      <c r="EE246" s="300"/>
      <c r="EF246" s="300"/>
      <c r="EG246" s="300"/>
      <c r="EH246" s="300"/>
      <c r="EI246" s="300"/>
      <c r="EJ246" s="300"/>
      <c r="EK246" s="300"/>
      <c r="EL246" s="300"/>
      <c r="EM246" s="300"/>
      <c r="EN246" s="300"/>
      <c r="EO246" s="300"/>
      <c r="EP246" s="300"/>
      <c r="EQ246" s="300"/>
      <c r="ER246" s="300"/>
      <c r="ES246" s="300"/>
      <c r="ET246" s="300"/>
      <c r="EU246" s="300"/>
      <c r="EV246" s="300"/>
      <c r="EW246" s="300"/>
      <c r="EX246" s="300"/>
    </row>
    <row r="247" spans="1:154" s="324" customFormat="1" ht="17.100000000000001" customHeight="1" x14ac:dyDescent="0.2">
      <c r="A247" s="299"/>
      <c r="B247" s="227"/>
      <c r="C247" s="148" t="s">
        <v>870</v>
      </c>
      <c r="D247" s="246" t="s">
        <v>917</v>
      </c>
      <c r="E247" s="261" t="s">
        <v>920</v>
      </c>
      <c r="F247" s="243"/>
      <c r="G247" s="243"/>
      <c r="H247" s="338" t="s">
        <v>873</v>
      </c>
      <c r="I247" s="148">
        <v>86</v>
      </c>
      <c r="J247" s="243"/>
      <c r="K247" s="149" t="s">
        <v>921</v>
      </c>
      <c r="L247" s="275" t="s">
        <v>188</v>
      </c>
      <c r="M247" s="275" t="s">
        <v>205</v>
      </c>
      <c r="N247" s="275" t="s">
        <v>237</v>
      </c>
      <c r="O247" s="243">
        <v>1000</v>
      </c>
      <c r="P247" s="243">
        <v>800</v>
      </c>
      <c r="Q247" s="243">
        <v>2200</v>
      </c>
      <c r="R247" s="243">
        <f t="shared" si="19"/>
        <v>0.8</v>
      </c>
      <c r="S247" s="242"/>
      <c r="T247" s="242"/>
      <c r="U247" s="243" t="s">
        <v>190</v>
      </c>
      <c r="V247" s="128">
        <v>0.15</v>
      </c>
      <c r="W247" s="134">
        <v>400</v>
      </c>
      <c r="X247" s="231">
        <f t="shared" si="18"/>
        <v>459.99999999999994</v>
      </c>
      <c r="Y247" s="135"/>
      <c r="Z247" s="339">
        <v>329296</v>
      </c>
      <c r="AA247" s="339">
        <v>379538</v>
      </c>
      <c r="AB247" s="339">
        <v>502360</v>
      </c>
      <c r="AC247" s="132"/>
      <c r="AD247" s="242"/>
      <c r="AE247" s="242"/>
      <c r="AF247" s="242"/>
      <c r="AG247" s="131"/>
      <c r="AH247" s="228"/>
      <c r="AI247" s="243"/>
      <c r="AJ247" s="243"/>
      <c r="AK247" s="243"/>
      <c r="AL247" s="243"/>
      <c r="AM247" s="242"/>
      <c r="AN247" s="242"/>
      <c r="AO247" s="242"/>
      <c r="AP247" s="242"/>
      <c r="AQ247" s="242"/>
      <c r="AR247" s="242"/>
      <c r="AS247" s="242"/>
      <c r="AT247" s="242"/>
      <c r="AU247" s="243"/>
      <c r="AV247" s="136"/>
      <c r="AW247" s="247"/>
      <c r="AX247" s="131"/>
      <c r="AY247" s="230"/>
      <c r="AZ247" s="242"/>
      <c r="BA247" s="131"/>
      <c r="BB247" s="442"/>
      <c r="BC247" s="362"/>
      <c r="BF247" s="300"/>
      <c r="BG247" s="300"/>
      <c r="BH247" s="300"/>
      <c r="BI247" s="300"/>
      <c r="BJ247" s="300"/>
      <c r="BK247" s="300"/>
      <c r="BL247" s="300"/>
      <c r="BM247" s="300"/>
      <c r="BN247" s="300"/>
      <c r="BO247" s="300"/>
      <c r="BP247" s="300"/>
      <c r="BQ247" s="300"/>
      <c r="BR247" s="300"/>
      <c r="BS247" s="300"/>
      <c r="BT247" s="300"/>
      <c r="BU247" s="300"/>
      <c r="BV247" s="300"/>
      <c r="BW247" s="300"/>
      <c r="BX247" s="300"/>
      <c r="BY247" s="300"/>
      <c r="BZ247" s="300"/>
      <c r="CA247" s="300"/>
      <c r="CB247" s="300"/>
      <c r="CC247" s="300"/>
      <c r="CD247" s="300"/>
      <c r="CE247" s="300"/>
      <c r="CF247" s="300"/>
      <c r="CG247" s="300"/>
      <c r="CH247" s="300"/>
      <c r="CI247" s="300"/>
      <c r="CJ247" s="300"/>
      <c r="CK247" s="300"/>
      <c r="CL247" s="300"/>
      <c r="CM247" s="300"/>
      <c r="CN247" s="300"/>
      <c r="CO247" s="300"/>
      <c r="CP247" s="300"/>
      <c r="CQ247" s="300"/>
      <c r="CR247" s="300"/>
      <c r="CS247" s="300"/>
      <c r="CT247" s="300"/>
      <c r="CU247" s="300"/>
      <c r="CV247" s="300"/>
      <c r="CW247" s="300"/>
      <c r="CX247" s="300"/>
      <c r="CY247" s="300"/>
      <c r="CZ247" s="300"/>
      <c r="DA247" s="300"/>
      <c r="DB247" s="300"/>
      <c r="DC247" s="300"/>
      <c r="DD247" s="300"/>
      <c r="DE247" s="300"/>
      <c r="DF247" s="300"/>
      <c r="DG247" s="300"/>
      <c r="DH247" s="300"/>
      <c r="DI247" s="300"/>
      <c r="DJ247" s="300"/>
      <c r="DK247" s="300"/>
      <c r="DL247" s="300"/>
      <c r="DM247" s="300"/>
      <c r="DN247" s="300"/>
      <c r="DO247" s="300"/>
      <c r="DP247" s="300"/>
      <c r="DQ247" s="300"/>
      <c r="DR247" s="300"/>
      <c r="DS247" s="300"/>
      <c r="DT247" s="300"/>
      <c r="DU247" s="300"/>
      <c r="DV247" s="300"/>
      <c r="DW247" s="300"/>
      <c r="DX247" s="300"/>
      <c r="DY247" s="300"/>
      <c r="DZ247" s="300"/>
      <c r="EA247" s="300"/>
      <c r="EB247" s="300"/>
      <c r="EC247" s="300"/>
      <c r="ED247" s="300"/>
      <c r="EE247" s="300"/>
      <c r="EF247" s="300"/>
      <c r="EG247" s="300"/>
      <c r="EH247" s="300"/>
      <c r="EI247" s="300"/>
      <c r="EJ247" s="300"/>
      <c r="EK247" s="300"/>
      <c r="EL247" s="300"/>
      <c r="EM247" s="300"/>
      <c r="EN247" s="300"/>
      <c r="EO247" s="300"/>
      <c r="EP247" s="300"/>
      <c r="EQ247" s="300"/>
      <c r="ER247" s="300"/>
      <c r="ES247" s="300"/>
      <c r="ET247" s="300"/>
      <c r="EU247" s="300"/>
      <c r="EV247" s="300"/>
      <c r="EW247" s="300"/>
      <c r="EX247" s="300"/>
    </row>
    <row r="248" spans="1:154" s="324" customFormat="1" ht="17.100000000000001" customHeight="1" x14ac:dyDescent="0.2">
      <c r="A248" s="299"/>
      <c r="B248" s="227"/>
      <c r="C248" s="148" t="s">
        <v>870</v>
      </c>
      <c r="D248" s="246" t="s">
        <v>917</v>
      </c>
      <c r="E248" s="261" t="s">
        <v>922</v>
      </c>
      <c r="F248" s="243"/>
      <c r="G248" s="243"/>
      <c r="H248" s="338" t="s">
        <v>873</v>
      </c>
      <c r="I248" s="148">
        <v>86</v>
      </c>
      <c r="J248" s="243"/>
      <c r="K248" s="149" t="s">
        <v>923</v>
      </c>
      <c r="L248" s="275" t="s">
        <v>188</v>
      </c>
      <c r="M248" s="275" t="s">
        <v>205</v>
      </c>
      <c r="N248" s="275" t="s">
        <v>237</v>
      </c>
      <c r="O248" s="243">
        <v>1000</v>
      </c>
      <c r="P248" s="243">
        <v>800</v>
      </c>
      <c r="Q248" s="243">
        <v>2200</v>
      </c>
      <c r="R248" s="243">
        <f t="shared" si="19"/>
        <v>0.8</v>
      </c>
      <c r="S248" s="242"/>
      <c r="T248" s="242"/>
      <c r="U248" s="243" t="s">
        <v>190</v>
      </c>
      <c r="V248" s="128">
        <v>0.15</v>
      </c>
      <c r="W248" s="134">
        <v>400</v>
      </c>
      <c r="X248" s="231">
        <f t="shared" si="18"/>
        <v>459.99999999999994</v>
      </c>
      <c r="Y248" s="135"/>
      <c r="Z248" s="339">
        <v>328294</v>
      </c>
      <c r="AA248" s="339">
        <v>379538</v>
      </c>
      <c r="AB248" s="339">
        <v>502360</v>
      </c>
      <c r="AC248" s="132"/>
      <c r="AD248" s="242"/>
      <c r="AE248" s="242"/>
      <c r="AF248" s="242"/>
      <c r="AG248" s="131"/>
      <c r="AH248" s="228"/>
      <c r="AI248" s="243"/>
      <c r="AJ248" s="243"/>
      <c r="AK248" s="243"/>
      <c r="AL248" s="243"/>
      <c r="AM248" s="242"/>
      <c r="AN248" s="242"/>
      <c r="AO248" s="242"/>
      <c r="AP248" s="242"/>
      <c r="AQ248" s="242"/>
      <c r="AR248" s="242"/>
      <c r="AS248" s="242"/>
      <c r="AT248" s="242"/>
      <c r="AU248" s="246"/>
      <c r="AV248" s="287"/>
      <c r="AW248" s="379"/>
      <c r="AX248" s="287"/>
      <c r="AY248" s="380"/>
      <c r="AZ248" s="246"/>
      <c r="BA248" s="287"/>
      <c r="BB248" s="318"/>
      <c r="BC248" s="369"/>
      <c r="BF248" s="300"/>
      <c r="BG248" s="300"/>
      <c r="BH248" s="300"/>
      <c r="BI248" s="300"/>
      <c r="BJ248" s="300"/>
      <c r="BK248" s="300"/>
      <c r="BL248" s="300"/>
      <c r="BM248" s="300"/>
      <c r="BN248" s="300"/>
      <c r="BO248" s="300"/>
      <c r="BP248" s="300"/>
      <c r="BQ248" s="300"/>
      <c r="BR248" s="300"/>
      <c r="BS248" s="300"/>
      <c r="BT248" s="300"/>
      <c r="BU248" s="300"/>
      <c r="BV248" s="300"/>
      <c r="BW248" s="300"/>
      <c r="BX248" s="300"/>
      <c r="BY248" s="300"/>
      <c r="BZ248" s="300"/>
      <c r="CA248" s="300"/>
      <c r="CB248" s="300"/>
      <c r="CC248" s="300"/>
      <c r="CD248" s="300"/>
      <c r="CE248" s="300"/>
      <c r="CF248" s="300"/>
      <c r="CG248" s="300"/>
      <c r="CH248" s="300"/>
      <c r="CI248" s="300"/>
      <c r="CJ248" s="300"/>
      <c r="CK248" s="300"/>
      <c r="CL248" s="300"/>
      <c r="CM248" s="300"/>
      <c r="CN248" s="300"/>
      <c r="CO248" s="300"/>
      <c r="CP248" s="300"/>
      <c r="CQ248" s="300"/>
      <c r="CR248" s="300"/>
      <c r="CS248" s="300"/>
      <c r="CT248" s="300"/>
      <c r="CU248" s="300"/>
      <c r="CV248" s="300"/>
      <c r="CW248" s="300"/>
      <c r="CX248" s="300"/>
      <c r="CY248" s="300"/>
      <c r="CZ248" s="300"/>
      <c r="DA248" s="300"/>
      <c r="DB248" s="300"/>
      <c r="DC248" s="300"/>
      <c r="DD248" s="300"/>
      <c r="DE248" s="300"/>
      <c r="DF248" s="300"/>
      <c r="DG248" s="300"/>
      <c r="DH248" s="300"/>
      <c r="DI248" s="300"/>
      <c r="DJ248" s="300"/>
      <c r="DK248" s="300"/>
      <c r="DL248" s="300"/>
      <c r="DM248" s="300"/>
      <c r="DN248" s="300"/>
      <c r="DO248" s="300"/>
      <c r="DP248" s="300"/>
      <c r="DQ248" s="300"/>
      <c r="DR248" s="300"/>
      <c r="DS248" s="300"/>
      <c r="DT248" s="300"/>
      <c r="DU248" s="300"/>
      <c r="DV248" s="300"/>
      <c r="DW248" s="300"/>
      <c r="DX248" s="300"/>
      <c r="DY248" s="300"/>
      <c r="DZ248" s="300"/>
      <c r="EA248" s="300"/>
      <c r="EB248" s="300"/>
      <c r="EC248" s="300"/>
      <c r="ED248" s="300"/>
      <c r="EE248" s="300"/>
      <c r="EF248" s="300"/>
      <c r="EG248" s="300"/>
      <c r="EH248" s="300"/>
      <c r="EI248" s="300"/>
      <c r="EJ248" s="300"/>
      <c r="EK248" s="300"/>
      <c r="EL248" s="300"/>
      <c r="EM248" s="300"/>
      <c r="EN248" s="300"/>
      <c r="EO248" s="300"/>
      <c r="EP248" s="300"/>
      <c r="EQ248" s="300"/>
      <c r="ER248" s="300"/>
      <c r="ES248" s="300"/>
      <c r="ET248" s="300"/>
      <c r="EU248" s="300"/>
      <c r="EV248" s="300"/>
      <c r="EW248" s="300"/>
      <c r="EX248" s="300"/>
    </row>
    <row r="249" spans="1:154" s="300" customFormat="1" ht="17.100000000000001" customHeight="1" x14ac:dyDescent="0.2">
      <c r="A249" s="299"/>
      <c r="B249" s="227"/>
      <c r="C249" s="148" t="s">
        <v>870</v>
      </c>
      <c r="D249" s="246" t="s">
        <v>917</v>
      </c>
      <c r="E249" s="261" t="s">
        <v>924</v>
      </c>
      <c r="F249" s="243"/>
      <c r="G249" s="243"/>
      <c r="H249" s="338" t="s">
        <v>873</v>
      </c>
      <c r="I249" s="148">
        <v>86</v>
      </c>
      <c r="J249" s="243"/>
      <c r="K249" s="273" t="s">
        <v>925</v>
      </c>
      <c r="L249" s="275" t="s">
        <v>188</v>
      </c>
      <c r="M249" s="275" t="s">
        <v>205</v>
      </c>
      <c r="N249" s="275" t="s">
        <v>237</v>
      </c>
      <c r="O249" s="243">
        <v>1000</v>
      </c>
      <c r="P249" s="243">
        <v>800</v>
      </c>
      <c r="Q249" s="243">
        <v>2200</v>
      </c>
      <c r="R249" s="243">
        <f t="shared" si="19"/>
        <v>0.8</v>
      </c>
      <c r="S249" s="242"/>
      <c r="T249" s="242"/>
      <c r="U249" s="243" t="s">
        <v>190</v>
      </c>
      <c r="V249" s="128">
        <v>0.15</v>
      </c>
      <c r="W249" s="134">
        <v>400</v>
      </c>
      <c r="X249" s="231">
        <f t="shared" si="18"/>
        <v>459.99999999999994</v>
      </c>
      <c r="Y249" s="135"/>
      <c r="Z249" s="339">
        <v>327292</v>
      </c>
      <c r="AA249" s="339">
        <v>379538</v>
      </c>
      <c r="AB249" s="339">
        <v>502360</v>
      </c>
      <c r="AC249" s="132"/>
      <c r="AD249" s="242"/>
      <c r="AE249" s="242"/>
      <c r="AF249" s="242"/>
      <c r="AG249" s="131"/>
      <c r="AH249" s="228"/>
      <c r="AI249" s="243"/>
      <c r="AJ249" s="243"/>
      <c r="AK249" s="243"/>
      <c r="AL249" s="243"/>
      <c r="AM249" s="242"/>
      <c r="AN249" s="242"/>
      <c r="AO249" s="242"/>
      <c r="AP249" s="242"/>
      <c r="AQ249" s="242"/>
      <c r="AR249" s="242"/>
      <c r="AS249" s="242"/>
      <c r="AT249" s="242"/>
      <c r="AU249" s="246"/>
      <c r="AV249" s="287"/>
      <c r="AW249" s="379"/>
      <c r="AX249" s="287"/>
      <c r="AY249" s="380"/>
      <c r="AZ249" s="246"/>
      <c r="BA249" s="287"/>
      <c r="BB249" s="318"/>
      <c r="BC249" s="369"/>
    </row>
    <row r="250" spans="1:154" s="300" customFormat="1" ht="17.100000000000001" customHeight="1" x14ac:dyDescent="0.2">
      <c r="A250" s="299" t="s">
        <v>183</v>
      </c>
      <c r="B250" s="227"/>
      <c r="C250" s="148" t="s">
        <v>870</v>
      </c>
      <c r="D250" s="246" t="s">
        <v>917</v>
      </c>
      <c r="E250" s="261" t="s">
        <v>926</v>
      </c>
      <c r="F250" s="243"/>
      <c r="G250" s="243"/>
      <c r="H250" s="338" t="s">
        <v>873</v>
      </c>
      <c r="I250" s="148">
        <v>86</v>
      </c>
      <c r="J250" s="243"/>
      <c r="K250" s="273" t="s">
        <v>927</v>
      </c>
      <c r="L250" s="275" t="s">
        <v>188</v>
      </c>
      <c r="M250" s="275" t="s">
        <v>205</v>
      </c>
      <c r="N250" s="275" t="s">
        <v>237</v>
      </c>
      <c r="O250" s="243">
        <v>1000</v>
      </c>
      <c r="P250" s="243">
        <v>800</v>
      </c>
      <c r="Q250" s="243">
        <v>2200</v>
      </c>
      <c r="R250" s="243">
        <f t="shared" si="19"/>
        <v>0.8</v>
      </c>
      <c r="S250" s="242"/>
      <c r="T250" s="242"/>
      <c r="U250" s="243" t="s">
        <v>190</v>
      </c>
      <c r="V250" s="128">
        <v>0.15</v>
      </c>
      <c r="W250" s="134">
        <v>400</v>
      </c>
      <c r="X250" s="231">
        <f t="shared" si="18"/>
        <v>459.99999999999994</v>
      </c>
      <c r="Y250" s="135"/>
      <c r="Z250" s="339">
        <v>326290</v>
      </c>
      <c r="AA250" s="339">
        <v>379538</v>
      </c>
      <c r="AB250" s="339">
        <v>502360</v>
      </c>
      <c r="AC250" s="132"/>
      <c r="AD250" s="242"/>
      <c r="AE250" s="242"/>
      <c r="AF250" s="242"/>
      <c r="AG250" s="131"/>
      <c r="AH250" s="228"/>
      <c r="AI250" s="243"/>
      <c r="AJ250" s="243"/>
      <c r="AK250" s="243"/>
      <c r="AL250" s="243"/>
      <c r="AM250" s="242"/>
      <c r="AN250" s="242"/>
      <c r="AO250" s="242"/>
      <c r="AP250" s="242"/>
      <c r="AQ250" s="242"/>
      <c r="AR250" s="242"/>
      <c r="AS250" s="242"/>
      <c r="AT250" s="242"/>
      <c r="AU250" s="246"/>
      <c r="AV250" s="287"/>
      <c r="AW250" s="379"/>
      <c r="AX250" s="287"/>
      <c r="AY250" s="380"/>
      <c r="AZ250" s="246"/>
      <c r="BA250" s="287"/>
      <c r="BB250" s="318"/>
      <c r="BC250" s="369"/>
    </row>
    <row r="251" spans="1:154" s="320" customFormat="1" ht="17.100000000000001" customHeight="1" x14ac:dyDescent="0.2">
      <c r="A251" s="299"/>
      <c r="B251" s="227"/>
      <c r="C251" s="148" t="s">
        <v>870</v>
      </c>
      <c r="D251" s="246" t="s">
        <v>917</v>
      </c>
      <c r="E251" s="261" t="s">
        <v>928</v>
      </c>
      <c r="F251" s="243"/>
      <c r="G251" s="243"/>
      <c r="H251" s="338" t="s">
        <v>873</v>
      </c>
      <c r="I251" s="148">
        <v>86</v>
      </c>
      <c r="J251" s="243"/>
      <c r="K251" s="273" t="s">
        <v>929</v>
      </c>
      <c r="L251" s="275" t="s">
        <v>188</v>
      </c>
      <c r="M251" s="275" t="s">
        <v>205</v>
      </c>
      <c r="N251" s="275" t="s">
        <v>237</v>
      </c>
      <c r="O251" s="243">
        <v>1000</v>
      </c>
      <c r="P251" s="243">
        <v>800</v>
      </c>
      <c r="Q251" s="243">
        <v>2200</v>
      </c>
      <c r="R251" s="243">
        <f t="shared" si="19"/>
        <v>0.8</v>
      </c>
      <c r="S251" s="242"/>
      <c r="T251" s="242"/>
      <c r="U251" s="243" t="s">
        <v>190</v>
      </c>
      <c r="V251" s="128">
        <v>0.15</v>
      </c>
      <c r="W251" s="134">
        <v>400</v>
      </c>
      <c r="X251" s="231">
        <f t="shared" si="18"/>
        <v>459.99999999999994</v>
      </c>
      <c r="Y251" s="135"/>
      <c r="Z251" s="339">
        <v>325288</v>
      </c>
      <c r="AA251" s="339">
        <v>379538</v>
      </c>
      <c r="AB251" s="339">
        <v>502360</v>
      </c>
      <c r="AC251" s="132"/>
      <c r="AD251" s="242"/>
      <c r="AE251" s="242"/>
      <c r="AF251" s="242"/>
      <c r="AG251" s="131"/>
      <c r="AH251" s="228"/>
      <c r="AI251" s="243"/>
      <c r="AJ251" s="243"/>
      <c r="AK251" s="243"/>
      <c r="AL251" s="243"/>
      <c r="AM251" s="242"/>
      <c r="AN251" s="242"/>
      <c r="AO251" s="242"/>
      <c r="AP251" s="242"/>
      <c r="AQ251" s="242"/>
      <c r="AR251" s="242"/>
      <c r="AS251" s="242"/>
      <c r="AT251" s="242"/>
      <c r="AU251" s="243"/>
      <c r="AV251" s="136"/>
      <c r="AW251" s="247"/>
      <c r="AX251" s="131"/>
      <c r="AY251" s="230"/>
      <c r="AZ251" s="242"/>
      <c r="BA251" s="131"/>
      <c r="BB251" s="442"/>
      <c r="BC251" s="362"/>
      <c r="BF251" s="300"/>
      <c r="BG251" s="300"/>
      <c r="BH251" s="300"/>
      <c r="BI251" s="300"/>
      <c r="BJ251" s="300"/>
      <c r="BK251" s="300"/>
      <c r="BL251" s="300"/>
      <c r="BM251" s="300"/>
      <c r="BN251" s="300"/>
      <c r="BO251" s="300"/>
      <c r="BP251" s="300"/>
      <c r="BQ251" s="300"/>
      <c r="BR251" s="300"/>
      <c r="BS251" s="300"/>
      <c r="BT251" s="300"/>
      <c r="BU251" s="300"/>
      <c r="BV251" s="300"/>
      <c r="BW251" s="300"/>
      <c r="BX251" s="300"/>
      <c r="BY251" s="300"/>
      <c r="BZ251" s="300"/>
      <c r="CA251" s="300"/>
      <c r="CB251" s="300"/>
      <c r="CC251" s="300"/>
      <c r="CD251" s="300"/>
      <c r="CE251" s="300"/>
      <c r="CF251" s="300"/>
      <c r="CG251" s="300"/>
      <c r="CH251" s="300"/>
      <c r="CI251" s="300"/>
      <c r="CJ251" s="300"/>
      <c r="CK251" s="300"/>
      <c r="CL251" s="300"/>
      <c r="CM251" s="300"/>
      <c r="CN251" s="300"/>
      <c r="CO251" s="300"/>
      <c r="CP251" s="300"/>
      <c r="CQ251" s="300"/>
      <c r="CR251" s="300"/>
      <c r="CS251" s="300"/>
      <c r="CT251" s="300"/>
      <c r="CU251" s="300"/>
      <c r="CV251" s="300"/>
      <c r="CW251" s="300"/>
      <c r="CX251" s="300"/>
      <c r="CY251" s="300"/>
      <c r="CZ251" s="300"/>
      <c r="DA251" s="300"/>
      <c r="DB251" s="300"/>
      <c r="DC251" s="300"/>
      <c r="DD251" s="300"/>
      <c r="DE251" s="300"/>
      <c r="DF251" s="300"/>
      <c r="DG251" s="300"/>
      <c r="DH251" s="300"/>
      <c r="DI251" s="300"/>
      <c r="DJ251" s="300"/>
      <c r="DK251" s="300"/>
      <c r="DL251" s="300"/>
      <c r="DM251" s="300"/>
      <c r="DN251" s="300"/>
      <c r="DO251" s="300"/>
      <c r="DP251" s="300"/>
      <c r="DQ251" s="300"/>
      <c r="DR251" s="300"/>
      <c r="DS251" s="300"/>
      <c r="DT251" s="300"/>
      <c r="DU251" s="300"/>
      <c r="DV251" s="300"/>
      <c r="DW251" s="300"/>
      <c r="DX251" s="300"/>
      <c r="DY251" s="300"/>
      <c r="DZ251" s="300"/>
      <c r="EA251" s="300"/>
      <c r="EB251" s="300"/>
      <c r="EC251" s="300"/>
      <c r="ED251" s="300"/>
      <c r="EE251" s="300"/>
      <c r="EF251" s="300"/>
      <c r="EG251" s="300"/>
      <c r="EH251" s="300"/>
      <c r="EI251" s="300"/>
      <c r="EJ251" s="300"/>
      <c r="EK251" s="300"/>
      <c r="EL251" s="300"/>
      <c r="EM251" s="300"/>
      <c r="EN251" s="300"/>
      <c r="EO251" s="300"/>
      <c r="EP251" s="300"/>
      <c r="EQ251" s="300"/>
      <c r="ER251" s="300"/>
      <c r="ES251" s="300"/>
      <c r="ET251" s="300"/>
      <c r="EU251" s="300"/>
      <c r="EV251" s="300"/>
      <c r="EW251" s="300"/>
      <c r="EX251" s="300"/>
    </row>
    <row r="252" spans="1:154" s="320" customFormat="1" ht="17.100000000000001" customHeight="1" x14ac:dyDescent="0.2">
      <c r="A252" s="299"/>
      <c r="B252" s="227"/>
      <c r="C252" s="148" t="s">
        <v>930</v>
      </c>
      <c r="D252" s="246"/>
      <c r="E252" s="243" t="s">
        <v>931</v>
      </c>
      <c r="F252" s="243"/>
      <c r="G252" s="243"/>
      <c r="H252" s="338" t="s">
        <v>186</v>
      </c>
      <c r="I252" s="148">
        <v>87</v>
      </c>
      <c r="J252" s="243"/>
      <c r="K252" s="149" t="s">
        <v>932</v>
      </c>
      <c r="L252" s="275" t="s">
        <v>188</v>
      </c>
      <c r="M252" s="275" t="s">
        <v>205</v>
      </c>
      <c r="N252" s="275" t="s">
        <v>933</v>
      </c>
      <c r="O252" s="243">
        <v>1600</v>
      </c>
      <c r="P252" s="243">
        <v>800</v>
      </c>
      <c r="Q252" s="243">
        <v>2200</v>
      </c>
      <c r="R252" s="243">
        <f t="shared" si="19"/>
        <v>1.28</v>
      </c>
      <c r="S252" s="242"/>
      <c r="T252" s="242"/>
      <c r="U252" s="243" t="s">
        <v>190</v>
      </c>
      <c r="V252" s="128">
        <v>0.15</v>
      </c>
      <c r="W252" s="134">
        <v>600</v>
      </c>
      <c r="X252" s="231">
        <f t="shared" si="18"/>
        <v>690</v>
      </c>
      <c r="Y252" s="135"/>
      <c r="Z252" s="339"/>
      <c r="AA252" s="339"/>
      <c r="AB252" s="339"/>
      <c r="AC252" s="132"/>
      <c r="AD252" s="242"/>
      <c r="AE252" s="242"/>
      <c r="AF252" s="242"/>
      <c r="AG252" s="131"/>
      <c r="AH252" s="228"/>
      <c r="AI252" s="243"/>
      <c r="AJ252" s="243"/>
      <c r="AK252" s="243"/>
      <c r="AL252" s="243"/>
      <c r="AM252" s="242"/>
      <c r="AN252" s="242"/>
      <c r="AO252" s="242"/>
      <c r="AP252" s="242"/>
      <c r="AQ252" s="242"/>
      <c r="AR252" s="242"/>
      <c r="AS252" s="242"/>
      <c r="AT252" s="242"/>
      <c r="AU252" s="243"/>
      <c r="AV252" s="136"/>
      <c r="AW252" s="247"/>
      <c r="AX252" s="131"/>
      <c r="AY252" s="230"/>
      <c r="AZ252" s="242"/>
      <c r="BA252" s="131"/>
      <c r="BB252" s="442"/>
      <c r="BC252" s="362"/>
      <c r="BF252" s="300"/>
      <c r="BG252" s="300"/>
      <c r="BH252" s="300"/>
      <c r="BI252" s="300"/>
      <c r="BJ252" s="300"/>
      <c r="BK252" s="300"/>
      <c r="BL252" s="300"/>
      <c r="BM252" s="300"/>
      <c r="BN252" s="300"/>
      <c r="BO252" s="300"/>
      <c r="BP252" s="300"/>
      <c r="BQ252" s="300"/>
      <c r="BR252" s="300"/>
      <c r="BS252" s="300"/>
      <c r="BT252" s="300"/>
      <c r="BU252" s="300"/>
      <c r="BV252" s="300"/>
      <c r="BW252" s="300"/>
      <c r="BX252" s="300"/>
      <c r="BY252" s="300"/>
      <c r="BZ252" s="300"/>
      <c r="CA252" s="300"/>
      <c r="CB252" s="300"/>
      <c r="CC252" s="300"/>
      <c r="CD252" s="300"/>
      <c r="CE252" s="300"/>
      <c r="CF252" s="300"/>
      <c r="CG252" s="300"/>
      <c r="CH252" s="300"/>
      <c r="CI252" s="300"/>
      <c r="CJ252" s="300"/>
      <c r="CK252" s="300"/>
      <c r="CL252" s="300"/>
      <c r="CM252" s="300"/>
      <c r="CN252" s="300"/>
      <c r="CO252" s="300"/>
      <c r="CP252" s="300"/>
      <c r="CQ252" s="300"/>
      <c r="CR252" s="300"/>
      <c r="CS252" s="300"/>
      <c r="CT252" s="300"/>
      <c r="CU252" s="300"/>
      <c r="CV252" s="300"/>
      <c r="CW252" s="300"/>
      <c r="CX252" s="300"/>
      <c r="CY252" s="300"/>
      <c r="CZ252" s="300"/>
      <c r="DA252" s="300"/>
      <c r="DB252" s="300"/>
      <c r="DC252" s="300"/>
      <c r="DD252" s="300"/>
      <c r="DE252" s="300"/>
      <c r="DF252" s="300"/>
      <c r="DG252" s="300"/>
      <c r="DH252" s="300"/>
      <c r="DI252" s="300"/>
      <c r="DJ252" s="300"/>
      <c r="DK252" s="300"/>
      <c r="DL252" s="300"/>
      <c r="DM252" s="300"/>
      <c r="DN252" s="300"/>
      <c r="DO252" s="300"/>
      <c r="DP252" s="300"/>
      <c r="DQ252" s="300"/>
      <c r="DR252" s="300"/>
      <c r="DS252" s="300"/>
      <c r="DT252" s="300"/>
      <c r="DU252" s="300"/>
      <c r="DV252" s="300"/>
      <c r="DW252" s="300"/>
      <c r="DX252" s="300"/>
      <c r="DY252" s="300"/>
      <c r="DZ252" s="300"/>
      <c r="EA252" s="300"/>
      <c r="EB252" s="300"/>
      <c r="EC252" s="300"/>
      <c r="ED252" s="300"/>
      <c r="EE252" s="300"/>
      <c r="EF252" s="300"/>
      <c r="EG252" s="300"/>
      <c r="EH252" s="300"/>
      <c r="EI252" s="300"/>
      <c r="EJ252" s="300"/>
      <c r="EK252" s="300"/>
      <c r="EL252" s="300"/>
      <c r="EM252" s="300"/>
      <c r="EN252" s="300"/>
      <c r="EO252" s="300"/>
      <c r="EP252" s="300"/>
      <c r="EQ252" s="300"/>
      <c r="ER252" s="300"/>
      <c r="ES252" s="300"/>
      <c r="ET252" s="300"/>
      <c r="EU252" s="300"/>
      <c r="EV252" s="300"/>
      <c r="EW252" s="300"/>
      <c r="EX252" s="300"/>
    </row>
    <row r="253" spans="1:154" s="300" customFormat="1" ht="17.100000000000001" customHeight="1" x14ac:dyDescent="0.2">
      <c r="A253" s="299"/>
      <c r="B253" s="227"/>
      <c r="C253" s="148" t="s">
        <v>930</v>
      </c>
      <c r="D253" s="246"/>
      <c r="E253" s="243" t="s">
        <v>934</v>
      </c>
      <c r="F253" s="243"/>
      <c r="G253" s="243"/>
      <c r="H253" s="338" t="s">
        <v>186</v>
      </c>
      <c r="I253" s="148">
        <v>87</v>
      </c>
      <c r="J253" s="243"/>
      <c r="K253" s="149" t="s">
        <v>935</v>
      </c>
      <c r="L253" s="275" t="s">
        <v>188</v>
      </c>
      <c r="M253" s="275" t="s">
        <v>205</v>
      </c>
      <c r="N253" s="275" t="s">
        <v>933</v>
      </c>
      <c r="O253" s="243">
        <v>1600</v>
      </c>
      <c r="P253" s="243">
        <v>800</v>
      </c>
      <c r="Q253" s="243">
        <v>2200</v>
      </c>
      <c r="R253" s="243">
        <f t="shared" si="19"/>
        <v>1.28</v>
      </c>
      <c r="S253" s="242"/>
      <c r="T253" s="242"/>
      <c r="U253" s="243" t="s">
        <v>190</v>
      </c>
      <c r="V253" s="128">
        <v>0.15</v>
      </c>
      <c r="W253" s="134">
        <v>600</v>
      </c>
      <c r="X253" s="231">
        <f t="shared" si="18"/>
        <v>690</v>
      </c>
      <c r="Y253" s="135"/>
      <c r="Z253" s="339"/>
      <c r="AA253" s="339"/>
      <c r="AB253" s="339"/>
      <c r="AC253" s="132"/>
      <c r="AD253" s="242"/>
      <c r="AE253" s="242"/>
      <c r="AF253" s="242"/>
      <c r="AG253" s="131"/>
      <c r="AH253" s="228"/>
      <c r="AI253" s="243"/>
      <c r="AJ253" s="243"/>
      <c r="AK253" s="243"/>
      <c r="AL253" s="243"/>
      <c r="AM253" s="242"/>
      <c r="AN253" s="242"/>
      <c r="AO253" s="242"/>
      <c r="AP253" s="242"/>
      <c r="AQ253" s="242"/>
      <c r="AR253" s="242"/>
      <c r="AS253" s="242"/>
      <c r="AT253" s="242"/>
      <c r="AU253" s="243"/>
      <c r="AV253" s="136"/>
      <c r="AW253" s="247"/>
      <c r="AX253" s="131"/>
      <c r="AY253" s="230"/>
      <c r="AZ253" s="242"/>
      <c r="BA253" s="131"/>
      <c r="BB253" s="442"/>
      <c r="BC253" s="362"/>
    </row>
    <row r="254" spans="1:154" s="300" customFormat="1" ht="17.100000000000001" customHeight="1" x14ac:dyDescent="0.2">
      <c r="A254" s="299"/>
      <c r="B254" s="227"/>
      <c r="C254" s="148" t="s">
        <v>195</v>
      </c>
      <c r="D254" s="246" t="s">
        <v>257</v>
      </c>
      <c r="E254" s="243" t="s">
        <v>936</v>
      </c>
      <c r="F254" s="243"/>
      <c r="G254" s="243"/>
      <c r="H254" s="338" t="s">
        <v>717</v>
      </c>
      <c r="I254" s="148">
        <v>87</v>
      </c>
      <c r="J254" s="243"/>
      <c r="K254" s="149" t="s">
        <v>937</v>
      </c>
      <c r="L254" s="275" t="s">
        <v>188</v>
      </c>
      <c r="M254" s="275" t="s">
        <v>205</v>
      </c>
      <c r="N254" s="275" t="s">
        <v>719</v>
      </c>
      <c r="O254" s="243">
        <v>400</v>
      </c>
      <c r="P254" s="243">
        <v>800</v>
      </c>
      <c r="Q254" s="243">
        <v>2200</v>
      </c>
      <c r="R254" s="243">
        <f t="shared" si="19"/>
        <v>0.32</v>
      </c>
      <c r="S254" s="275"/>
      <c r="T254" s="275"/>
      <c r="U254" s="243" t="s">
        <v>190</v>
      </c>
      <c r="V254" s="128">
        <v>0.15</v>
      </c>
      <c r="W254" s="134">
        <v>200</v>
      </c>
      <c r="X254" s="231">
        <f t="shared" si="18"/>
        <v>229.99999999999997</v>
      </c>
      <c r="Y254" s="135"/>
      <c r="Z254" s="339">
        <v>330000</v>
      </c>
      <c r="AA254" s="339">
        <v>397355</v>
      </c>
      <c r="AB254" s="339">
        <v>502360</v>
      </c>
      <c r="AC254" s="132"/>
      <c r="AD254" s="242"/>
      <c r="AE254" s="242"/>
      <c r="AF254" s="242"/>
      <c r="AG254" s="131"/>
      <c r="AH254" s="228"/>
      <c r="AI254" s="243"/>
      <c r="AJ254" s="243"/>
      <c r="AK254" s="243"/>
      <c r="AL254" s="243"/>
      <c r="AM254" s="242"/>
      <c r="AN254" s="242"/>
      <c r="AO254" s="242"/>
      <c r="AP254" s="242"/>
      <c r="AQ254" s="242"/>
      <c r="AR254" s="242"/>
      <c r="AS254" s="242"/>
      <c r="AT254" s="242"/>
      <c r="AU254" s="243"/>
      <c r="AV254" s="136"/>
      <c r="AW254" s="247"/>
      <c r="AX254" s="131"/>
      <c r="AY254" s="230"/>
      <c r="AZ254" s="242"/>
      <c r="BA254" s="131"/>
      <c r="BB254" s="442"/>
      <c r="BC254" s="362"/>
      <c r="BG254" s="326"/>
      <c r="BH254" s="326"/>
      <c r="BI254" s="326"/>
      <c r="BJ254" s="326"/>
      <c r="BK254" s="326"/>
      <c r="BL254" s="326"/>
      <c r="BM254" s="326"/>
      <c r="BN254" s="326"/>
      <c r="BO254" s="326"/>
      <c r="BP254" s="326"/>
      <c r="BQ254" s="326"/>
      <c r="BR254" s="326"/>
      <c r="BS254" s="326"/>
      <c r="BT254" s="326"/>
      <c r="BU254" s="326"/>
      <c r="BV254" s="326"/>
      <c r="BW254" s="326"/>
      <c r="BX254" s="326"/>
      <c r="BY254" s="326"/>
      <c r="BZ254" s="326"/>
      <c r="CA254" s="326"/>
      <c r="CB254" s="326"/>
      <c r="CC254" s="326"/>
      <c r="CD254" s="326"/>
      <c r="CE254" s="326"/>
      <c r="CF254" s="326"/>
      <c r="CG254" s="326"/>
      <c r="CH254" s="326"/>
      <c r="CI254" s="326"/>
      <c r="CJ254" s="326"/>
      <c r="CK254" s="326"/>
      <c r="CL254" s="326"/>
      <c r="CM254" s="326"/>
      <c r="CN254" s="326"/>
      <c r="CO254" s="326"/>
      <c r="CP254" s="326"/>
      <c r="CQ254" s="326"/>
      <c r="CR254" s="326"/>
      <c r="CS254" s="326"/>
      <c r="CT254" s="326"/>
      <c r="CU254" s="326"/>
      <c r="CV254" s="326"/>
      <c r="CW254" s="326"/>
      <c r="CX254" s="326"/>
      <c r="CY254" s="326"/>
      <c r="CZ254" s="326"/>
      <c r="DA254" s="326"/>
      <c r="DB254" s="326"/>
      <c r="DC254" s="326"/>
      <c r="DD254" s="326"/>
      <c r="DE254" s="326"/>
      <c r="DF254" s="326"/>
      <c r="DG254" s="326"/>
      <c r="DH254" s="326"/>
      <c r="DI254" s="326"/>
      <c r="DJ254" s="326"/>
      <c r="DK254" s="326"/>
      <c r="DL254" s="326"/>
      <c r="DM254" s="326"/>
      <c r="DN254" s="326"/>
      <c r="DO254" s="326"/>
      <c r="DP254" s="326"/>
      <c r="DQ254" s="326"/>
      <c r="DR254" s="326"/>
      <c r="DS254" s="326"/>
      <c r="DT254" s="326"/>
      <c r="DU254" s="326"/>
      <c r="DV254" s="326"/>
      <c r="DW254" s="326"/>
      <c r="DX254" s="326"/>
      <c r="DY254" s="326"/>
      <c r="DZ254" s="326"/>
      <c r="EA254" s="326"/>
      <c r="EB254" s="326"/>
      <c r="EC254" s="326"/>
      <c r="ED254" s="326"/>
      <c r="EE254" s="326"/>
      <c r="EF254" s="326"/>
      <c r="EG254" s="326"/>
      <c r="EH254" s="326"/>
      <c r="EI254" s="326"/>
      <c r="EJ254" s="326"/>
      <c r="EK254" s="326"/>
      <c r="EL254" s="326"/>
      <c r="EM254" s="326"/>
      <c r="EN254" s="326"/>
      <c r="EO254" s="326"/>
      <c r="EP254" s="326"/>
      <c r="EQ254" s="326"/>
      <c r="ER254" s="326"/>
      <c r="ES254" s="326"/>
      <c r="ET254" s="326"/>
      <c r="EU254" s="326"/>
      <c r="EV254" s="326"/>
      <c r="EW254" s="326"/>
      <c r="EX254" s="326"/>
    </row>
    <row r="255" spans="1:154" s="300" customFormat="1" ht="17.100000000000001" customHeight="1" x14ac:dyDescent="0.2">
      <c r="A255" s="299"/>
      <c r="B255" s="227"/>
      <c r="C255" s="148" t="s">
        <v>195</v>
      </c>
      <c r="D255" s="246" t="s">
        <v>257</v>
      </c>
      <c r="E255" s="243" t="s">
        <v>938</v>
      </c>
      <c r="F255" s="243"/>
      <c r="G255" s="243"/>
      <c r="H255" s="338" t="s">
        <v>717</v>
      </c>
      <c r="I255" s="148">
        <v>87</v>
      </c>
      <c r="J255" s="243"/>
      <c r="K255" s="149" t="s">
        <v>939</v>
      </c>
      <c r="L255" s="275" t="s">
        <v>188</v>
      </c>
      <c r="M255" s="275" t="s">
        <v>205</v>
      </c>
      <c r="N255" s="275" t="s">
        <v>719</v>
      </c>
      <c r="O255" s="243">
        <v>400</v>
      </c>
      <c r="P255" s="243">
        <v>800</v>
      </c>
      <c r="Q255" s="243">
        <v>2200</v>
      </c>
      <c r="R255" s="243">
        <f t="shared" si="19"/>
        <v>0.32</v>
      </c>
      <c r="S255" s="275"/>
      <c r="T255" s="275"/>
      <c r="U255" s="243" t="s">
        <v>190</v>
      </c>
      <c r="V255" s="128">
        <v>0.15</v>
      </c>
      <c r="W255" s="134">
        <v>200</v>
      </c>
      <c r="X255" s="231">
        <f t="shared" si="18"/>
        <v>229.99999999999997</v>
      </c>
      <c r="Y255" s="135"/>
      <c r="Z255" s="339">
        <v>329198</v>
      </c>
      <c r="AA255" s="339">
        <v>397355</v>
      </c>
      <c r="AB255" s="339">
        <v>502360</v>
      </c>
      <c r="AC255" s="132"/>
      <c r="AD255" s="242"/>
      <c r="AE255" s="242"/>
      <c r="AF255" s="242"/>
      <c r="AG255" s="131"/>
      <c r="AH255" s="228"/>
      <c r="AI255" s="243"/>
      <c r="AJ255" s="243"/>
      <c r="AK255" s="243"/>
      <c r="AL255" s="243"/>
      <c r="AM255" s="242"/>
      <c r="AN255" s="242"/>
      <c r="AO255" s="242"/>
      <c r="AP255" s="242"/>
      <c r="AQ255" s="242"/>
      <c r="AR255" s="242"/>
      <c r="AS255" s="242"/>
      <c r="AT255" s="242"/>
      <c r="AU255" s="243"/>
      <c r="AV255" s="136"/>
      <c r="AW255" s="247"/>
      <c r="AX255" s="131"/>
      <c r="AY255" s="230"/>
      <c r="AZ255" s="242"/>
      <c r="BA255" s="131"/>
      <c r="BB255" s="442"/>
      <c r="BC255" s="362"/>
      <c r="BG255" s="326"/>
      <c r="BH255" s="326"/>
      <c r="BI255" s="326"/>
      <c r="BJ255" s="326"/>
      <c r="BK255" s="326"/>
      <c r="BL255" s="326"/>
      <c r="BM255" s="326"/>
      <c r="BN255" s="326"/>
      <c r="BO255" s="326"/>
      <c r="BP255" s="326"/>
      <c r="BQ255" s="326"/>
      <c r="BR255" s="326"/>
      <c r="BS255" s="326"/>
      <c r="BT255" s="326"/>
      <c r="BU255" s="326"/>
      <c r="BV255" s="326"/>
      <c r="BW255" s="326"/>
      <c r="BX255" s="326"/>
      <c r="BY255" s="326"/>
      <c r="BZ255" s="326"/>
      <c r="CA255" s="326"/>
      <c r="CB255" s="326"/>
      <c r="CC255" s="326"/>
      <c r="CD255" s="326"/>
      <c r="CE255" s="326"/>
      <c r="CF255" s="326"/>
      <c r="CG255" s="326"/>
      <c r="CH255" s="326"/>
      <c r="CI255" s="326"/>
      <c r="CJ255" s="326"/>
      <c r="CK255" s="326"/>
      <c r="CL255" s="326"/>
      <c r="CM255" s="326"/>
      <c r="CN255" s="326"/>
      <c r="CO255" s="326"/>
      <c r="CP255" s="326"/>
      <c r="CQ255" s="326"/>
      <c r="CR255" s="326"/>
      <c r="CS255" s="326"/>
      <c r="CT255" s="326"/>
      <c r="CU255" s="326"/>
      <c r="CV255" s="326"/>
      <c r="CW255" s="326"/>
      <c r="CX255" s="326"/>
      <c r="CY255" s="326"/>
      <c r="CZ255" s="326"/>
      <c r="DA255" s="326"/>
      <c r="DB255" s="326"/>
      <c r="DC255" s="326"/>
      <c r="DD255" s="326"/>
      <c r="DE255" s="326"/>
      <c r="DF255" s="326"/>
      <c r="DG255" s="326"/>
      <c r="DH255" s="326"/>
      <c r="DI255" s="326"/>
      <c r="DJ255" s="326"/>
      <c r="DK255" s="326"/>
      <c r="DL255" s="326"/>
      <c r="DM255" s="326"/>
      <c r="DN255" s="326"/>
      <c r="DO255" s="326"/>
      <c r="DP255" s="326"/>
      <c r="DQ255" s="326"/>
      <c r="DR255" s="326"/>
      <c r="DS255" s="326"/>
      <c r="DT255" s="326"/>
      <c r="DU255" s="326"/>
      <c r="DV255" s="326"/>
      <c r="DW255" s="326"/>
      <c r="DX255" s="326"/>
      <c r="DY255" s="326"/>
      <c r="DZ255" s="326"/>
      <c r="EA255" s="326"/>
      <c r="EB255" s="326"/>
      <c r="EC255" s="326"/>
      <c r="ED255" s="326"/>
      <c r="EE255" s="326"/>
      <c r="EF255" s="326"/>
      <c r="EG255" s="326"/>
      <c r="EH255" s="326"/>
      <c r="EI255" s="326"/>
      <c r="EJ255" s="326"/>
      <c r="EK255" s="326"/>
      <c r="EL255" s="326"/>
      <c r="EM255" s="326"/>
      <c r="EN255" s="326"/>
      <c r="EO255" s="326"/>
      <c r="EP255" s="326"/>
      <c r="EQ255" s="326"/>
      <c r="ER255" s="326"/>
      <c r="ES255" s="326"/>
      <c r="ET255" s="326"/>
      <c r="EU255" s="326"/>
      <c r="EV255" s="326"/>
      <c r="EW255" s="326"/>
      <c r="EX255" s="326"/>
    </row>
    <row r="256" spans="1:154" s="300" customFormat="1" ht="17.100000000000001" customHeight="1" x14ac:dyDescent="0.2">
      <c r="A256" s="299"/>
      <c r="B256" s="227"/>
      <c r="C256" s="148" t="s">
        <v>195</v>
      </c>
      <c r="D256" s="246" t="s">
        <v>257</v>
      </c>
      <c r="E256" s="243" t="s">
        <v>940</v>
      </c>
      <c r="F256" s="243"/>
      <c r="G256" s="243"/>
      <c r="H256" s="338" t="s">
        <v>717</v>
      </c>
      <c r="I256" s="148">
        <v>87</v>
      </c>
      <c r="J256" s="243"/>
      <c r="K256" s="149" t="s">
        <v>941</v>
      </c>
      <c r="L256" s="275" t="s">
        <v>188</v>
      </c>
      <c r="M256" s="275" t="s">
        <v>205</v>
      </c>
      <c r="N256" s="275" t="s">
        <v>719</v>
      </c>
      <c r="O256" s="243">
        <v>400</v>
      </c>
      <c r="P256" s="243">
        <v>800</v>
      </c>
      <c r="Q256" s="243">
        <v>2200</v>
      </c>
      <c r="R256" s="243">
        <f t="shared" si="19"/>
        <v>0.32</v>
      </c>
      <c r="S256" s="242"/>
      <c r="T256" s="242"/>
      <c r="U256" s="243" t="s">
        <v>190</v>
      </c>
      <c r="V256" s="128">
        <v>0.15</v>
      </c>
      <c r="W256" s="134">
        <v>200</v>
      </c>
      <c r="X256" s="231">
        <f t="shared" si="18"/>
        <v>229.99999999999997</v>
      </c>
      <c r="Y256" s="135"/>
      <c r="Z256" s="339">
        <v>327594</v>
      </c>
      <c r="AA256" s="339">
        <v>397355</v>
      </c>
      <c r="AB256" s="339">
        <v>502360</v>
      </c>
      <c r="AC256" s="132"/>
      <c r="AD256" s="242"/>
      <c r="AE256" s="242"/>
      <c r="AF256" s="242"/>
      <c r="AG256" s="131"/>
      <c r="AH256" s="228"/>
      <c r="AI256" s="243"/>
      <c r="AJ256" s="243"/>
      <c r="AK256" s="243"/>
      <c r="AL256" s="243"/>
      <c r="AM256" s="242"/>
      <c r="AN256" s="242"/>
      <c r="AO256" s="242"/>
      <c r="AP256" s="242"/>
      <c r="AQ256" s="242"/>
      <c r="AR256" s="242"/>
      <c r="AS256" s="242"/>
      <c r="AT256" s="242"/>
      <c r="AU256" s="243"/>
      <c r="AV256" s="136"/>
      <c r="AW256" s="247"/>
      <c r="AX256" s="131"/>
      <c r="AY256" s="230"/>
      <c r="AZ256" s="242"/>
      <c r="BA256" s="131"/>
      <c r="BB256" s="442"/>
      <c r="BC256" s="362"/>
    </row>
    <row r="257" spans="1:154" s="300" customFormat="1" ht="17.100000000000001" customHeight="1" x14ac:dyDescent="0.2">
      <c r="A257" s="299"/>
      <c r="B257" s="227"/>
      <c r="C257" s="148" t="s">
        <v>195</v>
      </c>
      <c r="D257" s="246" t="s">
        <v>257</v>
      </c>
      <c r="E257" s="243" t="s">
        <v>942</v>
      </c>
      <c r="F257" s="243"/>
      <c r="G257" s="243"/>
      <c r="H257" s="338" t="s">
        <v>717</v>
      </c>
      <c r="I257" s="148">
        <v>87</v>
      </c>
      <c r="J257" s="243"/>
      <c r="K257" s="149" t="s">
        <v>943</v>
      </c>
      <c r="L257" s="275" t="s">
        <v>188</v>
      </c>
      <c r="M257" s="275" t="s">
        <v>205</v>
      </c>
      <c r="N257" s="275" t="s">
        <v>719</v>
      </c>
      <c r="O257" s="243">
        <v>400</v>
      </c>
      <c r="P257" s="243">
        <v>800</v>
      </c>
      <c r="Q257" s="243">
        <v>2200</v>
      </c>
      <c r="R257" s="243">
        <f t="shared" si="19"/>
        <v>0.32</v>
      </c>
      <c r="S257" s="242"/>
      <c r="T257" s="242"/>
      <c r="U257" s="243" t="s">
        <v>190</v>
      </c>
      <c r="V257" s="128">
        <v>0.15</v>
      </c>
      <c r="W257" s="134">
        <v>200</v>
      </c>
      <c r="X257" s="231">
        <f t="shared" si="18"/>
        <v>229.99999999999997</v>
      </c>
      <c r="Y257" s="135"/>
      <c r="Z257" s="339">
        <v>327594</v>
      </c>
      <c r="AA257" s="339">
        <v>397355</v>
      </c>
      <c r="AB257" s="339">
        <v>502360</v>
      </c>
      <c r="AC257" s="132"/>
      <c r="AD257" s="242"/>
      <c r="AE257" s="242"/>
      <c r="AF257" s="242"/>
      <c r="AG257" s="131"/>
      <c r="AH257" s="228"/>
      <c r="AI257" s="243"/>
      <c r="AJ257" s="243"/>
      <c r="AK257" s="243"/>
      <c r="AL257" s="243"/>
      <c r="AM257" s="242"/>
      <c r="AN257" s="242"/>
      <c r="AO257" s="242"/>
      <c r="AP257" s="242"/>
      <c r="AQ257" s="242"/>
      <c r="AR257" s="242"/>
      <c r="AS257" s="242"/>
      <c r="AT257" s="242"/>
      <c r="AU257" s="243"/>
      <c r="AV257" s="136"/>
      <c r="AW257" s="247"/>
      <c r="AX257" s="131"/>
      <c r="AY257" s="230"/>
      <c r="AZ257" s="242"/>
      <c r="BA257" s="131"/>
      <c r="BB257" s="442"/>
      <c r="BC257" s="362"/>
    </row>
    <row r="258" spans="1:154" s="300" customFormat="1" ht="17.100000000000001" customHeight="1" x14ac:dyDescent="0.2">
      <c r="A258" s="299"/>
      <c r="B258" s="227"/>
      <c r="C258" s="148" t="s">
        <v>195</v>
      </c>
      <c r="D258" s="246" t="s">
        <v>257</v>
      </c>
      <c r="E258" s="243" t="s">
        <v>944</v>
      </c>
      <c r="F258" s="243"/>
      <c r="G258" s="243"/>
      <c r="H258" s="338" t="s">
        <v>717</v>
      </c>
      <c r="I258" s="148">
        <v>87</v>
      </c>
      <c r="J258" s="243"/>
      <c r="K258" s="149" t="s">
        <v>945</v>
      </c>
      <c r="L258" s="275" t="s">
        <v>188</v>
      </c>
      <c r="M258" s="275" t="s">
        <v>205</v>
      </c>
      <c r="N258" s="275" t="s">
        <v>719</v>
      </c>
      <c r="O258" s="243">
        <v>400</v>
      </c>
      <c r="P258" s="243">
        <v>800</v>
      </c>
      <c r="Q258" s="243">
        <v>2200</v>
      </c>
      <c r="R258" s="243">
        <f t="shared" si="19"/>
        <v>0.32</v>
      </c>
      <c r="S258" s="242"/>
      <c r="T258" s="242"/>
      <c r="U258" s="243" t="s">
        <v>190</v>
      </c>
      <c r="V258" s="128">
        <v>0.15</v>
      </c>
      <c r="W258" s="134">
        <v>200</v>
      </c>
      <c r="X258" s="231">
        <f t="shared" si="18"/>
        <v>229.99999999999997</v>
      </c>
      <c r="Y258" s="135"/>
      <c r="Z258" s="339">
        <v>326792</v>
      </c>
      <c r="AA258" s="339">
        <v>397355</v>
      </c>
      <c r="AB258" s="339">
        <v>502360</v>
      </c>
      <c r="AC258" s="132"/>
      <c r="AD258" s="242"/>
      <c r="AE258" s="242"/>
      <c r="AF258" s="242"/>
      <c r="AG258" s="131"/>
      <c r="AH258" s="228"/>
      <c r="AI258" s="243"/>
      <c r="AJ258" s="243"/>
      <c r="AK258" s="243"/>
      <c r="AL258" s="243"/>
      <c r="AM258" s="242"/>
      <c r="AN258" s="242"/>
      <c r="AO258" s="242"/>
      <c r="AP258" s="242"/>
      <c r="AQ258" s="242"/>
      <c r="AR258" s="242"/>
      <c r="AS258" s="242"/>
      <c r="AT258" s="242"/>
      <c r="AU258" s="243"/>
      <c r="AV258" s="136"/>
      <c r="AW258" s="247"/>
      <c r="AX258" s="131"/>
      <c r="AY258" s="230"/>
      <c r="AZ258" s="242"/>
      <c r="BA258" s="131"/>
      <c r="BB258" s="442"/>
      <c r="BC258" s="362"/>
    </row>
    <row r="259" spans="1:154" s="300" customFormat="1" ht="17.100000000000001" customHeight="1" x14ac:dyDescent="0.2">
      <c r="A259" s="299"/>
      <c r="B259" s="227"/>
      <c r="C259" s="148" t="s">
        <v>195</v>
      </c>
      <c r="D259" s="246" t="s">
        <v>257</v>
      </c>
      <c r="E259" s="243" t="s">
        <v>946</v>
      </c>
      <c r="F259" s="243"/>
      <c r="G259" s="243"/>
      <c r="H259" s="338" t="s">
        <v>717</v>
      </c>
      <c r="I259" s="148">
        <v>87</v>
      </c>
      <c r="J259" s="243"/>
      <c r="K259" s="149" t="s">
        <v>947</v>
      </c>
      <c r="L259" s="275" t="s">
        <v>188</v>
      </c>
      <c r="M259" s="275" t="s">
        <v>205</v>
      </c>
      <c r="N259" s="275" t="s">
        <v>719</v>
      </c>
      <c r="O259" s="243">
        <v>400</v>
      </c>
      <c r="P259" s="243">
        <v>800</v>
      </c>
      <c r="Q259" s="243">
        <v>2200</v>
      </c>
      <c r="R259" s="243">
        <f t="shared" si="19"/>
        <v>0.32</v>
      </c>
      <c r="S259" s="242"/>
      <c r="T259" s="242"/>
      <c r="U259" s="243" t="s">
        <v>190</v>
      </c>
      <c r="V259" s="128">
        <v>0.15</v>
      </c>
      <c r="W259" s="134">
        <v>200</v>
      </c>
      <c r="X259" s="231">
        <f t="shared" si="18"/>
        <v>229.99999999999997</v>
      </c>
      <c r="Y259" s="135"/>
      <c r="Z259" s="339">
        <v>325990</v>
      </c>
      <c r="AA259" s="339">
        <v>397355</v>
      </c>
      <c r="AB259" s="339">
        <v>502360</v>
      </c>
      <c r="AC259" s="132"/>
      <c r="AD259" s="242"/>
      <c r="AE259" s="242"/>
      <c r="AF259" s="242"/>
      <c r="AG259" s="131"/>
      <c r="AH259" s="228"/>
      <c r="AI259" s="243"/>
      <c r="AJ259" s="243"/>
      <c r="AK259" s="243"/>
      <c r="AL259" s="243"/>
      <c r="AM259" s="242"/>
      <c r="AN259" s="242"/>
      <c r="AO259" s="242"/>
      <c r="AP259" s="242"/>
      <c r="AQ259" s="242"/>
      <c r="AR259" s="242"/>
      <c r="AS259" s="242"/>
      <c r="AT259" s="242"/>
      <c r="AU259" s="243"/>
      <c r="AV259" s="136"/>
      <c r="AW259" s="247"/>
      <c r="AX259" s="131"/>
      <c r="AY259" s="230"/>
      <c r="AZ259" s="242"/>
      <c r="BA259" s="131"/>
      <c r="BB259" s="442"/>
      <c r="BC259" s="362"/>
    </row>
    <row r="260" spans="1:154" s="300" customFormat="1" ht="17.100000000000001" customHeight="1" x14ac:dyDescent="0.2">
      <c r="A260" s="299"/>
      <c r="B260" s="227"/>
      <c r="C260" s="148" t="s">
        <v>195</v>
      </c>
      <c r="D260" s="246" t="s">
        <v>257</v>
      </c>
      <c r="E260" s="243" t="s">
        <v>948</v>
      </c>
      <c r="F260" s="243"/>
      <c r="G260" s="243"/>
      <c r="H260" s="338" t="s">
        <v>717</v>
      </c>
      <c r="I260" s="148">
        <v>87</v>
      </c>
      <c r="J260" s="243"/>
      <c r="K260" s="149" t="s">
        <v>949</v>
      </c>
      <c r="L260" s="275" t="s">
        <v>188</v>
      </c>
      <c r="M260" s="275" t="s">
        <v>205</v>
      </c>
      <c r="N260" s="275" t="s">
        <v>719</v>
      </c>
      <c r="O260" s="243">
        <v>400</v>
      </c>
      <c r="P260" s="243">
        <v>800</v>
      </c>
      <c r="Q260" s="243">
        <v>2200</v>
      </c>
      <c r="R260" s="243">
        <f t="shared" si="19"/>
        <v>0.32</v>
      </c>
      <c r="S260" s="242"/>
      <c r="T260" s="242"/>
      <c r="U260" s="243" t="s">
        <v>190</v>
      </c>
      <c r="V260" s="128">
        <v>0.15</v>
      </c>
      <c r="W260" s="134">
        <v>200</v>
      </c>
      <c r="X260" s="231">
        <f t="shared" si="18"/>
        <v>229.99999999999997</v>
      </c>
      <c r="Y260" s="135"/>
      <c r="Z260" s="339">
        <v>325188</v>
      </c>
      <c r="AA260" s="339">
        <v>397355</v>
      </c>
      <c r="AB260" s="339">
        <v>502360</v>
      </c>
      <c r="AC260" s="132"/>
      <c r="AD260" s="242"/>
      <c r="AE260" s="242"/>
      <c r="AF260" s="242"/>
      <c r="AG260" s="131"/>
      <c r="AH260" s="228"/>
      <c r="AI260" s="243"/>
      <c r="AJ260" s="243"/>
      <c r="AK260" s="243"/>
      <c r="AL260" s="243"/>
      <c r="AM260" s="242"/>
      <c r="AN260" s="242"/>
      <c r="AO260" s="242"/>
      <c r="AP260" s="242"/>
      <c r="AQ260" s="242"/>
      <c r="AR260" s="242"/>
      <c r="AS260" s="242"/>
      <c r="AT260" s="242"/>
      <c r="AU260" s="243"/>
      <c r="AV260" s="136"/>
      <c r="AW260" s="247"/>
      <c r="AX260" s="131"/>
      <c r="AY260" s="230"/>
      <c r="AZ260" s="242"/>
      <c r="BA260" s="131"/>
      <c r="BB260" s="442"/>
      <c r="BC260" s="362"/>
    </row>
    <row r="261" spans="1:154" s="300" customFormat="1" ht="17.100000000000001" customHeight="1" x14ac:dyDescent="0.2">
      <c r="A261" s="299"/>
      <c r="B261" s="227"/>
      <c r="C261" s="148" t="s">
        <v>195</v>
      </c>
      <c r="D261" s="246" t="s">
        <v>257</v>
      </c>
      <c r="E261" s="243" t="s">
        <v>950</v>
      </c>
      <c r="F261" s="243"/>
      <c r="G261" s="243"/>
      <c r="H261" s="338" t="s">
        <v>717</v>
      </c>
      <c r="I261" s="148">
        <v>87</v>
      </c>
      <c r="J261" s="243"/>
      <c r="K261" s="149" t="s">
        <v>951</v>
      </c>
      <c r="L261" s="275" t="s">
        <v>188</v>
      </c>
      <c r="M261" s="275" t="s">
        <v>205</v>
      </c>
      <c r="N261" s="275" t="s">
        <v>719</v>
      </c>
      <c r="O261" s="243">
        <v>400</v>
      </c>
      <c r="P261" s="243">
        <v>800</v>
      </c>
      <c r="Q261" s="243">
        <v>2200</v>
      </c>
      <c r="R261" s="243">
        <f t="shared" si="19"/>
        <v>0.32</v>
      </c>
      <c r="S261" s="242"/>
      <c r="T261" s="242"/>
      <c r="U261" s="243" t="s">
        <v>190</v>
      </c>
      <c r="V261" s="128">
        <v>0.15</v>
      </c>
      <c r="W261" s="134">
        <v>200</v>
      </c>
      <c r="X261" s="231">
        <f t="shared" ref="X261:X292" si="20">W261*(1+V261)</f>
        <v>229.99999999999997</v>
      </c>
      <c r="Y261" s="135"/>
      <c r="Z261" s="339">
        <v>325190</v>
      </c>
      <c r="AA261" s="339">
        <v>396950</v>
      </c>
      <c r="AB261" s="339">
        <v>502360</v>
      </c>
      <c r="AC261" s="132"/>
      <c r="AD261" s="242"/>
      <c r="AE261" s="242"/>
      <c r="AF261" s="242"/>
      <c r="AG261" s="131"/>
      <c r="AH261" s="228"/>
      <c r="AI261" s="243"/>
      <c r="AJ261" s="243"/>
      <c r="AK261" s="243"/>
      <c r="AL261" s="243"/>
      <c r="AM261" s="242"/>
      <c r="AN261" s="242"/>
      <c r="AO261" s="242"/>
      <c r="AP261" s="242"/>
      <c r="AQ261" s="242"/>
      <c r="AR261" s="242"/>
      <c r="AS261" s="242"/>
      <c r="AT261" s="242"/>
      <c r="AU261" s="243"/>
      <c r="AV261" s="136"/>
      <c r="AW261" s="247"/>
      <c r="AX261" s="131"/>
      <c r="AY261" s="230"/>
      <c r="AZ261" s="242"/>
      <c r="BA261" s="131"/>
      <c r="BB261" s="442"/>
      <c r="BC261" s="362"/>
    </row>
    <row r="262" spans="1:154" s="300" customFormat="1" ht="17.100000000000001" customHeight="1" x14ac:dyDescent="0.2">
      <c r="A262" s="299"/>
      <c r="B262" s="227"/>
      <c r="C262" s="148" t="s">
        <v>195</v>
      </c>
      <c r="D262" s="246" t="s">
        <v>257</v>
      </c>
      <c r="E262" s="243" t="s">
        <v>952</v>
      </c>
      <c r="F262" s="243"/>
      <c r="G262" s="243"/>
      <c r="H262" s="338" t="s">
        <v>717</v>
      </c>
      <c r="I262" s="148">
        <v>87</v>
      </c>
      <c r="J262" s="243"/>
      <c r="K262" s="149" t="s">
        <v>951</v>
      </c>
      <c r="L262" s="275" t="s">
        <v>188</v>
      </c>
      <c r="M262" s="275" t="s">
        <v>205</v>
      </c>
      <c r="N262" s="275" t="s">
        <v>719</v>
      </c>
      <c r="O262" s="243">
        <v>400</v>
      </c>
      <c r="P262" s="243">
        <v>800</v>
      </c>
      <c r="Q262" s="243">
        <v>2200</v>
      </c>
      <c r="R262" s="243">
        <f t="shared" si="19"/>
        <v>0.32</v>
      </c>
      <c r="S262" s="242"/>
      <c r="T262" s="242"/>
      <c r="U262" s="243" t="s">
        <v>190</v>
      </c>
      <c r="V262" s="128">
        <v>0.15</v>
      </c>
      <c r="W262" s="134">
        <v>200</v>
      </c>
      <c r="X262" s="231">
        <f t="shared" si="20"/>
        <v>229.99999999999997</v>
      </c>
      <c r="Y262" s="135"/>
      <c r="Z262" s="339"/>
      <c r="AA262" s="339"/>
      <c r="AB262" s="339"/>
      <c r="AC262" s="132"/>
      <c r="AD262" s="242"/>
      <c r="AE262" s="242"/>
      <c r="AF262" s="242"/>
      <c r="AG262" s="131"/>
      <c r="AH262" s="228"/>
      <c r="AI262" s="243"/>
      <c r="AJ262" s="243"/>
      <c r="AK262" s="243"/>
      <c r="AL262" s="243"/>
      <c r="AM262" s="242"/>
      <c r="AN262" s="242"/>
      <c r="AO262" s="242"/>
      <c r="AP262" s="242"/>
      <c r="AQ262" s="242"/>
      <c r="AR262" s="242"/>
      <c r="AS262" s="242"/>
      <c r="AT262" s="242"/>
      <c r="AU262" s="243"/>
      <c r="AV262" s="136"/>
      <c r="AW262" s="247"/>
      <c r="AX262" s="131"/>
      <c r="AY262" s="230"/>
      <c r="AZ262" s="242"/>
      <c r="BA262" s="131"/>
      <c r="BB262" s="442"/>
      <c r="BC262" s="362"/>
    </row>
    <row r="263" spans="1:154" s="292" customFormat="1" ht="17.100000000000001" customHeight="1" x14ac:dyDescent="0.2">
      <c r="A263" s="299" t="s">
        <v>183</v>
      </c>
      <c r="B263" s="227"/>
      <c r="C263" s="148" t="s">
        <v>195</v>
      </c>
      <c r="D263" s="246" t="s">
        <v>257</v>
      </c>
      <c r="E263" s="243" t="s">
        <v>953</v>
      </c>
      <c r="F263" s="243"/>
      <c r="G263" s="243"/>
      <c r="H263" s="338" t="s">
        <v>717</v>
      </c>
      <c r="I263" s="148">
        <v>87</v>
      </c>
      <c r="J263" s="243"/>
      <c r="K263" s="149" t="s">
        <v>954</v>
      </c>
      <c r="L263" s="275" t="s">
        <v>188</v>
      </c>
      <c r="M263" s="275" t="s">
        <v>205</v>
      </c>
      <c r="N263" s="275" t="s">
        <v>719</v>
      </c>
      <c r="O263" s="243">
        <v>400</v>
      </c>
      <c r="P263" s="243">
        <v>800</v>
      </c>
      <c r="Q263" s="243">
        <v>2200</v>
      </c>
      <c r="R263" s="243">
        <f t="shared" si="19"/>
        <v>0.32</v>
      </c>
      <c r="S263" s="242"/>
      <c r="T263" s="242"/>
      <c r="U263" s="243" t="s">
        <v>190</v>
      </c>
      <c r="V263" s="128">
        <v>0.15</v>
      </c>
      <c r="W263" s="134">
        <v>200</v>
      </c>
      <c r="X263" s="231">
        <f t="shared" si="20"/>
        <v>229.99999999999997</v>
      </c>
      <c r="Y263" s="135"/>
      <c r="Z263" s="339">
        <v>326794</v>
      </c>
      <c r="AA263" s="339">
        <v>396950</v>
      </c>
      <c r="AB263" s="339">
        <v>502360</v>
      </c>
      <c r="AC263" s="132"/>
      <c r="AD263" s="242"/>
      <c r="AE263" s="242"/>
      <c r="AF263" s="242"/>
      <c r="AG263" s="131"/>
      <c r="AH263" s="228"/>
      <c r="AI263" s="243"/>
      <c r="AJ263" s="243"/>
      <c r="AK263" s="243"/>
      <c r="AL263" s="243"/>
      <c r="AM263" s="242"/>
      <c r="AN263" s="242"/>
      <c r="AO263" s="242"/>
      <c r="AP263" s="242"/>
      <c r="AQ263" s="242"/>
      <c r="AR263" s="242"/>
      <c r="AS263" s="242"/>
      <c r="AT263" s="242"/>
      <c r="AU263" s="243"/>
      <c r="AV263" s="136"/>
      <c r="AW263" s="247"/>
      <c r="AX263" s="131"/>
      <c r="AY263" s="230"/>
      <c r="AZ263" s="242"/>
      <c r="BA263" s="131"/>
      <c r="BB263" s="442"/>
      <c r="BC263" s="362"/>
      <c r="BF263" s="300"/>
    </row>
    <row r="264" spans="1:154" s="322" customFormat="1" ht="17.100000000000001" customHeight="1" x14ac:dyDescent="0.2">
      <c r="A264" s="299" t="s">
        <v>183</v>
      </c>
      <c r="B264" s="227"/>
      <c r="C264" s="148" t="s">
        <v>195</v>
      </c>
      <c r="D264" s="246" t="s">
        <v>257</v>
      </c>
      <c r="E264" s="243" t="s">
        <v>955</v>
      </c>
      <c r="F264" s="243"/>
      <c r="G264" s="243"/>
      <c r="H264" s="338" t="s">
        <v>717</v>
      </c>
      <c r="I264" s="148">
        <v>87</v>
      </c>
      <c r="J264" s="243"/>
      <c r="K264" s="149" t="s">
        <v>954</v>
      </c>
      <c r="L264" s="275" t="s">
        <v>188</v>
      </c>
      <c r="M264" s="275" t="s">
        <v>205</v>
      </c>
      <c r="N264" s="275" t="s">
        <v>719</v>
      </c>
      <c r="O264" s="243">
        <v>400</v>
      </c>
      <c r="P264" s="243">
        <v>800</v>
      </c>
      <c r="Q264" s="243">
        <v>2200</v>
      </c>
      <c r="R264" s="243">
        <f t="shared" si="19"/>
        <v>0.32</v>
      </c>
      <c r="S264" s="242"/>
      <c r="T264" s="242"/>
      <c r="U264" s="243" t="s">
        <v>190</v>
      </c>
      <c r="V264" s="128">
        <v>0.15</v>
      </c>
      <c r="W264" s="134">
        <v>200</v>
      </c>
      <c r="X264" s="231">
        <f t="shared" si="20"/>
        <v>229.99999999999997</v>
      </c>
      <c r="Y264" s="135"/>
      <c r="Z264" s="339"/>
      <c r="AA264" s="339"/>
      <c r="AB264" s="339"/>
      <c r="AC264" s="132"/>
      <c r="AD264" s="242"/>
      <c r="AE264" s="242"/>
      <c r="AF264" s="242"/>
      <c r="AG264" s="131"/>
      <c r="AH264" s="228"/>
      <c r="AI264" s="243"/>
      <c r="AJ264" s="243"/>
      <c r="AK264" s="243"/>
      <c r="AL264" s="243"/>
      <c r="AM264" s="242"/>
      <c r="AN264" s="242"/>
      <c r="AO264" s="242"/>
      <c r="AP264" s="242"/>
      <c r="AQ264" s="242"/>
      <c r="AR264" s="242"/>
      <c r="AS264" s="242"/>
      <c r="AT264" s="242"/>
      <c r="AU264" s="243"/>
      <c r="AV264" s="136"/>
      <c r="AW264" s="247"/>
      <c r="AX264" s="131"/>
      <c r="AY264" s="230"/>
      <c r="AZ264" s="242"/>
      <c r="BA264" s="131"/>
      <c r="BB264" s="442"/>
      <c r="BC264" s="362"/>
      <c r="BF264" s="300"/>
    </row>
    <row r="265" spans="1:154" s="300" customFormat="1" ht="17.100000000000001" customHeight="1" x14ac:dyDescent="0.2">
      <c r="A265" s="379"/>
      <c r="B265" s="227"/>
      <c r="C265" s="148" t="s">
        <v>195</v>
      </c>
      <c r="D265" s="246" t="s">
        <v>257</v>
      </c>
      <c r="E265" s="243" t="s">
        <v>956</v>
      </c>
      <c r="F265" s="243"/>
      <c r="G265" s="243"/>
      <c r="H265" s="338" t="s">
        <v>717</v>
      </c>
      <c r="I265" s="148">
        <v>87</v>
      </c>
      <c r="J265" s="243"/>
      <c r="K265" s="149" t="s">
        <v>957</v>
      </c>
      <c r="L265" s="275" t="s">
        <v>188</v>
      </c>
      <c r="M265" s="275" t="s">
        <v>205</v>
      </c>
      <c r="N265" s="275" t="s">
        <v>719</v>
      </c>
      <c r="O265" s="243">
        <v>400</v>
      </c>
      <c r="P265" s="243">
        <v>800</v>
      </c>
      <c r="Q265" s="243">
        <v>2200</v>
      </c>
      <c r="R265" s="243">
        <f t="shared" si="19"/>
        <v>0.32</v>
      </c>
      <c r="S265" s="242"/>
      <c r="T265" s="242"/>
      <c r="U265" s="243" t="s">
        <v>190</v>
      </c>
      <c r="V265" s="128">
        <v>0.15</v>
      </c>
      <c r="W265" s="134">
        <v>200</v>
      </c>
      <c r="X265" s="231">
        <f t="shared" si="20"/>
        <v>229.99999999999997</v>
      </c>
      <c r="Y265" s="135"/>
      <c r="Z265" s="339">
        <v>325992</v>
      </c>
      <c r="AA265" s="339">
        <v>396950</v>
      </c>
      <c r="AB265" s="339">
        <v>502360</v>
      </c>
      <c r="AC265" s="132"/>
      <c r="AD265" s="242"/>
      <c r="AE265" s="242"/>
      <c r="AF265" s="242"/>
      <c r="AG265" s="131"/>
      <c r="AH265" s="228"/>
      <c r="AI265" s="243"/>
      <c r="AJ265" s="243"/>
      <c r="AK265" s="243"/>
      <c r="AL265" s="243"/>
      <c r="AM265" s="242"/>
      <c r="AN265" s="242"/>
      <c r="AO265" s="242"/>
      <c r="AP265" s="242"/>
      <c r="AQ265" s="242"/>
      <c r="AR265" s="242"/>
      <c r="AS265" s="242"/>
      <c r="AT265" s="242"/>
      <c r="AU265" s="243"/>
      <c r="AV265" s="136"/>
      <c r="AW265" s="247"/>
      <c r="AX265" s="131"/>
      <c r="AY265" s="230"/>
      <c r="AZ265" s="242"/>
      <c r="BA265" s="131"/>
      <c r="BB265" s="442"/>
      <c r="BC265" s="362"/>
    </row>
    <row r="266" spans="1:154" s="300" customFormat="1" ht="17.100000000000001" customHeight="1" x14ac:dyDescent="0.2">
      <c r="A266" s="299"/>
      <c r="B266" s="227"/>
      <c r="C266" s="148" t="s">
        <v>195</v>
      </c>
      <c r="D266" s="246" t="s">
        <v>257</v>
      </c>
      <c r="E266" s="243" t="s">
        <v>958</v>
      </c>
      <c r="F266" s="243"/>
      <c r="G266" s="243"/>
      <c r="H266" s="338" t="s">
        <v>717</v>
      </c>
      <c r="I266" s="148">
        <v>87</v>
      </c>
      <c r="J266" s="243"/>
      <c r="K266" s="258" t="s">
        <v>957</v>
      </c>
      <c r="L266" s="275" t="s">
        <v>188</v>
      </c>
      <c r="M266" s="275" t="s">
        <v>205</v>
      </c>
      <c r="N266" s="275" t="s">
        <v>719</v>
      </c>
      <c r="O266" s="243">
        <v>400</v>
      </c>
      <c r="P266" s="243">
        <v>800</v>
      </c>
      <c r="Q266" s="243">
        <v>2200</v>
      </c>
      <c r="R266" s="243">
        <f t="shared" si="19"/>
        <v>0.32</v>
      </c>
      <c r="S266" s="275"/>
      <c r="T266" s="275"/>
      <c r="U266" s="243" t="s">
        <v>190</v>
      </c>
      <c r="V266" s="128">
        <v>0.15</v>
      </c>
      <c r="W266" s="134">
        <v>200</v>
      </c>
      <c r="X266" s="231">
        <f t="shared" si="20"/>
        <v>229.99999999999997</v>
      </c>
      <c r="Y266" s="135"/>
      <c r="Z266" s="339">
        <v>328396</v>
      </c>
      <c r="AA266" s="339">
        <v>394930</v>
      </c>
      <c r="AB266" s="339">
        <v>502360</v>
      </c>
      <c r="AC266" s="132"/>
      <c r="AD266" s="242"/>
      <c r="AE266" s="242"/>
      <c r="AF266" s="242"/>
      <c r="AG266" s="131"/>
      <c r="AH266" s="228"/>
      <c r="AI266" s="243"/>
      <c r="AJ266" s="243"/>
      <c r="AK266" s="243"/>
      <c r="AL266" s="243"/>
      <c r="AM266" s="242"/>
      <c r="AN266" s="242"/>
      <c r="AO266" s="242"/>
      <c r="AP266" s="242"/>
      <c r="AQ266" s="242"/>
      <c r="AR266" s="242"/>
      <c r="AS266" s="242"/>
      <c r="AT266" s="242"/>
      <c r="AU266" s="243"/>
      <c r="AV266" s="136"/>
      <c r="AW266" s="247"/>
      <c r="AX266" s="131"/>
      <c r="AY266" s="230"/>
      <c r="AZ266" s="242"/>
      <c r="BA266" s="131"/>
      <c r="BB266" s="442"/>
      <c r="BC266" s="362"/>
      <c r="BF266" s="292"/>
    </row>
    <row r="267" spans="1:154" s="292" customFormat="1" ht="17.100000000000001" customHeight="1" x14ac:dyDescent="0.2">
      <c r="A267" s="299"/>
      <c r="B267" s="227"/>
      <c r="C267" s="148" t="s">
        <v>195</v>
      </c>
      <c r="D267" s="246" t="s">
        <v>257</v>
      </c>
      <c r="E267" s="243" t="s">
        <v>959</v>
      </c>
      <c r="F267" s="243"/>
      <c r="G267" s="243"/>
      <c r="H267" s="338" t="s">
        <v>717</v>
      </c>
      <c r="I267" s="148">
        <v>87</v>
      </c>
      <c r="J267" s="243"/>
      <c r="K267" s="149" t="s">
        <v>960</v>
      </c>
      <c r="L267" s="275" t="s">
        <v>188</v>
      </c>
      <c r="M267" s="275" t="s">
        <v>205</v>
      </c>
      <c r="N267" s="275" t="s">
        <v>719</v>
      </c>
      <c r="O267" s="243">
        <v>400</v>
      </c>
      <c r="P267" s="243">
        <v>800</v>
      </c>
      <c r="Q267" s="243">
        <v>2200</v>
      </c>
      <c r="R267" s="243">
        <f t="shared" si="19"/>
        <v>0.32</v>
      </c>
      <c r="S267" s="275"/>
      <c r="T267" s="275"/>
      <c r="U267" s="243" t="s">
        <v>190</v>
      </c>
      <c r="V267" s="128">
        <v>0.15</v>
      </c>
      <c r="W267" s="134">
        <v>200</v>
      </c>
      <c r="X267" s="231">
        <f t="shared" si="20"/>
        <v>229.99999999999997</v>
      </c>
      <c r="Y267" s="135"/>
      <c r="Z267" s="339">
        <v>329198</v>
      </c>
      <c r="AA267" s="339">
        <v>394930</v>
      </c>
      <c r="AB267" s="339">
        <v>502360</v>
      </c>
      <c r="AC267" s="132"/>
      <c r="AD267" s="242"/>
      <c r="AE267" s="242"/>
      <c r="AF267" s="242"/>
      <c r="AG267" s="131"/>
      <c r="AH267" s="228"/>
      <c r="AI267" s="243"/>
      <c r="AJ267" s="243"/>
      <c r="AK267" s="243"/>
      <c r="AL267" s="243"/>
      <c r="AM267" s="242"/>
      <c r="AN267" s="242"/>
      <c r="AO267" s="242"/>
      <c r="AP267" s="242"/>
      <c r="AQ267" s="242"/>
      <c r="AR267" s="242"/>
      <c r="AS267" s="242"/>
      <c r="AT267" s="242"/>
      <c r="AU267" s="243"/>
      <c r="AV267" s="136"/>
      <c r="AW267" s="247"/>
      <c r="AX267" s="131"/>
      <c r="AY267" s="230"/>
      <c r="AZ267" s="242"/>
      <c r="BA267" s="131"/>
      <c r="BB267" s="442"/>
      <c r="BC267" s="362"/>
      <c r="BF267" s="322"/>
    </row>
    <row r="268" spans="1:154" s="300" customFormat="1" ht="17.100000000000001" customHeight="1" x14ac:dyDescent="0.2">
      <c r="A268" s="299"/>
      <c r="B268" s="228"/>
      <c r="C268" s="148" t="s">
        <v>195</v>
      </c>
      <c r="D268" s="243" t="s">
        <v>257</v>
      </c>
      <c r="E268" s="243" t="s">
        <v>961</v>
      </c>
      <c r="F268" s="243"/>
      <c r="G268" s="243"/>
      <c r="H268" s="338" t="s">
        <v>717</v>
      </c>
      <c r="I268" s="148">
        <v>87</v>
      </c>
      <c r="J268" s="243"/>
      <c r="K268" s="248" t="s">
        <v>962</v>
      </c>
      <c r="L268" s="275" t="s">
        <v>188</v>
      </c>
      <c r="M268" s="275" t="s">
        <v>205</v>
      </c>
      <c r="N268" s="275" t="s">
        <v>719</v>
      </c>
      <c r="O268" s="243">
        <v>400</v>
      </c>
      <c r="P268" s="243">
        <v>800</v>
      </c>
      <c r="Q268" s="243">
        <v>2200</v>
      </c>
      <c r="R268" s="243">
        <f t="shared" si="19"/>
        <v>0.32</v>
      </c>
      <c r="S268" s="275"/>
      <c r="T268" s="275"/>
      <c r="U268" s="243" t="s">
        <v>190</v>
      </c>
      <c r="V268" s="128">
        <v>0.15</v>
      </c>
      <c r="W268" s="134">
        <v>200</v>
      </c>
      <c r="X268" s="231">
        <f t="shared" si="20"/>
        <v>229.99999999999997</v>
      </c>
      <c r="Y268" s="304"/>
      <c r="Z268" s="339">
        <v>330002</v>
      </c>
      <c r="AA268" s="339">
        <v>394525</v>
      </c>
      <c r="AB268" s="339">
        <v>502360</v>
      </c>
      <c r="AC268" s="132"/>
      <c r="AD268" s="242"/>
      <c r="AE268" s="242"/>
      <c r="AF268" s="242"/>
      <c r="AG268" s="131"/>
      <c r="AH268" s="132"/>
      <c r="AI268" s="242"/>
      <c r="AJ268" s="242"/>
      <c r="AK268" s="242"/>
      <c r="AL268" s="242"/>
      <c r="AM268" s="242"/>
      <c r="AN268" s="242"/>
      <c r="AO268" s="242"/>
      <c r="AP268" s="242"/>
      <c r="AQ268" s="242"/>
      <c r="AR268" s="242"/>
      <c r="AS268" s="242"/>
      <c r="AT268" s="242"/>
      <c r="AU268" s="243"/>
      <c r="AV268" s="136"/>
      <c r="AW268" s="247"/>
      <c r="AX268" s="131"/>
      <c r="AY268" s="230"/>
      <c r="AZ268" s="242"/>
      <c r="BA268" s="131"/>
      <c r="BB268" s="442"/>
      <c r="BC268" s="362"/>
      <c r="BG268" s="326"/>
      <c r="BH268" s="326"/>
      <c r="BI268" s="326"/>
      <c r="BJ268" s="326"/>
      <c r="BK268" s="326"/>
      <c r="BL268" s="326"/>
      <c r="BM268" s="326"/>
      <c r="BN268" s="326"/>
      <c r="BO268" s="326"/>
      <c r="BP268" s="326"/>
      <c r="BQ268" s="326"/>
      <c r="BR268" s="326"/>
      <c r="BS268" s="326"/>
      <c r="BT268" s="326"/>
      <c r="BU268" s="326"/>
      <c r="BV268" s="326"/>
      <c r="BW268" s="326"/>
      <c r="BX268" s="326"/>
      <c r="BY268" s="326"/>
      <c r="BZ268" s="326"/>
      <c r="CA268" s="326"/>
      <c r="CB268" s="326"/>
      <c r="CC268" s="326"/>
      <c r="CD268" s="326"/>
      <c r="CE268" s="326"/>
      <c r="CF268" s="326"/>
      <c r="CG268" s="326"/>
      <c r="CH268" s="326"/>
      <c r="CI268" s="326"/>
      <c r="CJ268" s="326"/>
      <c r="CK268" s="326"/>
      <c r="CL268" s="326"/>
      <c r="CM268" s="326"/>
      <c r="CN268" s="326"/>
      <c r="CO268" s="326"/>
      <c r="CP268" s="326"/>
      <c r="CQ268" s="326"/>
      <c r="CR268" s="326"/>
      <c r="CS268" s="326"/>
      <c r="CT268" s="326"/>
      <c r="CU268" s="326"/>
      <c r="CV268" s="326"/>
      <c r="CW268" s="326"/>
      <c r="CX268" s="326"/>
      <c r="CY268" s="326"/>
      <c r="CZ268" s="326"/>
      <c r="DA268" s="326"/>
      <c r="DB268" s="326"/>
      <c r="DC268" s="326"/>
      <c r="DD268" s="326"/>
      <c r="DE268" s="326"/>
      <c r="DF268" s="326"/>
      <c r="DG268" s="326"/>
      <c r="DH268" s="326"/>
      <c r="DI268" s="326"/>
      <c r="DJ268" s="326"/>
      <c r="DK268" s="326"/>
      <c r="DL268" s="326"/>
      <c r="DM268" s="326"/>
      <c r="DN268" s="326"/>
      <c r="DO268" s="326"/>
      <c r="DP268" s="326"/>
      <c r="DQ268" s="326"/>
      <c r="DR268" s="326"/>
      <c r="DS268" s="326"/>
      <c r="DT268" s="326"/>
      <c r="DU268" s="326"/>
      <c r="DV268" s="326"/>
      <c r="DW268" s="326"/>
      <c r="DX268" s="326"/>
      <c r="DY268" s="326"/>
      <c r="DZ268" s="326"/>
      <c r="EA268" s="326"/>
      <c r="EB268" s="326"/>
      <c r="EC268" s="326"/>
      <c r="ED268" s="326"/>
      <c r="EE268" s="326"/>
      <c r="EF268" s="326"/>
      <c r="EG268" s="326"/>
      <c r="EH268" s="326"/>
      <c r="EI268" s="326"/>
      <c r="EJ268" s="326"/>
      <c r="EK268" s="326"/>
      <c r="EL268" s="326"/>
      <c r="EM268" s="326"/>
      <c r="EN268" s="326"/>
      <c r="EO268" s="326"/>
      <c r="EP268" s="326"/>
      <c r="EQ268" s="326"/>
      <c r="ER268" s="326"/>
      <c r="ES268" s="326"/>
      <c r="ET268" s="326"/>
      <c r="EU268" s="326"/>
      <c r="EV268" s="326"/>
      <c r="EW268" s="326"/>
      <c r="EX268" s="326"/>
    </row>
    <row r="269" spans="1:154" s="300" customFormat="1" ht="17.100000000000001" customHeight="1" x14ac:dyDescent="0.2">
      <c r="A269" s="299"/>
      <c r="B269" s="228"/>
      <c r="C269" s="148" t="s">
        <v>195</v>
      </c>
      <c r="D269" s="243" t="s">
        <v>257</v>
      </c>
      <c r="E269" s="243" t="s">
        <v>963</v>
      </c>
      <c r="F269" s="243"/>
      <c r="G269" s="243"/>
      <c r="H269" s="338" t="s">
        <v>964</v>
      </c>
      <c r="I269" s="148">
        <v>87</v>
      </c>
      <c r="J269" s="243"/>
      <c r="K269" s="248" t="s">
        <v>965</v>
      </c>
      <c r="L269" s="275" t="s">
        <v>188</v>
      </c>
      <c r="M269" s="275" t="s">
        <v>205</v>
      </c>
      <c r="N269" s="275" t="s">
        <v>719</v>
      </c>
      <c r="O269" s="243">
        <v>400</v>
      </c>
      <c r="P269" s="243">
        <v>800</v>
      </c>
      <c r="Q269" s="243">
        <v>2200</v>
      </c>
      <c r="R269" s="243">
        <f t="shared" si="19"/>
        <v>0.32</v>
      </c>
      <c r="S269" s="275"/>
      <c r="T269" s="275"/>
      <c r="U269" s="243" t="s">
        <v>190</v>
      </c>
      <c r="V269" s="128">
        <v>0.15</v>
      </c>
      <c r="W269" s="134">
        <v>200</v>
      </c>
      <c r="X269" s="231">
        <f t="shared" si="20"/>
        <v>229.99999999999997</v>
      </c>
      <c r="Y269" s="304"/>
      <c r="Z269" s="339">
        <v>330002</v>
      </c>
      <c r="AA269" s="339">
        <v>392505</v>
      </c>
      <c r="AB269" s="339">
        <v>502360</v>
      </c>
      <c r="AC269" s="132"/>
      <c r="AD269" s="242"/>
      <c r="AE269" s="242"/>
      <c r="AF269" s="242"/>
      <c r="AG269" s="131"/>
      <c r="AH269" s="132"/>
      <c r="AI269" s="242"/>
      <c r="AJ269" s="242"/>
      <c r="AK269" s="242"/>
      <c r="AL269" s="242"/>
      <c r="AM269" s="242"/>
      <c r="AN269" s="242"/>
      <c r="AO269" s="242"/>
      <c r="AP269" s="242"/>
      <c r="AQ269" s="242"/>
      <c r="AR269" s="242"/>
      <c r="AS269" s="242"/>
      <c r="AT269" s="242"/>
      <c r="AU269" s="243"/>
      <c r="AV269" s="136"/>
      <c r="AW269" s="247"/>
      <c r="AX269" s="131"/>
      <c r="AY269" s="230"/>
      <c r="AZ269" s="242"/>
      <c r="BA269" s="131"/>
      <c r="BB269" s="442"/>
      <c r="BC269" s="362"/>
    </row>
    <row r="270" spans="1:154" s="300" customFormat="1" ht="17.100000000000001" customHeight="1" x14ac:dyDescent="0.2">
      <c r="A270" s="299"/>
      <c r="B270" s="228"/>
      <c r="C270" s="148" t="s">
        <v>195</v>
      </c>
      <c r="D270" s="243" t="s">
        <v>257</v>
      </c>
      <c r="E270" s="243" t="s">
        <v>966</v>
      </c>
      <c r="F270" s="243"/>
      <c r="G270" s="243"/>
      <c r="H270" s="338" t="s">
        <v>964</v>
      </c>
      <c r="I270" s="148">
        <v>87</v>
      </c>
      <c r="J270" s="243"/>
      <c r="K270" s="391" t="s">
        <v>965</v>
      </c>
      <c r="L270" s="275" t="s">
        <v>188</v>
      </c>
      <c r="M270" s="275" t="s">
        <v>205</v>
      </c>
      <c r="N270" s="275" t="s">
        <v>719</v>
      </c>
      <c r="O270" s="243">
        <v>400</v>
      </c>
      <c r="P270" s="243">
        <v>800</v>
      </c>
      <c r="Q270" s="243">
        <v>2200</v>
      </c>
      <c r="R270" s="243">
        <f t="shared" si="19"/>
        <v>0.32</v>
      </c>
      <c r="S270" s="275"/>
      <c r="T270" s="275"/>
      <c r="U270" s="243" t="s">
        <v>190</v>
      </c>
      <c r="V270" s="128">
        <v>0.15</v>
      </c>
      <c r="W270" s="134">
        <v>200</v>
      </c>
      <c r="X270" s="231">
        <f t="shared" si="20"/>
        <v>229.99999999999997</v>
      </c>
      <c r="Y270" s="304"/>
      <c r="Z270" s="339">
        <v>329200</v>
      </c>
      <c r="AA270" s="339">
        <v>392505</v>
      </c>
      <c r="AB270" s="339">
        <v>502360</v>
      </c>
      <c r="AC270" s="132"/>
      <c r="AD270" s="242"/>
      <c r="AE270" s="242"/>
      <c r="AF270" s="242"/>
      <c r="AG270" s="131"/>
      <c r="AH270" s="132"/>
      <c r="AI270" s="242"/>
      <c r="AJ270" s="242"/>
      <c r="AK270" s="242"/>
      <c r="AL270" s="242"/>
      <c r="AM270" s="242"/>
      <c r="AN270" s="242"/>
      <c r="AO270" s="242"/>
      <c r="AP270" s="242"/>
      <c r="AQ270" s="242"/>
      <c r="AR270" s="242"/>
      <c r="AS270" s="242"/>
      <c r="AT270" s="242"/>
      <c r="AU270" s="243"/>
      <c r="AV270" s="136"/>
      <c r="AW270" s="247"/>
      <c r="AX270" s="131"/>
      <c r="AY270" s="230"/>
      <c r="AZ270" s="242"/>
      <c r="BA270" s="131"/>
      <c r="BB270" s="442"/>
      <c r="BC270" s="362"/>
      <c r="BF270" s="292"/>
    </row>
    <row r="271" spans="1:154" s="300" customFormat="1" ht="17.100000000000001" customHeight="1" x14ac:dyDescent="0.2">
      <c r="A271" s="299"/>
      <c r="B271" s="228"/>
      <c r="C271" s="148" t="s">
        <v>195</v>
      </c>
      <c r="D271" s="243" t="s">
        <v>257</v>
      </c>
      <c r="E271" s="243" t="s">
        <v>967</v>
      </c>
      <c r="F271" s="243"/>
      <c r="G271" s="243"/>
      <c r="H271" s="338" t="s">
        <v>964</v>
      </c>
      <c r="I271" s="148">
        <v>87</v>
      </c>
      <c r="J271" s="243"/>
      <c r="K271" s="391" t="s">
        <v>965</v>
      </c>
      <c r="L271" s="275" t="s">
        <v>188</v>
      </c>
      <c r="M271" s="275" t="s">
        <v>205</v>
      </c>
      <c r="N271" s="275" t="s">
        <v>719</v>
      </c>
      <c r="O271" s="243">
        <v>400</v>
      </c>
      <c r="P271" s="243">
        <v>800</v>
      </c>
      <c r="Q271" s="243">
        <v>2200</v>
      </c>
      <c r="R271" s="243">
        <f t="shared" si="19"/>
        <v>0.32</v>
      </c>
      <c r="S271" s="275"/>
      <c r="T271" s="275"/>
      <c r="U271" s="243" t="s">
        <v>190</v>
      </c>
      <c r="V271" s="128">
        <v>0.15</v>
      </c>
      <c r="W271" s="134">
        <v>200</v>
      </c>
      <c r="X271" s="231">
        <f t="shared" si="20"/>
        <v>229.99999999999997</v>
      </c>
      <c r="Y271" s="304"/>
      <c r="Z271" s="339">
        <v>328398</v>
      </c>
      <c r="AA271" s="339">
        <v>392505</v>
      </c>
      <c r="AB271" s="339">
        <v>502360</v>
      </c>
      <c r="AC271" s="132"/>
      <c r="AD271" s="242"/>
      <c r="AE271" s="242"/>
      <c r="AF271" s="242"/>
      <c r="AG271" s="131"/>
      <c r="AH271" s="132"/>
      <c r="AI271" s="242"/>
      <c r="AJ271" s="242"/>
      <c r="AK271" s="242"/>
      <c r="AL271" s="242"/>
      <c r="AM271" s="242"/>
      <c r="AN271" s="242"/>
      <c r="AO271" s="242"/>
      <c r="AP271" s="242"/>
      <c r="AQ271" s="242"/>
      <c r="AR271" s="242"/>
      <c r="AS271" s="242"/>
      <c r="AT271" s="242"/>
      <c r="AU271" s="243"/>
      <c r="AV271" s="136"/>
      <c r="AW271" s="247"/>
      <c r="AX271" s="131"/>
      <c r="AY271" s="230"/>
      <c r="AZ271" s="242"/>
      <c r="BA271" s="131"/>
      <c r="BB271" s="442"/>
      <c r="BC271" s="362"/>
    </row>
    <row r="272" spans="1:154" s="300" customFormat="1" ht="17.100000000000001" customHeight="1" x14ac:dyDescent="0.2">
      <c r="A272" s="299"/>
      <c r="B272" s="228"/>
      <c r="C272" s="148" t="s">
        <v>195</v>
      </c>
      <c r="D272" s="243" t="s">
        <v>257</v>
      </c>
      <c r="E272" s="243" t="s">
        <v>968</v>
      </c>
      <c r="F272" s="243"/>
      <c r="G272" s="243"/>
      <c r="H272" s="338" t="s">
        <v>964</v>
      </c>
      <c r="I272" s="148">
        <v>87</v>
      </c>
      <c r="J272" s="243"/>
      <c r="K272" s="391" t="s">
        <v>969</v>
      </c>
      <c r="L272" s="275" t="s">
        <v>188</v>
      </c>
      <c r="M272" s="275" t="s">
        <v>205</v>
      </c>
      <c r="N272" s="275" t="s">
        <v>719</v>
      </c>
      <c r="O272" s="243">
        <v>400</v>
      </c>
      <c r="P272" s="243">
        <v>800</v>
      </c>
      <c r="Q272" s="243">
        <v>2200</v>
      </c>
      <c r="R272" s="243">
        <f t="shared" si="19"/>
        <v>0.32</v>
      </c>
      <c r="S272" s="242"/>
      <c r="T272" s="242"/>
      <c r="U272" s="243" t="s">
        <v>190</v>
      </c>
      <c r="V272" s="128">
        <v>0.15</v>
      </c>
      <c r="W272" s="134">
        <v>200</v>
      </c>
      <c r="X272" s="231">
        <f t="shared" si="20"/>
        <v>229.99999999999997</v>
      </c>
      <c r="Y272" s="304"/>
      <c r="Z272" s="339">
        <v>327596</v>
      </c>
      <c r="AA272" s="339">
        <v>392505</v>
      </c>
      <c r="AB272" s="339">
        <v>502360</v>
      </c>
      <c r="AC272" s="132"/>
      <c r="AD272" s="242"/>
      <c r="AE272" s="242"/>
      <c r="AF272" s="242"/>
      <c r="AG272" s="131"/>
      <c r="AH272" s="132"/>
      <c r="AI272" s="242"/>
      <c r="AJ272" s="242"/>
      <c r="AK272" s="242"/>
      <c r="AL272" s="242"/>
      <c r="AM272" s="242"/>
      <c r="AN272" s="242"/>
      <c r="AO272" s="242"/>
      <c r="AP272" s="242"/>
      <c r="AQ272" s="242"/>
      <c r="AR272" s="242"/>
      <c r="AS272" s="242"/>
      <c r="AT272" s="242"/>
      <c r="AU272" s="243"/>
      <c r="AV272" s="136"/>
      <c r="AW272" s="247"/>
      <c r="AX272" s="131"/>
      <c r="AY272" s="230"/>
      <c r="AZ272" s="242"/>
      <c r="BA272" s="131"/>
      <c r="BB272" s="442"/>
      <c r="BC272" s="362"/>
    </row>
    <row r="273" spans="1:154" s="300" customFormat="1" ht="17.100000000000001" customHeight="1" x14ac:dyDescent="0.2">
      <c r="A273" s="299"/>
      <c r="B273" s="228"/>
      <c r="C273" s="242" t="s">
        <v>195</v>
      </c>
      <c r="D273" s="243" t="s">
        <v>257</v>
      </c>
      <c r="E273" s="243" t="s">
        <v>970</v>
      </c>
      <c r="F273" s="243"/>
      <c r="G273" s="243"/>
      <c r="H273" s="338" t="s">
        <v>971</v>
      </c>
      <c r="I273" s="148">
        <v>87</v>
      </c>
      <c r="J273" s="243"/>
      <c r="K273" s="391" t="s">
        <v>972</v>
      </c>
      <c r="L273" s="275" t="s">
        <v>188</v>
      </c>
      <c r="M273" s="275" t="s">
        <v>205</v>
      </c>
      <c r="N273" s="275" t="s">
        <v>719</v>
      </c>
      <c r="O273" s="243">
        <v>400</v>
      </c>
      <c r="P273" s="243">
        <v>800</v>
      </c>
      <c r="Q273" s="243">
        <v>2200</v>
      </c>
      <c r="R273" s="243">
        <f t="shared" si="19"/>
        <v>0.32</v>
      </c>
      <c r="S273" s="242"/>
      <c r="T273" s="242"/>
      <c r="U273" s="243" t="s">
        <v>190</v>
      </c>
      <c r="V273" s="128">
        <v>0.15</v>
      </c>
      <c r="W273" s="134">
        <v>200</v>
      </c>
      <c r="X273" s="231">
        <f t="shared" si="20"/>
        <v>229.99999999999997</v>
      </c>
      <c r="Y273" s="304"/>
      <c r="Z273" s="339">
        <v>325992</v>
      </c>
      <c r="AA273" s="339">
        <v>392505</v>
      </c>
      <c r="AB273" s="339">
        <v>502360</v>
      </c>
      <c r="AC273" s="132"/>
      <c r="AD273" s="242"/>
      <c r="AE273" s="242"/>
      <c r="AF273" s="242"/>
      <c r="AG273" s="131"/>
      <c r="AH273" s="132"/>
      <c r="AI273" s="242"/>
      <c r="AJ273" s="242"/>
      <c r="AK273" s="242"/>
      <c r="AL273" s="242"/>
      <c r="AM273" s="242"/>
      <c r="AN273" s="242"/>
      <c r="AO273" s="242"/>
      <c r="AP273" s="242"/>
      <c r="AQ273" s="242"/>
      <c r="AR273" s="242"/>
      <c r="AS273" s="242"/>
      <c r="AT273" s="242"/>
      <c r="AU273" s="243"/>
      <c r="AV273" s="136"/>
      <c r="AW273" s="247"/>
      <c r="AX273" s="131"/>
      <c r="AY273" s="230"/>
      <c r="AZ273" s="242"/>
      <c r="BA273" s="131"/>
      <c r="BB273" s="442"/>
      <c r="BC273" s="362"/>
    </row>
    <row r="274" spans="1:154" s="326" customFormat="1" ht="17.100000000000001" customHeight="1" x14ac:dyDescent="0.2">
      <c r="A274" s="299"/>
      <c r="B274" s="228"/>
      <c r="C274" s="242" t="s">
        <v>195</v>
      </c>
      <c r="D274" s="243" t="s">
        <v>257</v>
      </c>
      <c r="E274" s="243" t="s">
        <v>973</v>
      </c>
      <c r="F274" s="243"/>
      <c r="G274" s="243"/>
      <c r="H274" s="338" t="s">
        <v>971</v>
      </c>
      <c r="I274" s="148">
        <v>87</v>
      </c>
      <c r="J274" s="243"/>
      <c r="K274" s="391" t="s">
        <v>974</v>
      </c>
      <c r="L274" s="275" t="s">
        <v>188</v>
      </c>
      <c r="M274" s="275" t="s">
        <v>205</v>
      </c>
      <c r="N274" s="275" t="s">
        <v>719</v>
      </c>
      <c r="O274" s="243">
        <v>400</v>
      </c>
      <c r="P274" s="243">
        <v>800</v>
      </c>
      <c r="Q274" s="243">
        <v>2200</v>
      </c>
      <c r="R274" s="243">
        <f t="shared" si="19"/>
        <v>0.32</v>
      </c>
      <c r="S274" s="242"/>
      <c r="T274" s="242"/>
      <c r="U274" s="243" t="s">
        <v>190</v>
      </c>
      <c r="V274" s="128">
        <v>0.15</v>
      </c>
      <c r="W274" s="134">
        <v>200</v>
      </c>
      <c r="X274" s="231">
        <f t="shared" si="20"/>
        <v>229.99999999999997</v>
      </c>
      <c r="Y274" s="304"/>
      <c r="Z274" s="339">
        <v>325190</v>
      </c>
      <c r="AA274" s="339">
        <v>392505</v>
      </c>
      <c r="AB274" s="339">
        <v>502360</v>
      </c>
      <c r="AC274" s="132"/>
      <c r="AD274" s="242"/>
      <c r="AE274" s="242"/>
      <c r="AF274" s="242"/>
      <c r="AG274" s="131"/>
      <c r="AH274" s="132"/>
      <c r="AI274" s="242"/>
      <c r="AJ274" s="242"/>
      <c r="AK274" s="242"/>
      <c r="AL274" s="242"/>
      <c r="AM274" s="242"/>
      <c r="AN274" s="242"/>
      <c r="AO274" s="242"/>
      <c r="AP274" s="242"/>
      <c r="AQ274" s="242"/>
      <c r="AR274" s="242"/>
      <c r="AS274" s="242"/>
      <c r="AT274" s="242"/>
      <c r="AU274" s="243"/>
      <c r="AV274" s="136"/>
      <c r="AW274" s="247"/>
      <c r="AX274" s="131"/>
      <c r="AY274" s="230"/>
      <c r="AZ274" s="242"/>
      <c r="BA274" s="131"/>
      <c r="BB274" s="442"/>
      <c r="BC274" s="362" t="s">
        <v>975</v>
      </c>
      <c r="BF274" s="300"/>
      <c r="BG274" s="327"/>
      <c r="BH274" s="327"/>
      <c r="BI274" s="327"/>
      <c r="BJ274" s="327"/>
      <c r="BK274" s="327"/>
      <c r="BL274" s="327"/>
      <c r="BM274" s="327"/>
      <c r="BN274" s="327"/>
      <c r="BO274" s="327"/>
      <c r="BP274" s="327"/>
      <c r="BQ274" s="327"/>
      <c r="BR274" s="327"/>
      <c r="BS274" s="327"/>
      <c r="BT274" s="327"/>
      <c r="BU274" s="327"/>
      <c r="BV274" s="327"/>
      <c r="BW274" s="327"/>
      <c r="BX274" s="327"/>
      <c r="BY274" s="327"/>
      <c r="BZ274" s="327"/>
      <c r="CA274" s="327"/>
      <c r="CB274" s="327"/>
      <c r="CC274" s="327"/>
      <c r="CD274" s="327"/>
      <c r="CE274" s="327"/>
      <c r="CF274" s="327"/>
      <c r="CG274" s="327"/>
      <c r="CH274" s="327"/>
      <c r="CI274" s="327"/>
      <c r="CJ274" s="327"/>
      <c r="CK274" s="327"/>
      <c r="CL274" s="327"/>
      <c r="CM274" s="327"/>
      <c r="CN274" s="327"/>
      <c r="CO274" s="327"/>
      <c r="CP274" s="327"/>
      <c r="CQ274" s="327"/>
      <c r="CR274" s="327"/>
      <c r="CS274" s="327"/>
      <c r="CT274" s="327"/>
      <c r="CU274" s="327"/>
      <c r="CV274" s="327"/>
      <c r="CW274" s="327"/>
      <c r="CX274" s="327"/>
      <c r="CY274" s="327"/>
      <c r="CZ274" s="327"/>
      <c r="DA274" s="327"/>
      <c r="DB274" s="327"/>
      <c r="DC274" s="327"/>
      <c r="DD274" s="327"/>
      <c r="DE274" s="327"/>
      <c r="DF274" s="327"/>
      <c r="DG274" s="327"/>
      <c r="DH274" s="327"/>
      <c r="DI274" s="327"/>
      <c r="DJ274" s="327"/>
      <c r="DK274" s="327"/>
      <c r="DL274" s="327"/>
      <c r="DM274" s="327"/>
      <c r="DN274" s="327"/>
      <c r="DO274" s="327"/>
      <c r="DP274" s="327"/>
      <c r="DQ274" s="327"/>
      <c r="DR274" s="327"/>
      <c r="DS274" s="327"/>
      <c r="DT274" s="327"/>
      <c r="DU274" s="327"/>
      <c r="DV274" s="327"/>
      <c r="DW274" s="327"/>
      <c r="DX274" s="327"/>
      <c r="DY274" s="327"/>
      <c r="DZ274" s="327"/>
      <c r="EA274" s="327"/>
      <c r="EB274" s="327"/>
      <c r="EC274" s="327"/>
      <c r="ED274" s="327"/>
      <c r="EE274" s="327"/>
      <c r="EF274" s="327"/>
      <c r="EG274" s="327"/>
      <c r="EH274" s="327"/>
      <c r="EI274" s="327"/>
      <c r="EJ274" s="327"/>
      <c r="EK274" s="327"/>
      <c r="EL274" s="327"/>
      <c r="EM274" s="327"/>
      <c r="EN274" s="327"/>
      <c r="EO274" s="327"/>
      <c r="EP274" s="327"/>
      <c r="EQ274" s="327"/>
      <c r="ER274" s="327"/>
      <c r="ES274" s="327"/>
      <c r="ET274" s="327"/>
      <c r="EU274" s="327"/>
      <c r="EV274" s="327"/>
      <c r="EW274" s="327"/>
      <c r="EX274" s="327"/>
    </row>
    <row r="275" spans="1:154" s="300" customFormat="1" ht="17.100000000000001" customHeight="1" x14ac:dyDescent="0.2">
      <c r="A275" s="299"/>
      <c r="B275" s="228"/>
      <c r="C275" s="242" t="s">
        <v>195</v>
      </c>
      <c r="D275" s="243" t="s">
        <v>257</v>
      </c>
      <c r="E275" s="243" t="s">
        <v>976</v>
      </c>
      <c r="F275" s="243"/>
      <c r="G275" s="243"/>
      <c r="H275" s="338" t="s">
        <v>977</v>
      </c>
      <c r="I275" s="148">
        <v>87</v>
      </c>
      <c r="J275" s="243"/>
      <c r="K275" s="391" t="s">
        <v>978</v>
      </c>
      <c r="L275" s="275" t="s">
        <v>188</v>
      </c>
      <c r="M275" s="275" t="s">
        <v>205</v>
      </c>
      <c r="N275" s="275" t="s">
        <v>719</v>
      </c>
      <c r="O275" s="243">
        <v>400</v>
      </c>
      <c r="P275" s="243">
        <v>800</v>
      </c>
      <c r="Q275" s="243">
        <v>2200</v>
      </c>
      <c r="R275" s="243">
        <f t="shared" si="19"/>
        <v>0.32</v>
      </c>
      <c r="S275" s="242"/>
      <c r="T275" s="242"/>
      <c r="U275" s="243" t="s">
        <v>190</v>
      </c>
      <c r="V275" s="128">
        <v>0.15</v>
      </c>
      <c r="W275" s="134">
        <v>200</v>
      </c>
      <c r="X275" s="231">
        <f t="shared" si="20"/>
        <v>229.99999999999997</v>
      </c>
      <c r="Y275" s="304"/>
      <c r="Z275" s="339">
        <v>325190</v>
      </c>
      <c r="AA275" s="339">
        <v>392100</v>
      </c>
      <c r="AB275" s="339">
        <v>502360</v>
      </c>
      <c r="AC275" s="132"/>
      <c r="AD275" s="242"/>
      <c r="AE275" s="242"/>
      <c r="AF275" s="242"/>
      <c r="AG275" s="131"/>
      <c r="AH275" s="132"/>
      <c r="AI275" s="242"/>
      <c r="AJ275" s="242"/>
      <c r="AK275" s="242"/>
      <c r="AL275" s="242"/>
      <c r="AM275" s="242"/>
      <c r="AN275" s="242"/>
      <c r="AO275" s="242"/>
      <c r="AP275" s="242"/>
      <c r="AQ275" s="242"/>
      <c r="AR275" s="242"/>
      <c r="AS275" s="242"/>
      <c r="AT275" s="242"/>
      <c r="AU275" s="243"/>
      <c r="AV275" s="136"/>
      <c r="AW275" s="247"/>
      <c r="AX275" s="131"/>
      <c r="AY275" s="230"/>
      <c r="AZ275" s="242"/>
      <c r="BA275" s="131"/>
      <c r="BB275" s="442"/>
      <c r="BC275" s="362" t="s">
        <v>975</v>
      </c>
    </row>
    <row r="276" spans="1:154" s="300" customFormat="1" ht="17.100000000000001" customHeight="1" x14ac:dyDescent="0.2">
      <c r="A276" s="299"/>
      <c r="B276" s="228"/>
      <c r="C276" s="242" t="s">
        <v>195</v>
      </c>
      <c r="D276" s="243" t="s">
        <v>257</v>
      </c>
      <c r="E276" s="243" t="s">
        <v>979</v>
      </c>
      <c r="F276" s="243"/>
      <c r="G276" s="243"/>
      <c r="H276" s="338" t="s">
        <v>977</v>
      </c>
      <c r="I276" s="148">
        <v>87</v>
      </c>
      <c r="J276" s="243"/>
      <c r="K276" s="391" t="s">
        <v>978</v>
      </c>
      <c r="L276" s="275" t="s">
        <v>188</v>
      </c>
      <c r="M276" s="275" t="s">
        <v>205</v>
      </c>
      <c r="N276" s="275" t="s">
        <v>719</v>
      </c>
      <c r="O276" s="243">
        <v>400</v>
      </c>
      <c r="P276" s="243">
        <v>800</v>
      </c>
      <c r="Q276" s="243">
        <v>2200</v>
      </c>
      <c r="R276" s="243">
        <f t="shared" si="19"/>
        <v>0.32</v>
      </c>
      <c r="S276" s="242"/>
      <c r="T276" s="242"/>
      <c r="U276" s="243" t="s">
        <v>190</v>
      </c>
      <c r="V276" s="128">
        <v>0.15</v>
      </c>
      <c r="W276" s="134">
        <v>200</v>
      </c>
      <c r="X276" s="231">
        <f t="shared" si="20"/>
        <v>229.99999999999997</v>
      </c>
      <c r="Y276" s="304"/>
      <c r="Z276" s="339">
        <v>325992</v>
      </c>
      <c r="AA276" s="339">
        <v>392100</v>
      </c>
      <c r="AB276" s="339">
        <v>502360</v>
      </c>
      <c r="AC276" s="132"/>
      <c r="AD276" s="242"/>
      <c r="AE276" s="242"/>
      <c r="AF276" s="242"/>
      <c r="AG276" s="131"/>
      <c r="AH276" s="132"/>
      <c r="AI276" s="242"/>
      <c r="AJ276" s="242"/>
      <c r="AK276" s="242"/>
      <c r="AL276" s="242"/>
      <c r="AM276" s="242"/>
      <c r="AN276" s="242"/>
      <c r="AO276" s="242"/>
      <c r="AP276" s="242"/>
      <c r="AQ276" s="242"/>
      <c r="AR276" s="242"/>
      <c r="AS276" s="242"/>
      <c r="AT276" s="242"/>
      <c r="AU276" s="243"/>
      <c r="AV276" s="136"/>
      <c r="AW276" s="247"/>
      <c r="AX276" s="131"/>
      <c r="AY276" s="230"/>
      <c r="AZ276" s="242"/>
      <c r="BA276" s="131"/>
      <c r="BB276" s="442"/>
      <c r="BC276" s="362"/>
    </row>
    <row r="277" spans="1:154" s="300" customFormat="1" ht="17.100000000000001" customHeight="1" x14ac:dyDescent="0.2">
      <c r="A277" s="299"/>
      <c r="B277" s="228"/>
      <c r="C277" s="242" t="s">
        <v>195</v>
      </c>
      <c r="D277" s="243" t="s">
        <v>257</v>
      </c>
      <c r="E277" s="243" t="s">
        <v>980</v>
      </c>
      <c r="F277" s="243"/>
      <c r="G277" s="243"/>
      <c r="H277" s="338" t="s">
        <v>506</v>
      </c>
      <c r="I277" s="148">
        <v>87</v>
      </c>
      <c r="J277" s="243"/>
      <c r="K277" s="391" t="s">
        <v>981</v>
      </c>
      <c r="L277" s="275" t="s">
        <v>188</v>
      </c>
      <c r="M277" s="275" t="s">
        <v>205</v>
      </c>
      <c r="N277" s="275" t="s">
        <v>719</v>
      </c>
      <c r="O277" s="243">
        <v>400</v>
      </c>
      <c r="P277" s="243">
        <v>800</v>
      </c>
      <c r="Q277" s="243">
        <v>2200</v>
      </c>
      <c r="R277" s="243">
        <f t="shared" si="19"/>
        <v>0.32</v>
      </c>
      <c r="S277" s="242"/>
      <c r="T277" s="242"/>
      <c r="U277" s="243" t="s">
        <v>190</v>
      </c>
      <c r="V277" s="128">
        <v>0.15</v>
      </c>
      <c r="W277" s="134">
        <v>200</v>
      </c>
      <c r="X277" s="231">
        <f t="shared" si="20"/>
        <v>229.99999999999997</v>
      </c>
      <c r="Y277" s="304"/>
      <c r="Z277" s="339">
        <v>326794</v>
      </c>
      <c r="AA277" s="339">
        <v>392100</v>
      </c>
      <c r="AB277" s="339">
        <v>502360</v>
      </c>
      <c r="AC277" s="132"/>
      <c r="AD277" s="242"/>
      <c r="AE277" s="242"/>
      <c r="AF277" s="242"/>
      <c r="AG277" s="131"/>
      <c r="AH277" s="132"/>
      <c r="AI277" s="242"/>
      <c r="AJ277" s="242"/>
      <c r="AK277" s="242"/>
      <c r="AL277" s="242"/>
      <c r="AM277" s="242"/>
      <c r="AN277" s="242"/>
      <c r="AO277" s="242"/>
      <c r="AP277" s="242"/>
      <c r="AQ277" s="242"/>
      <c r="AR277" s="242"/>
      <c r="AS277" s="242"/>
      <c r="AT277" s="242"/>
      <c r="AU277" s="243"/>
      <c r="AV277" s="136"/>
      <c r="AW277" s="247"/>
      <c r="AX277" s="131"/>
      <c r="AY277" s="230"/>
      <c r="AZ277" s="242"/>
      <c r="BA277" s="131"/>
      <c r="BB277" s="442"/>
      <c r="BC277" s="362"/>
      <c r="BG277" s="327"/>
      <c r="BH277" s="327"/>
      <c r="BI277" s="327"/>
      <c r="BJ277" s="327"/>
      <c r="BK277" s="327"/>
      <c r="BL277" s="327"/>
      <c r="BM277" s="327"/>
      <c r="BN277" s="327"/>
      <c r="BO277" s="327"/>
      <c r="BP277" s="327"/>
      <c r="BQ277" s="327"/>
      <c r="BR277" s="327"/>
      <c r="BS277" s="327"/>
      <c r="BT277" s="327"/>
      <c r="BU277" s="327"/>
      <c r="BV277" s="327"/>
      <c r="BW277" s="327"/>
      <c r="BX277" s="327"/>
      <c r="BY277" s="327"/>
      <c r="BZ277" s="327"/>
      <c r="CA277" s="327"/>
      <c r="CB277" s="327"/>
      <c r="CC277" s="327"/>
      <c r="CD277" s="327"/>
      <c r="CE277" s="327"/>
      <c r="CF277" s="327"/>
      <c r="CG277" s="327"/>
      <c r="CH277" s="327"/>
      <c r="CI277" s="327"/>
      <c r="CJ277" s="327"/>
      <c r="CK277" s="327"/>
      <c r="CL277" s="327"/>
      <c r="CM277" s="327"/>
      <c r="CN277" s="327"/>
      <c r="CO277" s="327"/>
      <c r="CP277" s="327"/>
      <c r="CQ277" s="327"/>
      <c r="CR277" s="327"/>
      <c r="CS277" s="327"/>
      <c r="CT277" s="327"/>
      <c r="CU277" s="327"/>
      <c r="CV277" s="327"/>
      <c r="CW277" s="327"/>
      <c r="CX277" s="327"/>
      <c r="CY277" s="327"/>
      <c r="CZ277" s="327"/>
      <c r="DA277" s="327"/>
      <c r="DB277" s="327"/>
      <c r="DC277" s="327"/>
      <c r="DD277" s="327"/>
      <c r="DE277" s="327"/>
      <c r="DF277" s="327"/>
      <c r="DG277" s="327"/>
      <c r="DH277" s="327"/>
      <c r="DI277" s="327"/>
      <c r="DJ277" s="327"/>
      <c r="DK277" s="327"/>
      <c r="DL277" s="327"/>
      <c r="DM277" s="327"/>
      <c r="DN277" s="327"/>
      <c r="DO277" s="327"/>
      <c r="DP277" s="327"/>
      <c r="DQ277" s="327"/>
      <c r="DR277" s="327"/>
      <c r="DS277" s="327"/>
      <c r="DT277" s="327"/>
      <c r="DU277" s="327"/>
      <c r="DV277" s="327"/>
      <c r="DW277" s="327"/>
      <c r="DX277" s="327"/>
      <c r="DY277" s="327"/>
      <c r="DZ277" s="327"/>
      <c r="EA277" s="327"/>
      <c r="EB277" s="327"/>
      <c r="EC277" s="327"/>
      <c r="ED277" s="327"/>
      <c r="EE277" s="327"/>
      <c r="EF277" s="327"/>
      <c r="EG277" s="327"/>
      <c r="EH277" s="327"/>
      <c r="EI277" s="327"/>
      <c r="EJ277" s="327"/>
      <c r="EK277" s="327"/>
      <c r="EL277" s="327"/>
      <c r="EM277" s="327"/>
      <c r="EN277" s="327"/>
      <c r="EO277" s="327"/>
      <c r="EP277" s="327"/>
      <c r="EQ277" s="327"/>
      <c r="ER277" s="327"/>
      <c r="ES277" s="327"/>
      <c r="ET277" s="327"/>
      <c r="EU277" s="327"/>
      <c r="EV277" s="327"/>
      <c r="EW277" s="327"/>
      <c r="EX277" s="327"/>
    </row>
    <row r="278" spans="1:154" s="300" customFormat="1" ht="17.100000000000001" customHeight="1" x14ac:dyDescent="0.2">
      <c r="A278" s="299"/>
      <c r="B278" s="228"/>
      <c r="C278" s="242" t="s">
        <v>195</v>
      </c>
      <c r="D278" s="243" t="s">
        <v>257</v>
      </c>
      <c r="E278" s="243" t="s">
        <v>982</v>
      </c>
      <c r="F278" s="243"/>
      <c r="G278" s="243"/>
      <c r="H278" s="338" t="s">
        <v>506</v>
      </c>
      <c r="I278" s="148">
        <v>87</v>
      </c>
      <c r="J278" s="243"/>
      <c r="K278" s="391" t="s">
        <v>983</v>
      </c>
      <c r="L278" s="275" t="s">
        <v>188</v>
      </c>
      <c r="M278" s="275" t="s">
        <v>205</v>
      </c>
      <c r="N278" s="275" t="s">
        <v>719</v>
      </c>
      <c r="O278" s="243">
        <v>400</v>
      </c>
      <c r="P278" s="243">
        <v>800</v>
      </c>
      <c r="Q278" s="243">
        <v>2200</v>
      </c>
      <c r="R278" s="243">
        <f t="shared" ref="R278:R309" si="21">(O278*P278)/1000000</f>
        <v>0.32</v>
      </c>
      <c r="S278" s="242"/>
      <c r="T278" s="242"/>
      <c r="U278" s="243" t="s">
        <v>190</v>
      </c>
      <c r="V278" s="128">
        <v>0.15</v>
      </c>
      <c r="W278" s="134">
        <v>200</v>
      </c>
      <c r="X278" s="231">
        <f t="shared" si="20"/>
        <v>229.99999999999997</v>
      </c>
      <c r="Y278" s="304"/>
      <c r="Z278" s="339">
        <v>327596</v>
      </c>
      <c r="AA278" s="339">
        <v>392100</v>
      </c>
      <c r="AB278" s="339">
        <v>502360</v>
      </c>
      <c r="AC278" s="132"/>
      <c r="AD278" s="242"/>
      <c r="AE278" s="242"/>
      <c r="AF278" s="242"/>
      <c r="AG278" s="131"/>
      <c r="AH278" s="132"/>
      <c r="AI278" s="242"/>
      <c r="AJ278" s="242"/>
      <c r="AK278" s="242"/>
      <c r="AL278" s="242"/>
      <c r="AM278" s="242"/>
      <c r="AN278" s="242"/>
      <c r="AO278" s="242"/>
      <c r="AP278" s="242"/>
      <c r="AQ278" s="242"/>
      <c r="AR278" s="242"/>
      <c r="AS278" s="242"/>
      <c r="AT278" s="242"/>
      <c r="AU278" s="243"/>
      <c r="AV278" s="136"/>
      <c r="AW278" s="247"/>
      <c r="AX278" s="131"/>
      <c r="AY278" s="230"/>
      <c r="AZ278" s="242"/>
      <c r="BA278" s="131"/>
      <c r="BB278" s="442"/>
      <c r="BC278" s="362"/>
      <c r="BG278" s="327"/>
      <c r="BH278" s="327"/>
      <c r="BI278" s="327"/>
      <c r="BJ278" s="327"/>
      <c r="BK278" s="327"/>
      <c r="BL278" s="327"/>
      <c r="BM278" s="327"/>
      <c r="BN278" s="327"/>
      <c r="BO278" s="327"/>
      <c r="BP278" s="327"/>
      <c r="BQ278" s="327"/>
      <c r="BR278" s="327"/>
      <c r="BS278" s="327"/>
      <c r="BT278" s="327"/>
      <c r="BU278" s="327"/>
      <c r="BV278" s="327"/>
      <c r="BW278" s="327"/>
      <c r="BX278" s="327"/>
      <c r="BY278" s="327"/>
      <c r="BZ278" s="327"/>
      <c r="CA278" s="327"/>
      <c r="CB278" s="327"/>
      <c r="CC278" s="327"/>
      <c r="CD278" s="327"/>
      <c r="CE278" s="327"/>
      <c r="CF278" s="327"/>
      <c r="CG278" s="327"/>
      <c r="CH278" s="327"/>
      <c r="CI278" s="327"/>
      <c r="CJ278" s="327"/>
      <c r="CK278" s="327"/>
      <c r="CL278" s="327"/>
      <c r="CM278" s="327"/>
      <c r="CN278" s="327"/>
      <c r="CO278" s="327"/>
      <c r="CP278" s="327"/>
      <c r="CQ278" s="327"/>
      <c r="CR278" s="327"/>
      <c r="CS278" s="327"/>
      <c r="CT278" s="327"/>
      <c r="CU278" s="327"/>
      <c r="CV278" s="327"/>
      <c r="CW278" s="327"/>
      <c r="CX278" s="327"/>
      <c r="CY278" s="327"/>
      <c r="CZ278" s="327"/>
      <c r="DA278" s="327"/>
      <c r="DB278" s="327"/>
      <c r="DC278" s="327"/>
      <c r="DD278" s="327"/>
      <c r="DE278" s="327"/>
      <c r="DF278" s="327"/>
      <c r="DG278" s="327"/>
      <c r="DH278" s="327"/>
      <c r="DI278" s="327"/>
      <c r="DJ278" s="327"/>
      <c r="DK278" s="327"/>
      <c r="DL278" s="327"/>
      <c r="DM278" s="327"/>
      <c r="DN278" s="327"/>
      <c r="DO278" s="327"/>
      <c r="DP278" s="327"/>
      <c r="DQ278" s="327"/>
      <c r="DR278" s="327"/>
      <c r="DS278" s="327"/>
      <c r="DT278" s="327"/>
      <c r="DU278" s="327"/>
      <c r="DV278" s="327"/>
      <c r="DW278" s="327"/>
      <c r="DX278" s="327"/>
      <c r="DY278" s="327"/>
      <c r="DZ278" s="327"/>
      <c r="EA278" s="327"/>
      <c r="EB278" s="327"/>
      <c r="EC278" s="327"/>
      <c r="ED278" s="327"/>
      <c r="EE278" s="327"/>
      <c r="EF278" s="327"/>
      <c r="EG278" s="327"/>
      <c r="EH278" s="327"/>
      <c r="EI278" s="327"/>
      <c r="EJ278" s="327"/>
      <c r="EK278" s="327"/>
      <c r="EL278" s="327"/>
      <c r="EM278" s="327"/>
      <c r="EN278" s="327"/>
      <c r="EO278" s="327"/>
      <c r="EP278" s="327"/>
      <c r="EQ278" s="327"/>
      <c r="ER278" s="327"/>
      <c r="ES278" s="327"/>
      <c r="ET278" s="327"/>
      <c r="EU278" s="327"/>
      <c r="EV278" s="327"/>
      <c r="EW278" s="327"/>
      <c r="EX278" s="327"/>
    </row>
    <row r="279" spans="1:154" s="300" customFormat="1" ht="17.100000000000001" customHeight="1" x14ac:dyDescent="0.2">
      <c r="A279" s="375"/>
      <c r="B279" s="337"/>
      <c r="C279" s="275" t="s">
        <v>195</v>
      </c>
      <c r="D279" s="273" t="s">
        <v>257</v>
      </c>
      <c r="E279" s="273" t="s">
        <v>984</v>
      </c>
      <c r="F279" s="273"/>
      <c r="G279" s="273"/>
      <c r="H279" s="349" t="s">
        <v>506</v>
      </c>
      <c r="I279" s="276">
        <v>87</v>
      </c>
      <c r="J279" s="273"/>
      <c r="K279" s="334" t="s">
        <v>985</v>
      </c>
      <c r="L279" s="275" t="s">
        <v>188</v>
      </c>
      <c r="M279" s="275" t="s">
        <v>205</v>
      </c>
      <c r="N279" s="275" t="s">
        <v>719</v>
      </c>
      <c r="O279" s="273">
        <v>400</v>
      </c>
      <c r="P279" s="273">
        <v>800</v>
      </c>
      <c r="Q279" s="273">
        <v>2200</v>
      </c>
      <c r="R279" s="273">
        <f t="shared" si="21"/>
        <v>0.32</v>
      </c>
      <c r="S279" s="275"/>
      <c r="T279" s="275"/>
      <c r="U279" s="273" t="s">
        <v>190</v>
      </c>
      <c r="V279" s="278">
        <v>0.15</v>
      </c>
      <c r="W279" s="377">
        <v>200</v>
      </c>
      <c r="X279" s="279">
        <f t="shared" si="20"/>
        <v>229.99999999999997</v>
      </c>
      <c r="Y279" s="343"/>
      <c r="Z279" s="339">
        <v>327596</v>
      </c>
      <c r="AA279" s="339">
        <v>392100</v>
      </c>
      <c r="AB279" s="339">
        <v>502360</v>
      </c>
      <c r="AC279" s="282"/>
      <c r="AD279" s="275"/>
      <c r="AE279" s="275"/>
      <c r="AF279" s="275"/>
      <c r="AG279" s="281"/>
      <c r="AH279" s="282"/>
      <c r="AI279" s="275"/>
      <c r="AJ279" s="275"/>
      <c r="AK279" s="275"/>
      <c r="AL279" s="275"/>
      <c r="AM279" s="275"/>
      <c r="AN279" s="275"/>
      <c r="AO279" s="275"/>
      <c r="AP279" s="275"/>
      <c r="AQ279" s="275"/>
      <c r="AR279" s="275"/>
      <c r="AS279" s="275"/>
      <c r="AT279" s="275"/>
      <c r="AU279" s="273"/>
      <c r="AV279" s="385"/>
      <c r="AW279" s="310"/>
      <c r="AX279" s="281"/>
      <c r="AY279" s="311"/>
      <c r="AZ279" s="275"/>
      <c r="BA279" s="281"/>
      <c r="BB279" s="340"/>
      <c r="BC279" s="367"/>
      <c r="BG279" s="327"/>
      <c r="BH279" s="327"/>
      <c r="BI279" s="327"/>
      <c r="BJ279" s="327"/>
      <c r="BK279" s="327"/>
      <c r="BL279" s="327"/>
      <c r="BM279" s="327"/>
      <c r="BN279" s="327"/>
      <c r="BO279" s="327"/>
      <c r="BP279" s="327"/>
      <c r="BQ279" s="327"/>
      <c r="BR279" s="327"/>
      <c r="BS279" s="327"/>
      <c r="BT279" s="327"/>
      <c r="BU279" s="327"/>
      <c r="BV279" s="327"/>
      <c r="BW279" s="327"/>
      <c r="BX279" s="327"/>
      <c r="BY279" s="327"/>
      <c r="BZ279" s="327"/>
      <c r="CA279" s="327"/>
      <c r="CB279" s="327"/>
      <c r="CC279" s="327"/>
      <c r="CD279" s="327"/>
      <c r="CE279" s="327"/>
      <c r="CF279" s="327"/>
      <c r="CG279" s="327"/>
      <c r="CH279" s="327"/>
      <c r="CI279" s="327"/>
      <c r="CJ279" s="327"/>
      <c r="CK279" s="327"/>
      <c r="CL279" s="327"/>
      <c r="CM279" s="327"/>
      <c r="CN279" s="327"/>
      <c r="CO279" s="327"/>
      <c r="CP279" s="327"/>
      <c r="CQ279" s="327"/>
      <c r="CR279" s="327"/>
      <c r="CS279" s="327"/>
      <c r="CT279" s="327"/>
      <c r="CU279" s="327"/>
      <c r="CV279" s="327"/>
      <c r="CW279" s="327"/>
      <c r="CX279" s="327"/>
      <c r="CY279" s="327"/>
      <c r="CZ279" s="327"/>
      <c r="DA279" s="327"/>
      <c r="DB279" s="327"/>
      <c r="DC279" s="327"/>
      <c r="DD279" s="327"/>
      <c r="DE279" s="327"/>
      <c r="DF279" s="327"/>
      <c r="DG279" s="327"/>
      <c r="DH279" s="327"/>
      <c r="DI279" s="327"/>
      <c r="DJ279" s="327"/>
      <c r="DK279" s="327"/>
      <c r="DL279" s="327"/>
      <c r="DM279" s="327"/>
      <c r="DN279" s="327"/>
      <c r="DO279" s="327"/>
      <c r="DP279" s="327"/>
      <c r="DQ279" s="327"/>
      <c r="DR279" s="327"/>
      <c r="DS279" s="327"/>
      <c r="DT279" s="327"/>
      <c r="DU279" s="327"/>
      <c r="DV279" s="327"/>
      <c r="DW279" s="327"/>
      <c r="DX279" s="327"/>
      <c r="DY279" s="327"/>
      <c r="DZ279" s="327"/>
      <c r="EA279" s="327"/>
      <c r="EB279" s="327"/>
      <c r="EC279" s="327"/>
      <c r="ED279" s="327"/>
      <c r="EE279" s="327"/>
      <c r="EF279" s="327"/>
      <c r="EG279" s="327"/>
      <c r="EH279" s="327"/>
      <c r="EI279" s="327"/>
      <c r="EJ279" s="327"/>
      <c r="EK279" s="327"/>
      <c r="EL279" s="327"/>
      <c r="EM279" s="327"/>
      <c r="EN279" s="327"/>
      <c r="EO279" s="327"/>
      <c r="EP279" s="327"/>
      <c r="EQ279" s="327"/>
      <c r="ER279" s="327"/>
      <c r="ES279" s="327"/>
      <c r="ET279" s="327"/>
      <c r="EU279" s="327"/>
      <c r="EV279" s="327"/>
      <c r="EW279" s="327"/>
      <c r="EX279" s="327"/>
    </row>
    <row r="280" spans="1:154" s="300" customFormat="1" ht="17.100000000000001" customHeight="1" x14ac:dyDescent="0.2">
      <c r="A280" s="299"/>
      <c r="B280" s="228"/>
      <c r="C280" s="242" t="s">
        <v>195</v>
      </c>
      <c r="D280" s="243" t="s">
        <v>257</v>
      </c>
      <c r="E280" s="243" t="s">
        <v>986</v>
      </c>
      <c r="F280" s="243"/>
      <c r="G280" s="243"/>
      <c r="H280" s="338" t="s">
        <v>506</v>
      </c>
      <c r="I280" s="148">
        <v>87</v>
      </c>
      <c r="J280" s="243"/>
      <c r="K280" s="391" t="s">
        <v>987</v>
      </c>
      <c r="L280" s="275" t="s">
        <v>188</v>
      </c>
      <c r="M280" s="275" t="s">
        <v>205</v>
      </c>
      <c r="N280" s="275" t="s">
        <v>719</v>
      </c>
      <c r="O280" s="243">
        <v>400</v>
      </c>
      <c r="P280" s="243">
        <v>800</v>
      </c>
      <c r="Q280" s="243">
        <v>2200</v>
      </c>
      <c r="R280" s="243">
        <f t="shared" si="21"/>
        <v>0.32</v>
      </c>
      <c r="S280" s="275"/>
      <c r="T280" s="275"/>
      <c r="U280" s="243" t="s">
        <v>190</v>
      </c>
      <c r="V280" s="128">
        <v>0.15</v>
      </c>
      <c r="W280" s="134">
        <v>200</v>
      </c>
      <c r="X280" s="231">
        <f t="shared" si="20"/>
        <v>229.99999999999997</v>
      </c>
      <c r="Y280" s="304"/>
      <c r="Z280" s="339">
        <v>329200</v>
      </c>
      <c r="AA280" s="339">
        <v>392100</v>
      </c>
      <c r="AB280" s="339">
        <v>502360</v>
      </c>
      <c r="AC280" s="282"/>
      <c r="AD280" s="275"/>
      <c r="AE280" s="275"/>
      <c r="AF280" s="275"/>
      <c r="AG280" s="281"/>
      <c r="AH280" s="132"/>
      <c r="AI280" s="242"/>
      <c r="AJ280" s="242"/>
      <c r="AK280" s="242"/>
      <c r="AL280" s="242"/>
      <c r="AM280" s="242"/>
      <c r="AN280" s="242"/>
      <c r="AO280" s="242"/>
      <c r="AP280" s="242"/>
      <c r="AQ280" s="242"/>
      <c r="AR280" s="242"/>
      <c r="AS280" s="242"/>
      <c r="AT280" s="242"/>
      <c r="AU280" s="243"/>
      <c r="AV280" s="136"/>
      <c r="AW280" s="247"/>
      <c r="AX280" s="131"/>
      <c r="AY280" s="230"/>
      <c r="AZ280" s="242"/>
      <c r="BA280" s="131"/>
      <c r="BB280" s="442"/>
      <c r="BC280" s="362"/>
      <c r="BG280" s="327"/>
      <c r="BH280" s="327"/>
      <c r="BI280" s="327"/>
      <c r="BJ280" s="327"/>
      <c r="BK280" s="327"/>
      <c r="BL280" s="327"/>
      <c r="BM280" s="327"/>
      <c r="BN280" s="327"/>
      <c r="BO280" s="327"/>
      <c r="BP280" s="327"/>
      <c r="BQ280" s="327"/>
      <c r="BR280" s="327"/>
      <c r="BS280" s="327"/>
      <c r="BT280" s="327"/>
      <c r="BU280" s="327"/>
      <c r="BV280" s="327"/>
      <c r="BW280" s="327"/>
      <c r="BX280" s="327"/>
      <c r="BY280" s="327"/>
      <c r="BZ280" s="327"/>
      <c r="CA280" s="327"/>
      <c r="CB280" s="327"/>
      <c r="CC280" s="327"/>
      <c r="CD280" s="327"/>
      <c r="CE280" s="327"/>
      <c r="CF280" s="327"/>
      <c r="CG280" s="327"/>
      <c r="CH280" s="327"/>
      <c r="CI280" s="327"/>
      <c r="CJ280" s="327"/>
      <c r="CK280" s="327"/>
      <c r="CL280" s="327"/>
      <c r="CM280" s="327"/>
      <c r="CN280" s="327"/>
      <c r="CO280" s="327"/>
      <c r="CP280" s="327"/>
      <c r="CQ280" s="327"/>
      <c r="CR280" s="327"/>
      <c r="CS280" s="327"/>
      <c r="CT280" s="327"/>
      <c r="CU280" s="327"/>
      <c r="CV280" s="327"/>
      <c r="CW280" s="327"/>
      <c r="CX280" s="327"/>
      <c r="CY280" s="327"/>
      <c r="CZ280" s="327"/>
      <c r="DA280" s="327"/>
      <c r="DB280" s="327"/>
      <c r="DC280" s="327"/>
      <c r="DD280" s="327"/>
      <c r="DE280" s="327"/>
      <c r="DF280" s="327"/>
      <c r="DG280" s="327"/>
      <c r="DH280" s="327"/>
      <c r="DI280" s="327"/>
      <c r="DJ280" s="327"/>
      <c r="DK280" s="327"/>
      <c r="DL280" s="327"/>
      <c r="DM280" s="327"/>
      <c r="DN280" s="327"/>
      <c r="DO280" s="327"/>
      <c r="DP280" s="327"/>
      <c r="DQ280" s="327"/>
      <c r="DR280" s="327"/>
      <c r="DS280" s="327"/>
      <c r="DT280" s="327"/>
      <c r="DU280" s="327"/>
      <c r="DV280" s="327"/>
      <c r="DW280" s="327"/>
      <c r="DX280" s="327"/>
      <c r="DY280" s="327"/>
      <c r="DZ280" s="327"/>
      <c r="EA280" s="327"/>
      <c r="EB280" s="327"/>
      <c r="EC280" s="327"/>
      <c r="ED280" s="327"/>
      <c r="EE280" s="327"/>
      <c r="EF280" s="327"/>
      <c r="EG280" s="327"/>
      <c r="EH280" s="327"/>
      <c r="EI280" s="327"/>
      <c r="EJ280" s="327"/>
      <c r="EK280" s="327"/>
      <c r="EL280" s="327"/>
      <c r="EM280" s="327"/>
      <c r="EN280" s="327"/>
      <c r="EO280" s="327"/>
      <c r="EP280" s="327"/>
      <c r="EQ280" s="327"/>
      <c r="ER280" s="327"/>
      <c r="ES280" s="327"/>
      <c r="ET280" s="327"/>
      <c r="EU280" s="327"/>
      <c r="EV280" s="327"/>
      <c r="EW280" s="327"/>
      <c r="EX280" s="327"/>
    </row>
    <row r="281" spans="1:154" s="322" customFormat="1" ht="17.100000000000001" customHeight="1" x14ac:dyDescent="0.2">
      <c r="A281" s="299"/>
      <c r="B281" s="228"/>
      <c r="C281" s="242" t="s">
        <v>195</v>
      </c>
      <c r="D281" s="243" t="s">
        <v>257</v>
      </c>
      <c r="E281" s="243" t="s">
        <v>988</v>
      </c>
      <c r="F281" s="243"/>
      <c r="G281" s="243"/>
      <c r="H281" s="338" t="s">
        <v>459</v>
      </c>
      <c r="I281" s="148">
        <v>87</v>
      </c>
      <c r="J281" s="243"/>
      <c r="K281" s="391" t="s">
        <v>989</v>
      </c>
      <c r="L281" s="275" t="s">
        <v>188</v>
      </c>
      <c r="M281" s="275" t="s">
        <v>205</v>
      </c>
      <c r="N281" s="275" t="s">
        <v>719</v>
      </c>
      <c r="O281" s="243">
        <v>400</v>
      </c>
      <c r="P281" s="243">
        <v>800</v>
      </c>
      <c r="Q281" s="243">
        <v>2200</v>
      </c>
      <c r="R281" s="243">
        <f t="shared" si="21"/>
        <v>0.32</v>
      </c>
      <c r="S281" s="275"/>
      <c r="T281" s="275"/>
      <c r="U281" s="243" t="s">
        <v>190</v>
      </c>
      <c r="V281" s="128">
        <v>0.15</v>
      </c>
      <c r="W281" s="134">
        <v>200</v>
      </c>
      <c r="X281" s="231">
        <f t="shared" si="20"/>
        <v>229.99999999999997</v>
      </c>
      <c r="Y281" s="304"/>
      <c r="Z281" s="339">
        <v>330002</v>
      </c>
      <c r="AA281" s="339">
        <v>392100</v>
      </c>
      <c r="AB281" s="339">
        <v>502360</v>
      </c>
      <c r="AC281" s="282"/>
      <c r="AD281" s="275"/>
      <c r="AE281" s="275"/>
      <c r="AF281" s="275"/>
      <c r="AG281" s="281"/>
      <c r="AH281" s="132"/>
      <c r="AI281" s="242"/>
      <c r="AJ281" s="242"/>
      <c r="AK281" s="242"/>
      <c r="AL281" s="242"/>
      <c r="AM281" s="242"/>
      <c r="AN281" s="242"/>
      <c r="AO281" s="242"/>
      <c r="AP281" s="242"/>
      <c r="AQ281" s="242"/>
      <c r="AR281" s="242"/>
      <c r="AS281" s="242"/>
      <c r="AT281" s="242"/>
      <c r="AU281" s="243"/>
      <c r="AV281" s="136"/>
      <c r="AW281" s="247"/>
      <c r="AX281" s="131"/>
      <c r="AY281" s="230"/>
      <c r="AZ281" s="242"/>
      <c r="BA281" s="131"/>
      <c r="BB281" s="442"/>
      <c r="BC281" s="362"/>
      <c r="BF281" s="300"/>
      <c r="BG281" s="331"/>
      <c r="BH281" s="331"/>
      <c r="BI281" s="331"/>
      <c r="BJ281" s="331"/>
      <c r="BK281" s="331"/>
      <c r="BL281" s="331"/>
      <c r="BM281" s="331"/>
      <c r="BN281" s="331"/>
      <c r="BO281" s="331"/>
      <c r="BP281" s="331"/>
      <c r="BQ281" s="331"/>
      <c r="BR281" s="331"/>
      <c r="BS281" s="331"/>
      <c r="BT281" s="331"/>
      <c r="BU281" s="331"/>
      <c r="BV281" s="331"/>
      <c r="BW281" s="331"/>
      <c r="BX281" s="331"/>
      <c r="BY281" s="331"/>
      <c r="BZ281" s="331"/>
      <c r="CA281" s="331"/>
      <c r="CB281" s="331"/>
      <c r="CC281" s="331"/>
      <c r="CD281" s="331"/>
      <c r="CE281" s="331"/>
      <c r="CF281" s="331"/>
      <c r="CG281" s="331"/>
      <c r="CH281" s="331"/>
      <c r="CI281" s="331"/>
      <c r="CJ281" s="331"/>
      <c r="CK281" s="331"/>
      <c r="CL281" s="331"/>
      <c r="CM281" s="331"/>
      <c r="CN281" s="331"/>
      <c r="CO281" s="331"/>
      <c r="CP281" s="331"/>
      <c r="CQ281" s="331"/>
      <c r="CR281" s="331"/>
      <c r="CS281" s="331"/>
      <c r="CT281" s="331"/>
      <c r="CU281" s="331"/>
      <c r="CV281" s="331"/>
      <c r="CW281" s="331"/>
      <c r="CX281" s="331"/>
      <c r="CY281" s="331"/>
      <c r="CZ281" s="331"/>
      <c r="DA281" s="331"/>
      <c r="DB281" s="331"/>
      <c r="DC281" s="331"/>
      <c r="DD281" s="331"/>
      <c r="DE281" s="331"/>
      <c r="DF281" s="331"/>
      <c r="DG281" s="331"/>
      <c r="DH281" s="331"/>
      <c r="DI281" s="331"/>
      <c r="DJ281" s="331"/>
      <c r="DK281" s="331"/>
      <c r="DL281" s="331"/>
      <c r="DM281" s="331"/>
      <c r="DN281" s="331"/>
      <c r="DO281" s="331"/>
      <c r="DP281" s="331"/>
      <c r="DQ281" s="331"/>
      <c r="DR281" s="331"/>
      <c r="DS281" s="331"/>
      <c r="DT281" s="331"/>
      <c r="DU281" s="331"/>
      <c r="DV281" s="331"/>
      <c r="DW281" s="331"/>
      <c r="DX281" s="331"/>
      <c r="DY281" s="331"/>
      <c r="DZ281" s="331"/>
      <c r="EA281" s="331"/>
      <c r="EB281" s="331"/>
      <c r="EC281" s="331"/>
      <c r="ED281" s="331"/>
      <c r="EE281" s="331"/>
      <c r="EF281" s="331"/>
      <c r="EG281" s="331"/>
      <c r="EH281" s="331"/>
      <c r="EI281" s="331"/>
      <c r="EJ281" s="331"/>
      <c r="EK281" s="331"/>
      <c r="EL281" s="331"/>
      <c r="EM281" s="331"/>
      <c r="EN281" s="331"/>
      <c r="EO281" s="331"/>
      <c r="EP281" s="331"/>
      <c r="EQ281" s="331"/>
      <c r="ER281" s="331"/>
      <c r="ES281" s="331"/>
      <c r="ET281" s="331"/>
      <c r="EU281" s="331"/>
      <c r="EV281" s="331"/>
      <c r="EW281" s="331"/>
      <c r="EX281" s="331"/>
    </row>
    <row r="282" spans="1:154" s="320" customFormat="1" ht="17.100000000000001" customHeight="1" x14ac:dyDescent="0.2">
      <c r="A282" s="375"/>
      <c r="B282" s="337"/>
      <c r="C282" s="275" t="s">
        <v>195</v>
      </c>
      <c r="D282" s="273"/>
      <c r="E282" s="273" t="s">
        <v>990</v>
      </c>
      <c r="F282" s="273"/>
      <c r="G282" s="273"/>
      <c r="H282" s="349" t="s">
        <v>991</v>
      </c>
      <c r="I282" s="276">
        <v>87</v>
      </c>
      <c r="J282" s="273"/>
      <c r="K282" s="392" t="s">
        <v>992</v>
      </c>
      <c r="L282" s="275" t="s">
        <v>188</v>
      </c>
      <c r="M282" s="275" t="s">
        <v>205</v>
      </c>
      <c r="N282" s="275" t="s">
        <v>237</v>
      </c>
      <c r="O282" s="273">
        <v>400</v>
      </c>
      <c r="P282" s="273">
        <v>800</v>
      </c>
      <c r="Q282" s="273">
        <v>2200</v>
      </c>
      <c r="R282" s="273">
        <f t="shared" si="21"/>
        <v>0.32</v>
      </c>
      <c r="S282" s="275"/>
      <c r="T282" s="275"/>
      <c r="U282" s="273" t="s">
        <v>544</v>
      </c>
      <c r="V282" s="278">
        <v>0.15</v>
      </c>
      <c r="W282" s="377">
        <v>200</v>
      </c>
      <c r="X282" s="279">
        <f t="shared" si="20"/>
        <v>229.99999999999997</v>
      </c>
      <c r="Y282" s="343"/>
      <c r="Z282" s="339">
        <v>330804</v>
      </c>
      <c r="AA282" s="339">
        <v>392100</v>
      </c>
      <c r="AB282" s="339">
        <v>502360</v>
      </c>
      <c r="AC282" s="282"/>
      <c r="AD282" s="275"/>
      <c r="AE282" s="275"/>
      <c r="AF282" s="275"/>
      <c r="AG282" s="281"/>
      <c r="AH282" s="282"/>
      <c r="AI282" s="275"/>
      <c r="AJ282" s="275"/>
      <c r="AK282" s="275"/>
      <c r="AL282" s="275"/>
      <c r="AM282" s="275"/>
      <c r="AN282" s="275"/>
      <c r="AO282" s="275"/>
      <c r="AP282" s="275"/>
      <c r="AQ282" s="275"/>
      <c r="AR282" s="275"/>
      <c r="AS282" s="275"/>
      <c r="AT282" s="275"/>
      <c r="AU282" s="273"/>
      <c r="AV282" s="385"/>
      <c r="AW282" s="310"/>
      <c r="AX282" s="281"/>
      <c r="AY282" s="311"/>
      <c r="AZ282" s="275"/>
      <c r="BA282" s="281"/>
      <c r="BB282" s="340"/>
      <c r="BC282" s="367" t="s">
        <v>993</v>
      </c>
      <c r="BF282" s="300"/>
    </row>
    <row r="283" spans="1:154" s="320" customFormat="1" ht="17.100000000000001" customHeight="1" x14ac:dyDescent="0.2">
      <c r="A283" s="299"/>
      <c r="B283" s="228"/>
      <c r="C283" s="242" t="s">
        <v>195</v>
      </c>
      <c r="D283" s="243" t="s">
        <v>257</v>
      </c>
      <c r="E283" s="243" t="s">
        <v>994</v>
      </c>
      <c r="F283" s="243"/>
      <c r="G283" s="243"/>
      <c r="H283" s="338" t="s">
        <v>995</v>
      </c>
      <c r="I283" s="148">
        <v>87</v>
      </c>
      <c r="J283" s="243"/>
      <c r="K283" s="391" t="s">
        <v>996</v>
      </c>
      <c r="L283" s="275" t="s">
        <v>188</v>
      </c>
      <c r="M283" s="275" t="s">
        <v>205</v>
      </c>
      <c r="N283" s="275" t="s">
        <v>237</v>
      </c>
      <c r="O283" s="243">
        <v>400</v>
      </c>
      <c r="P283" s="243">
        <v>800</v>
      </c>
      <c r="Q283" s="243">
        <v>2200</v>
      </c>
      <c r="R283" s="243">
        <f t="shared" si="21"/>
        <v>0.32</v>
      </c>
      <c r="S283" s="242"/>
      <c r="T283" s="242"/>
      <c r="U283" s="243" t="s">
        <v>190</v>
      </c>
      <c r="V283" s="128">
        <v>0.15</v>
      </c>
      <c r="W283" s="134">
        <v>200</v>
      </c>
      <c r="X283" s="231">
        <f t="shared" si="20"/>
        <v>229.99999999999997</v>
      </c>
      <c r="Y283" s="304"/>
      <c r="Z283" s="339">
        <v>338200</v>
      </c>
      <c r="AA283" s="339">
        <v>374740</v>
      </c>
      <c r="AB283" s="339">
        <v>502360</v>
      </c>
      <c r="AC283" s="132"/>
      <c r="AD283" s="242"/>
      <c r="AE283" s="242"/>
      <c r="AF283" s="242"/>
      <c r="AG283" s="131"/>
      <c r="AH283" s="132"/>
      <c r="AI283" s="242"/>
      <c r="AJ283" s="242"/>
      <c r="AK283" s="242"/>
      <c r="AL283" s="242"/>
      <c r="AM283" s="242"/>
      <c r="AN283" s="242"/>
      <c r="AO283" s="242"/>
      <c r="AP283" s="242"/>
      <c r="AQ283" s="242"/>
      <c r="AR283" s="242"/>
      <c r="AS283" s="242"/>
      <c r="AT283" s="242"/>
      <c r="AU283" s="243"/>
      <c r="AV283" s="136"/>
      <c r="AW283" s="247"/>
      <c r="AX283" s="131"/>
      <c r="AY283" s="230"/>
      <c r="AZ283" s="242"/>
      <c r="BA283" s="131"/>
      <c r="BB283" s="442"/>
      <c r="BC283" s="362"/>
      <c r="BF283" s="300"/>
    </row>
    <row r="284" spans="1:154" s="300" customFormat="1" ht="17.100000000000001" customHeight="1" x14ac:dyDescent="0.2">
      <c r="A284" s="299"/>
      <c r="B284" s="228"/>
      <c r="C284" s="242" t="s">
        <v>195</v>
      </c>
      <c r="D284" s="243"/>
      <c r="E284" s="243" t="s">
        <v>997</v>
      </c>
      <c r="F284" s="243"/>
      <c r="G284" s="243"/>
      <c r="H284" s="338" t="s">
        <v>991</v>
      </c>
      <c r="I284" s="148">
        <v>87</v>
      </c>
      <c r="J284" s="243"/>
      <c r="K284" s="391" t="s">
        <v>998</v>
      </c>
      <c r="L284" s="275" t="s">
        <v>188</v>
      </c>
      <c r="M284" s="275" t="s">
        <v>205</v>
      </c>
      <c r="N284" s="275" t="s">
        <v>237</v>
      </c>
      <c r="O284" s="243">
        <v>400</v>
      </c>
      <c r="P284" s="243">
        <v>800</v>
      </c>
      <c r="Q284" s="243">
        <v>2200</v>
      </c>
      <c r="R284" s="243">
        <f t="shared" si="21"/>
        <v>0.32</v>
      </c>
      <c r="S284" s="242"/>
      <c r="T284" s="242"/>
      <c r="U284" s="243" t="s">
        <v>544</v>
      </c>
      <c r="V284" s="128">
        <v>0.15</v>
      </c>
      <c r="W284" s="134">
        <v>200</v>
      </c>
      <c r="X284" s="231">
        <f t="shared" si="20"/>
        <v>229.99999999999997</v>
      </c>
      <c r="Y284" s="304"/>
      <c r="Z284" s="339">
        <v>340600</v>
      </c>
      <c r="AA284" s="339">
        <v>374740</v>
      </c>
      <c r="AB284" s="339">
        <v>502360</v>
      </c>
      <c r="AC284" s="132"/>
      <c r="AD284" s="242"/>
      <c r="AE284" s="242"/>
      <c r="AF284" s="242"/>
      <c r="AG284" s="131"/>
      <c r="AH284" s="132"/>
      <c r="AI284" s="242"/>
      <c r="AJ284" s="242"/>
      <c r="AK284" s="242"/>
      <c r="AL284" s="242"/>
      <c r="AM284" s="242"/>
      <c r="AN284" s="242"/>
      <c r="AO284" s="242"/>
      <c r="AP284" s="242"/>
      <c r="AQ284" s="242"/>
      <c r="AR284" s="242"/>
      <c r="AS284" s="242"/>
      <c r="AT284" s="242"/>
      <c r="AU284" s="243"/>
      <c r="AV284" s="136"/>
      <c r="AW284" s="247"/>
      <c r="AX284" s="131"/>
      <c r="AY284" s="230"/>
      <c r="AZ284" s="242"/>
      <c r="BA284" s="131"/>
      <c r="BB284" s="442"/>
      <c r="BC284" s="362"/>
    </row>
    <row r="285" spans="1:154" s="320" customFormat="1" ht="17.100000000000001" customHeight="1" x14ac:dyDescent="0.2">
      <c r="A285" s="299"/>
      <c r="B285" s="228"/>
      <c r="C285" s="242" t="s">
        <v>195</v>
      </c>
      <c r="D285" s="243" t="s">
        <v>257</v>
      </c>
      <c r="E285" s="243" t="s">
        <v>999</v>
      </c>
      <c r="F285" s="243"/>
      <c r="G285" s="243"/>
      <c r="H285" s="338" t="s">
        <v>1000</v>
      </c>
      <c r="I285" s="148">
        <v>87</v>
      </c>
      <c r="J285" s="243"/>
      <c r="K285" s="391" t="s">
        <v>1001</v>
      </c>
      <c r="L285" s="275" t="s">
        <v>188</v>
      </c>
      <c r="M285" s="275" t="s">
        <v>205</v>
      </c>
      <c r="N285" s="275" t="s">
        <v>237</v>
      </c>
      <c r="O285" s="243">
        <v>400</v>
      </c>
      <c r="P285" s="243">
        <v>800</v>
      </c>
      <c r="Q285" s="243">
        <v>2200</v>
      </c>
      <c r="R285" s="243">
        <f t="shared" si="21"/>
        <v>0.32</v>
      </c>
      <c r="S285" s="242"/>
      <c r="T285" s="242"/>
      <c r="U285" s="243" t="s">
        <v>190</v>
      </c>
      <c r="V285" s="128">
        <v>0.15</v>
      </c>
      <c r="W285" s="134">
        <v>200</v>
      </c>
      <c r="X285" s="231">
        <f t="shared" si="20"/>
        <v>229.99999999999997</v>
      </c>
      <c r="Y285" s="304"/>
      <c r="Z285" s="339">
        <v>341402</v>
      </c>
      <c r="AA285" s="339">
        <v>374740</v>
      </c>
      <c r="AB285" s="339">
        <v>502360</v>
      </c>
      <c r="AC285" s="132"/>
      <c r="AD285" s="242"/>
      <c r="AE285" s="242"/>
      <c r="AF285" s="242"/>
      <c r="AG285" s="131"/>
      <c r="AH285" s="132"/>
      <c r="AI285" s="242"/>
      <c r="AJ285" s="242"/>
      <c r="AK285" s="242"/>
      <c r="AL285" s="242"/>
      <c r="AM285" s="242"/>
      <c r="AN285" s="242"/>
      <c r="AO285" s="242"/>
      <c r="AP285" s="242"/>
      <c r="AQ285" s="242"/>
      <c r="AR285" s="242"/>
      <c r="AS285" s="242"/>
      <c r="AT285" s="242"/>
      <c r="AU285" s="243"/>
      <c r="AV285" s="136"/>
      <c r="AW285" s="247"/>
      <c r="AX285" s="131"/>
      <c r="AY285" s="230"/>
      <c r="AZ285" s="242"/>
      <c r="BA285" s="131"/>
      <c r="BB285" s="442"/>
      <c r="BC285" s="362"/>
      <c r="BF285" s="300"/>
    </row>
    <row r="286" spans="1:154" s="320" customFormat="1" ht="17.100000000000001" customHeight="1" x14ac:dyDescent="0.2">
      <c r="A286" s="299"/>
      <c r="B286" s="228"/>
      <c r="C286" s="242" t="s">
        <v>195</v>
      </c>
      <c r="D286" s="243" t="s">
        <v>257</v>
      </c>
      <c r="E286" s="243" t="s">
        <v>1002</v>
      </c>
      <c r="F286" s="243"/>
      <c r="G286" s="243"/>
      <c r="H286" s="338" t="s">
        <v>1003</v>
      </c>
      <c r="I286" s="148">
        <v>87</v>
      </c>
      <c r="J286" s="243"/>
      <c r="K286" s="391" t="s">
        <v>1004</v>
      </c>
      <c r="L286" s="275" t="s">
        <v>188</v>
      </c>
      <c r="M286" s="275" t="s">
        <v>205</v>
      </c>
      <c r="N286" s="275" t="s">
        <v>237</v>
      </c>
      <c r="O286" s="243">
        <v>400</v>
      </c>
      <c r="P286" s="243">
        <v>800</v>
      </c>
      <c r="Q286" s="243">
        <v>2200</v>
      </c>
      <c r="R286" s="243">
        <f t="shared" si="21"/>
        <v>0.32</v>
      </c>
      <c r="S286" s="242"/>
      <c r="T286" s="242"/>
      <c r="U286" s="243" t="s">
        <v>190</v>
      </c>
      <c r="V286" s="128">
        <v>0.15</v>
      </c>
      <c r="W286" s="134">
        <v>200</v>
      </c>
      <c r="X286" s="231">
        <f t="shared" si="20"/>
        <v>229.99999999999997</v>
      </c>
      <c r="Y286" s="304"/>
      <c r="Z286" s="339">
        <v>342204</v>
      </c>
      <c r="AA286" s="339">
        <v>374740</v>
      </c>
      <c r="AB286" s="339">
        <v>502360</v>
      </c>
      <c r="AC286" s="132"/>
      <c r="AD286" s="242"/>
      <c r="AE286" s="242"/>
      <c r="AF286" s="242"/>
      <c r="AG286" s="131"/>
      <c r="AH286" s="132"/>
      <c r="AI286" s="242"/>
      <c r="AJ286" s="242"/>
      <c r="AK286" s="242"/>
      <c r="AL286" s="242"/>
      <c r="AM286" s="242"/>
      <c r="AN286" s="242"/>
      <c r="AO286" s="242"/>
      <c r="AP286" s="242"/>
      <c r="AQ286" s="242"/>
      <c r="AR286" s="242"/>
      <c r="AS286" s="242"/>
      <c r="AT286" s="242"/>
      <c r="AU286" s="243"/>
      <c r="AV286" s="136"/>
      <c r="AW286" s="247"/>
      <c r="AX286" s="131"/>
      <c r="AY286" s="230"/>
      <c r="AZ286" s="242"/>
      <c r="BA286" s="131"/>
      <c r="BB286" s="442"/>
      <c r="BC286" s="362"/>
      <c r="BF286" s="300"/>
    </row>
    <row r="287" spans="1:154" s="300" customFormat="1" ht="17.100000000000001" customHeight="1" x14ac:dyDescent="0.2">
      <c r="A287" s="299"/>
      <c r="B287" s="228"/>
      <c r="C287" s="242" t="s">
        <v>1005</v>
      </c>
      <c r="D287" s="243"/>
      <c r="E287" s="243" t="s">
        <v>1006</v>
      </c>
      <c r="F287" s="243"/>
      <c r="G287" s="243"/>
      <c r="H287" s="338" t="s">
        <v>186</v>
      </c>
      <c r="I287" s="148">
        <v>87</v>
      </c>
      <c r="J287" s="243"/>
      <c r="K287" s="391" t="s">
        <v>1007</v>
      </c>
      <c r="L287" s="275" t="s">
        <v>188</v>
      </c>
      <c r="M287" s="275" t="s">
        <v>205</v>
      </c>
      <c r="N287" s="275" t="s">
        <v>237</v>
      </c>
      <c r="O287" s="243">
        <v>400</v>
      </c>
      <c r="P287" s="243">
        <v>800</v>
      </c>
      <c r="Q287" s="243">
        <v>2200</v>
      </c>
      <c r="R287" s="243">
        <f t="shared" si="21"/>
        <v>0.32</v>
      </c>
      <c r="S287" s="242"/>
      <c r="T287" s="242"/>
      <c r="U287" s="243" t="s">
        <v>190</v>
      </c>
      <c r="V287" s="128">
        <v>0.15</v>
      </c>
      <c r="W287" s="134">
        <v>200</v>
      </c>
      <c r="X287" s="231">
        <f t="shared" si="20"/>
        <v>229.99999999999997</v>
      </c>
      <c r="Y287" s="304"/>
      <c r="Z287" s="339">
        <v>0</v>
      </c>
      <c r="AA287" s="339">
        <v>0</v>
      </c>
      <c r="AB287" s="339">
        <v>0</v>
      </c>
      <c r="AC287" s="132"/>
      <c r="AD287" s="242"/>
      <c r="AE287" s="242"/>
      <c r="AF287" s="242"/>
      <c r="AG287" s="131"/>
      <c r="AH287" s="132"/>
      <c r="AI287" s="242"/>
      <c r="AJ287" s="242"/>
      <c r="AK287" s="242"/>
      <c r="AL287" s="242"/>
      <c r="AM287" s="242"/>
      <c r="AN287" s="242"/>
      <c r="AO287" s="242"/>
      <c r="AP287" s="242"/>
      <c r="AQ287" s="242"/>
      <c r="AR287" s="242"/>
      <c r="AS287" s="242"/>
      <c r="AT287" s="242"/>
      <c r="AU287" s="243"/>
      <c r="AV287" s="136"/>
      <c r="AW287" s="247"/>
      <c r="AX287" s="131"/>
      <c r="AY287" s="230"/>
      <c r="AZ287" s="242"/>
      <c r="BA287" s="131"/>
      <c r="BB287" s="441"/>
      <c r="BC287" s="362" t="s">
        <v>1008</v>
      </c>
    </row>
    <row r="288" spans="1:154" s="320" customFormat="1" ht="17.100000000000001" customHeight="1" x14ac:dyDescent="0.2">
      <c r="A288" s="299"/>
      <c r="B288" s="228"/>
      <c r="C288" s="242" t="s">
        <v>195</v>
      </c>
      <c r="D288" s="243" t="s">
        <v>257</v>
      </c>
      <c r="E288" s="243" t="s">
        <v>1006</v>
      </c>
      <c r="F288" s="243"/>
      <c r="G288" s="243"/>
      <c r="H288" s="338" t="s">
        <v>1003</v>
      </c>
      <c r="I288" s="148">
        <v>87</v>
      </c>
      <c r="J288" s="243"/>
      <c r="K288" s="412" t="s">
        <v>1009</v>
      </c>
      <c r="L288" s="275" t="s">
        <v>188</v>
      </c>
      <c r="M288" s="275" t="s">
        <v>205</v>
      </c>
      <c r="N288" s="275" t="s">
        <v>237</v>
      </c>
      <c r="O288" s="243">
        <v>400</v>
      </c>
      <c r="P288" s="243">
        <v>800</v>
      </c>
      <c r="Q288" s="243">
        <v>2200</v>
      </c>
      <c r="R288" s="243">
        <f t="shared" si="21"/>
        <v>0.32</v>
      </c>
      <c r="S288" s="242"/>
      <c r="T288" s="242"/>
      <c r="U288" s="243" t="s">
        <v>190</v>
      </c>
      <c r="V288" s="128">
        <v>0.15</v>
      </c>
      <c r="W288" s="134">
        <v>200</v>
      </c>
      <c r="X288" s="231">
        <f t="shared" si="20"/>
        <v>229.99999999999997</v>
      </c>
      <c r="Y288" s="304"/>
      <c r="Z288" s="339">
        <v>342204</v>
      </c>
      <c r="AA288" s="339">
        <v>374740</v>
      </c>
      <c r="AB288" s="339">
        <v>502360</v>
      </c>
      <c r="AC288" s="132"/>
      <c r="AD288" s="242"/>
      <c r="AE288" s="242"/>
      <c r="AF288" s="242"/>
      <c r="AG288" s="131"/>
      <c r="AH288" s="132"/>
      <c r="AI288" s="242"/>
      <c r="AJ288" s="242"/>
      <c r="AK288" s="242"/>
      <c r="AL288" s="242"/>
      <c r="AM288" s="242"/>
      <c r="AN288" s="242"/>
      <c r="AO288" s="242"/>
      <c r="AP288" s="242"/>
      <c r="AQ288" s="242"/>
      <c r="AR288" s="242"/>
      <c r="AS288" s="242"/>
      <c r="AT288" s="242"/>
      <c r="AU288" s="243"/>
      <c r="AV288" s="136"/>
      <c r="AW288" s="247"/>
      <c r="AX288" s="131"/>
      <c r="AY288" s="230"/>
      <c r="AZ288" s="242"/>
      <c r="BA288" s="131"/>
      <c r="BB288" s="441"/>
      <c r="BC288" s="362"/>
      <c r="BF288" s="300"/>
    </row>
    <row r="289" spans="1:154" s="236" customFormat="1" ht="17.100000000000001" customHeight="1" x14ac:dyDescent="0.2">
      <c r="A289" s="299"/>
      <c r="B289" s="228"/>
      <c r="C289" s="242" t="s">
        <v>195</v>
      </c>
      <c r="D289" s="243" t="s">
        <v>257</v>
      </c>
      <c r="E289" s="273" t="s">
        <v>1010</v>
      </c>
      <c r="F289" s="243"/>
      <c r="G289" s="243"/>
      <c r="H289" s="338" t="s">
        <v>1011</v>
      </c>
      <c r="I289" s="148">
        <v>87</v>
      </c>
      <c r="J289" s="243"/>
      <c r="K289" s="391" t="s">
        <v>1012</v>
      </c>
      <c r="L289" s="275" t="s">
        <v>188</v>
      </c>
      <c r="M289" s="275" t="s">
        <v>205</v>
      </c>
      <c r="N289" s="275" t="s">
        <v>237</v>
      </c>
      <c r="O289" s="243">
        <v>800</v>
      </c>
      <c r="P289" s="243">
        <v>800</v>
      </c>
      <c r="Q289" s="243">
        <v>2200</v>
      </c>
      <c r="R289" s="243">
        <f t="shared" si="21"/>
        <v>0.64</v>
      </c>
      <c r="S289" s="242"/>
      <c r="T289" s="242"/>
      <c r="U289" s="243" t="s">
        <v>190</v>
      </c>
      <c r="V289" s="128">
        <v>0.15</v>
      </c>
      <c r="W289" s="134">
        <v>200</v>
      </c>
      <c r="X289" s="231">
        <f t="shared" si="20"/>
        <v>229.99999999999997</v>
      </c>
      <c r="Y289" s="304"/>
      <c r="Z289" s="339">
        <v>343808</v>
      </c>
      <c r="AA289" s="339">
        <v>374740</v>
      </c>
      <c r="AB289" s="339">
        <v>502360</v>
      </c>
      <c r="AC289" s="132"/>
      <c r="AD289" s="242"/>
      <c r="AE289" s="242"/>
      <c r="AF289" s="242"/>
      <c r="AG289" s="131"/>
      <c r="AH289" s="132"/>
      <c r="AI289" s="242"/>
      <c r="AJ289" s="242"/>
      <c r="AK289" s="242"/>
      <c r="AL289" s="242"/>
      <c r="AM289" s="242"/>
      <c r="AN289" s="242"/>
      <c r="AO289" s="242"/>
      <c r="AP289" s="242"/>
      <c r="AQ289" s="242"/>
      <c r="AR289" s="242"/>
      <c r="AS289" s="242"/>
      <c r="AT289" s="242"/>
      <c r="AU289" s="243"/>
      <c r="AV289" s="136"/>
      <c r="AW289" s="247"/>
      <c r="AX289" s="131"/>
      <c r="AY289" s="230"/>
      <c r="AZ289" s="242"/>
      <c r="BA289" s="131"/>
      <c r="BB289" s="441"/>
      <c r="BC289" s="362"/>
      <c r="BF289" s="322"/>
    </row>
    <row r="290" spans="1:154" s="322" customFormat="1" ht="17.100000000000001" customHeight="1" x14ac:dyDescent="0.2">
      <c r="A290" s="299"/>
      <c r="B290" s="228"/>
      <c r="C290" s="242" t="s">
        <v>195</v>
      </c>
      <c r="D290" s="243" t="s">
        <v>257</v>
      </c>
      <c r="E290" s="243" t="s">
        <v>1013</v>
      </c>
      <c r="F290" s="243"/>
      <c r="G290" s="243"/>
      <c r="H290" s="338" t="s">
        <v>459</v>
      </c>
      <c r="I290" s="148">
        <v>87</v>
      </c>
      <c r="J290" s="243"/>
      <c r="K290" s="391" t="s">
        <v>1014</v>
      </c>
      <c r="L290" s="275" t="s">
        <v>188</v>
      </c>
      <c r="M290" s="275" t="s">
        <v>205</v>
      </c>
      <c r="N290" s="275" t="s">
        <v>719</v>
      </c>
      <c r="O290" s="243">
        <v>400</v>
      </c>
      <c r="P290" s="243">
        <v>800</v>
      </c>
      <c r="Q290" s="243">
        <v>2200</v>
      </c>
      <c r="R290" s="243">
        <f t="shared" si="21"/>
        <v>0.32</v>
      </c>
      <c r="S290" s="275"/>
      <c r="T290" s="275"/>
      <c r="U290" s="243" t="s">
        <v>190</v>
      </c>
      <c r="V290" s="128">
        <v>0.15</v>
      </c>
      <c r="W290" s="134">
        <v>200</v>
      </c>
      <c r="X290" s="231">
        <f t="shared" si="20"/>
        <v>229.99999999999997</v>
      </c>
      <c r="Y290" s="304"/>
      <c r="Z290" s="339">
        <v>330002</v>
      </c>
      <c r="AA290" s="339">
        <v>392100</v>
      </c>
      <c r="AB290" s="339">
        <v>502360</v>
      </c>
      <c r="AC290" s="132"/>
      <c r="AD290" s="242"/>
      <c r="AE290" s="242"/>
      <c r="AF290" s="242"/>
      <c r="AG290" s="131"/>
      <c r="AH290" s="132"/>
      <c r="AI290" s="242"/>
      <c r="AJ290" s="242"/>
      <c r="AK290" s="242"/>
      <c r="AL290" s="242"/>
      <c r="AM290" s="242"/>
      <c r="AN290" s="242"/>
      <c r="AO290" s="242"/>
      <c r="AP290" s="242"/>
      <c r="AQ290" s="242"/>
      <c r="AR290" s="242"/>
      <c r="AS290" s="242"/>
      <c r="AT290" s="242"/>
      <c r="AU290" s="243"/>
      <c r="AV290" s="136"/>
      <c r="AW290" s="247"/>
      <c r="AX290" s="131"/>
      <c r="AY290" s="230"/>
      <c r="AZ290" s="242"/>
      <c r="BA290" s="131"/>
      <c r="BB290" s="441"/>
      <c r="BC290" s="362"/>
      <c r="BF290" s="300"/>
      <c r="BG290" s="331"/>
      <c r="BH290" s="331"/>
      <c r="BI290" s="331"/>
      <c r="BJ290" s="331"/>
      <c r="BK290" s="331"/>
      <c r="BL290" s="331"/>
      <c r="BM290" s="331"/>
      <c r="BN290" s="331"/>
      <c r="BO290" s="331"/>
      <c r="BP290" s="331"/>
      <c r="BQ290" s="331"/>
      <c r="BR290" s="331"/>
      <c r="BS290" s="331"/>
      <c r="BT290" s="331"/>
      <c r="BU290" s="331"/>
      <c r="BV290" s="331"/>
      <c r="BW290" s="331"/>
      <c r="BX290" s="331"/>
      <c r="BY290" s="331"/>
      <c r="BZ290" s="331"/>
      <c r="CA290" s="331"/>
      <c r="CB290" s="331"/>
      <c r="CC290" s="331"/>
      <c r="CD290" s="331"/>
      <c r="CE290" s="331"/>
      <c r="CF290" s="331"/>
      <c r="CG290" s="331"/>
      <c r="CH290" s="331"/>
      <c r="CI290" s="331"/>
      <c r="CJ290" s="331"/>
      <c r="CK290" s="331"/>
      <c r="CL290" s="331"/>
      <c r="CM290" s="331"/>
      <c r="CN290" s="331"/>
      <c r="CO290" s="331"/>
      <c r="CP290" s="331"/>
      <c r="CQ290" s="331"/>
      <c r="CR290" s="331"/>
      <c r="CS290" s="331"/>
      <c r="CT290" s="331"/>
      <c r="CU290" s="331"/>
      <c r="CV290" s="331"/>
      <c r="CW290" s="331"/>
      <c r="CX290" s="331"/>
      <c r="CY290" s="331"/>
      <c r="CZ290" s="331"/>
      <c r="DA290" s="331"/>
      <c r="DB290" s="331"/>
      <c r="DC290" s="331"/>
      <c r="DD290" s="331"/>
      <c r="DE290" s="331"/>
      <c r="DF290" s="331"/>
      <c r="DG290" s="331"/>
      <c r="DH290" s="331"/>
      <c r="DI290" s="331"/>
      <c r="DJ290" s="331"/>
      <c r="DK290" s="331"/>
      <c r="DL290" s="331"/>
      <c r="DM290" s="331"/>
      <c r="DN290" s="331"/>
      <c r="DO290" s="331"/>
      <c r="DP290" s="331"/>
      <c r="DQ290" s="331"/>
      <c r="DR290" s="331"/>
      <c r="DS290" s="331"/>
      <c r="DT290" s="331"/>
      <c r="DU290" s="331"/>
      <c r="DV290" s="331"/>
      <c r="DW290" s="331"/>
      <c r="DX290" s="331"/>
      <c r="DY290" s="331"/>
      <c r="DZ290" s="331"/>
      <c r="EA290" s="331"/>
      <c r="EB290" s="331"/>
      <c r="EC290" s="331"/>
      <c r="ED290" s="331"/>
      <c r="EE290" s="331"/>
      <c r="EF290" s="331"/>
      <c r="EG290" s="331"/>
      <c r="EH290" s="331"/>
      <c r="EI290" s="331"/>
      <c r="EJ290" s="331"/>
      <c r="EK290" s="331"/>
      <c r="EL290" s="331"/>
      <c r="EM290" s="331"/>
      <c r="EN290" s="331"/>
      <c r="EO290" s="331"/>
      <c r="EP290" s="331"/>
      <c r="EQ290" s="331"/>
      <c r="ER290" s="331"/>
      <c r="ES290" s="331"/>
      <c r="ET290" s="331"/>
      <c r="EU290" s="331"/>
      <c r="EV290" s="331"/>
      <c r="EW290" s="331"/>
      <c r="EX290" s="331"/>
    </row>
    <row r="291" spans="1:154" s="300" customFormat="1" ht="17.100000000000001" customHeight="1" x14ac:dyDescent="0.2">
      <c r="A291" s="299" t="s">
        <v>183</v>
      </c>
      <c r="B291" s="228"/>
      <c r="C291" s="242" t="s">
        <v>195</v>
      </c>
      <c r="D291" s="243" t="s">
        <v>257</v>
      </c>
      <c r="E291" s="243" t="s">
        <v>1015</v>
      </c>
      <c r="F291" s="243"/>
      <c r="G291" s="243"/>
      <c r="H291" s="338" t="s">
        <v>574</v>
      </c>
      <c r="I291" s="148">
        <v>87</v>
      </c>
      <c r="J291" s="243"/>
      <c r="K291" s="392" t="s">
        <v>1016</v>
      </c>
      <c r="L291" s="275" t="s">
        <v>188</v>
      </c>
      <c r="M291" s="275" t="s">
        <v>205</v>
      </c>
      <c r="N291" s="275" t="s">
        <v>237</v>
      </c>
      <c r="O291" s="273">
        <v>400</v>
      </c>
      <c r="P291" s="273">
        <v>800</v>
      </c>
      <c r="Q291" s="273">
        <v>2200</v>
      </c>
      <c r="R291" s="243">
        <f t="shared" si="21"/>
        <v>0.32</v>
      </c>
      <c r="S291" s="242"/>
      <c r="T291" s="242"/>
      <c r="U291" s="243" t="s">
        <v>190</v>
      </c>
      <c r="V291" s="128">
        <v>0.15</v>
      </c>
      <c r="W291" s="134">
        <v>200</v>
      </c>
      <c r="X291" s="231">
        <f t="shared" si="20"/>
        <v>229.99999999999997</v>
      </c>
      <c r="Y291" s="304"/>
      <c r="Z291" s="339">
        <v>343806</v>
      </c>
      <c r="AA291" s="339">
        <v>371770</v>
      </c>
      <c r="AB291" s="339">
        <v>502360</v>
      </c>
      <c r="AC291" s="132"/>
      <c r="AD291" s="242"/>
      <c r="AE291" s="242"/>
      <c r="AF291" s="242"/>
      <c r="AG291" s="131"/>
      <c r="AH291" s="132"/>
      <c r="AI291" s="242"/>
      <c r="AJ291" s="242"/>
      <c r="AK291" s="242"/>
      <c r="AL291" s="242"/>
      <c r="AM291" s="242"/>
      <c r="AN291" s="242"/>
      <c r="AO291" s="242"/>
      <c r="AP291" s="242"/>
      <c r="AQ291" s="242"/>
      <c r="AR291" s="242"/>
      <c r="AS291" s="242"/>
      <c r="AT291" s="242"/>
      <c r="AU291" s="243"/>
      <c r="AV291" s="136"/>
      <c r="AW291" s="247"/>
      <c r="AX291" s="131"/>
      <c r="AY291" s="230"/>
      <c r="AZ291" s="242"/>
      <c r="BA291" s="131"/>
      <c r="BB291" s="441"/>
      <c r="BC291" s="362"/>
    </row>
    <row r="292" spans="1:154" s="300" customFormat="1" ht="17.100000000000001" customHeight="1" x14ac:dyDescent="0.2">
      <c r="A292" s="299" t="s">
        <v>183</v>
      </c>
      <c r="B292" s="228"/>
      <c r="C292" s="242" t="s">
        <v>195</v>
      </c>
      <c r="D292" s="243" t="s">
        <v>257</v>
      </c>
      <c r="E292" s="243" t="s">
        <v>1017</v>
      </c>
      <c r="F292" s="243"/>
      <c r="G292" s="243"/>
      <c r="H292" s="338" t="s">
        <v>574</v>
      </c>
      <c r="I292" s="148">
        <v>87</v>
      </c>
      <c r="J292" s="243"/>
      <c r="K292" s="391" t="s">
        <v>1018</v>
      </c>
      <c r="L292" s="275" t="s">
        <v>188</v>
      </c>
      <c r="M292" s="275" t="s">
        <v>205</v>
      </c>
      <c r="N292" s="275" t="s">
        <v>237</v>
      </c>
      <c r="O292" s="243">
        <v>400</v>
      </c>
      <c r="P292" s="243">
        <v>800</v>
      </c>
      <c r="Q292" s="243">
        <v>2200</v>
      </c>
      <c r="R292" s="243">
        <f t="shared" si="21"/>
        <v>0.32</v>
      </c>
      <c r="S292" s="242"/>
      <c r="T292" s="242"/>
      <c r="U292" s="243" t="s">
        <v>190</v>
      </c>
      <c r="V292" s="128">
        <v>0.15</v>
      </c>
      <c r="W292" s="134">
        <v>200</v>
      </c>
      <c r="X292" s="231">
        <f t="shared" si="20"/>
        <v>229.99999999999997</v>
      </c>
      <c r="Y292" s="304"/>
      <c r="Z292" s="339">
        <v>337400</v>
      </c>
      <c r="AA292" s="339">
        <v>374740</v>
      </c>
      <c r="AB292" s="339">
        <v>502360</v>
      </c>
      <c r="AC292" s="132"/>
      <c r="AD292" s="242"/>
      <c r="AE292" s="242"/>
      <c r="AF292" s="242"/>
      <c r="AG292" s="131"/>
      <c r="AH292" s="132"/>
      <c r="AI292" s="242"/>
      <c r="AJ292" s="242"/>
      <c r="AK292" s="242"/>
      <c r="AL292" s="242"/>
      <c r="AM292" s="242"/>
      <c r="AN292" s="242"/>
      <c r="AO292" s="242"/>
      <c r="AP292" s="242"/>
      <c r="AQ292" s="242"/>
      <c r="AR292" s="242"/>
      <c r="AS292" s="242"/>
      <c r="AT292" s="242"/>
      <c r="AU292" s="243"/>
      <c r="AV292" s="136"/>
      <c r="AW292" s="247"/>
      <c r="AX292" s="131"/>
      <c r="AY292" s="230"/>
      <c r="AZ292" s="242"/>
      <c r="BA292" s="131"/>
      <c r="BB292" s="441"/>
      <c r="BC292" s="362"/>
      <c r="BF292" s="292"/>
    </row>
    <row r="293" spans="1:154" s="300" customFormat="1" ht="17.100000000000001" customHeight="1" x14ac:dyDescent="0.2">
      <c r="A293" s="299"/>
      <c r="B293" s="228"/>
      <c r="C293" s="242" t="s">
        <v>195</v>
      </c>
      <c r="D293" s="243" t="s">
        <v>257</v>
      </c>
      <c r="E293" s="243" t="s">
        <v>1019</v>
      </c>
      <c r="F293" s="243"/>
      <c r="G293" s="243"/>
      <c r="H293" s="338" t="s">
        <v>574</v>
      </c>
      <c r="I293" s="148">
        <v>87</v>
      </c>
      <c r="J293" s="243"/>
      <c r="K293" s="391" t="s">
        <v>1018</v>
      </c>
      <c r="L293" s="275" t="s">
        <v>188</v>
      </c>
      <c r="M293" s="275" t="s">
        <v>205</v>
      </c>
      <c r="N293" s="275" t="s">
        <v>237</v>
      </c>
      <c r="O293" s="243">
        <v>400</v>
      </c>
      <c r="P293" s="243">
        <v>800</v>
      </c>
      <c r="Q293" s="243">
        <v>2200</v>
      </c>
      <c r="R293" s="243">
        <f t="shared" si="21"/>
        <v>0.32</v>
      </c>
      <c r="S293" s="242"/>
      <c r="T293" s="242"/>
      <c r="U293" s="243" t="s">
        <v>190</v>
      </c>
      <c r="V293" s="128">
        <v>0.15</v>
      </c>
      <c r="W293" s="134">
        <v>200</v>
      </c>
      <c r="X293" s="231">
        <f t="shared" ref="X293:X324" si="22">W293*(1+V293)</f>
        <v>229.99999999999997</v>
      </c>
      <c r="Y293" s="304"/>
      <c r="Z293" s="339">
        <v>338598</v>
      </c>
      <c r="AA293" s="339">
        <v>371770</v>
      </c>
      <c r="AB293" s="339">
        <v>502360</v>
      </c>
      <c r="AC293" s="132"/>
      <c r="AD293" s="242"/>
      <c r="AE293" s="242"/>
      <c r="AF293" s="242"/>
      <c r="AG293" s="131"/>
      <c r="AH293" s="132"/>
      <c r="AI293" s="242"/>
      <c r="AJ293" s="242"/>
      <c r="AK293" s="242"/>
      <c r="AL293" s="242"/>
      <c r="AM293" s="242"/>
      <c r="AN293" s="242"/>
      <c r="AO293" s="242"/>
      <c r="AP293" s="242"/>
      <c r="AQ293" s="242"/>
      <c r="AR293" s="242"/>
      <c r="AS293" s="242"/>
      <c r="AT293" s="242"/>
      <c r="AU293" s="243"/>
      <c r="AV293" s="136"/>
      <c r="AW293" s="247"/>
      <c r="AX293" s="131"/>
      <c r="AY293" s="230"/>
      <c r="AZ293" s="242"/>
      <c r="BA293" s="131"/>
      <c r="BB293" s="441"/>
      <c r="BC293" s="362"/>
      <c r="BF293" s="292"/>
    </row>
    <row r="294" spans="1:154" s="300" customFormat="1" ht="17.100000000000001" customHeight="1" x14ac:dyDescent="0.2">
      <c r="A294" s="299"/>
      <c r="B294" s="228"/>
      <c r="C294" s="242" t="s">
        <v>195</v>
      </c>
      <c r="D294" s="243"/>
      <c r="E294" s="243" t="s">
        <v>1020</v>
      </c>
      <c r="F294" s="243"/>
      <c r="G294" s="243"/>
      <c r="H294" s="338" t="s">
        <v>964</v>
      </c>
      <c r="I294" s="148">
        <v>87</v>
      </c>
      <c r="J294" s="243"/>
      <c r="K294" s="391" t="s">
        <v>1021</v>
      </c>
      <c r="L294" s="275" t="s">
        <v>188</v>
      </c>
      <c r="M294" s="275" t="s">
        <v>205</v>
      </c>
      <c r="N294" s="275" t="s">
        <v>237</v>
      </c>
      <c r="O294" s="243">
        <v>400</v>
      </c>
      <c r="P294" s="243">
        <v>800</v>
      </c>
      <c r="Q294" s="243">
        <v>2200</v>
      </c>
      <c r="R294" s="243">
        <f t="shared" si="21"/>
        <v>0.32</v>
      </c>
      <c r="S294" s="242"/>
      <c r="T294" s="242"/>
      <c r="U294" s="243" t="s">
        <v>544</v>
      </c>
      <c r="V294" s="128">
        <v>0.15</v>
      </c>
      <c r="W294" s="134">
        <v>200</v>
      </c>
      <c r="X294" s="231">
        <f t="shared" si="22"/>
        <v>229.99999999999997</v>
      </c>
      <c r="Y294" s="304"/>
      <c r="Z294" s="339">
        <v>343004</v>
      </c>
      <c r="AA294" s="339">
        <v>371770</v>
      </c>
      <c r="AB294" s="339">
        <v>502360</v>
      </c>
      <c r="AC294" s="132"/>
      <c r="AD294" s="242"/>
      <c r="AE294" s="242"/>
      <c r="AF294" s="242"/>
      <c r="AG294" s="131"/>
      <c r="AH294" s="132"/>
      <c r="AI294" s="242"/>
      <c r="AJ294" s="242"/>
      <c r="AK294" s="242"/>
      <c r="AL294" s="242"/>
      <c r="AM294" s="242"/>
      <c r="AN294" s="242"/>
      <c r="AO294" s="242"/>
      <c r="AP294" s="242"/>
      <c r="AQ294" s="242"/>
      <c r="AR294" s="242"/>
      <c r="AS294" s="242"/>
      <c r="AT294" s="242"/>
      <c r="AU294" s="243"/>
      <c r="AV294" s="136"/>
      <c r="AW294" s="247"/>
      <c r="AX294" s="131"/>
      <c r="AY294" s="230"/>
      <c r="AZ294" s="242"/>
      <c r="BA294" s="131"/>
      <c r="BB294" s="441"/>
      <c r="BC294" s="362"/>
    </row>
    <row r="295" spans="1:154" s="300" customFormat="1" ht="17.100000000000001" customHeight="1" x14ac:dyDescent="0.2">
      <c r="A295" s="299"/>
      <c r="B295" s="228"/>
      <c r="C295" s="242" t="s">
        <v>195</v>
      </c>
      <c r="D295" s="243"/>
      <c r="E295" s="243" t="s">
        <v>1022</v>
      </c>
      <c r="F295" s="243"/>
      <c r="G295" s="243"/>
      <c r="H295" s="338" t="s">
        <v>964</v>
      </c>
      <c r="I295" s="148">
        <v>87</v>
      </c>
      <c r="J295" s="243"/>
      <c r="K295" s="391" t="s">
        <v>1021</v>
      </c>
      <c r="L295" s="275" t="s">
        <v>188</v>
      </c>
      <c r="M295" s="275" t="s">
        <v>205</v>
      </c>
      <c r="N295" s="275" t="s">
        <v>237</v>
      </c>
      <c r="O295" s="243">
        <v>400</v>
      </c>
      <c r="P295" s="243">
        <v>800</v>
      </c>
      <c r="Q295" s="243">
        <v>2200</v>
      </c>
      <c r="R295" s="243">
        <f t="shared" si="21"/>
        <v>0.32</v>
      </c>
      <c r="S295" s="242"/>
      <c r="T295" s="242"/>
      <c r="U295" s="243" t="s">
        <v>544</v>
      </c>
      <c r="V295" s="128">
        <v>0.15</v>
      </c>
      <c r="W295" s="134">
        <v>200</v>
      </c>
      <c r="X295" s="231">
        <f t="shared" si="22"/>
        <v>229.99999999999997</v>
      </c>
      <c r="Y295" s="304"/>
      <c r="Z295" s="339">
        <v>337796</v>
      </c>
      <c r="AA295" s="339">
        <v>371770</v>
      </c>
      <c r="AB295" s="339">
        <v>502360</v>
      </c>
      <c r="AC295" s="132"/>
      <c r="AD295" s="242"/>
      <c r="AE295" s="242"/>
      <c r="AF295" s="242"/>
      <c r="AG295" s="131"/>
      <c r="AH295" s="132"/>
      <c r="AI295" s="242"/>
      <c r="AJ295" s="242"/>
      <c r="AK295" s="242"/>
      <c r="AL295" s="242"/>
      <c r="AM295" s="242"/>
      <c r="AN295" s="242"/>
      <c r="AO295" s="242"/>
      <c r="AP295" s="242"/>
      <c r="AQ295" s="242"/>
      <c r="AR295" s="242"/>
      <c r="AS295" s="242"/>
      <c r="AT295" s="242"/>
      <c r="AU295" s="243"/>
      <c r="AV295" s="136"/>
      <c r="AW295" s="247"/>
      <c r="AX295" s="131"/>
      <c r="AY295" s="230"/>
      <c r="AZ295" s="242"/>
      <c r="BA295" s="131"/>
      <c r="BB295" s="441"/>
      <c r="BC295" s="362"/>
      <c r="BF295" s="324"/>
    </row>
    <row r="296" spans="1:154" s="300" customFormat="1" ht="17.100000000000001" customHeight="1" x14ac:dyDescent="0.2">
      <c r="A296" s="299"/>
      <c r="B296" s="228"/>
      <c r="C296" s="242" t="s">
        <v>195</v>
      </c>
      <c r="D296" s="243" t="s">
        <v>257</v>
      </c>
      <c r="E296" s="243" t="s">
        <v>1023</v>
      </c>
      <c r="F296" s="243"/>
      <c r="G296" s="243"/>
      <c r="H296" s="338" t="s">
        <v>717</v>
      </c>
      <c r="I296" s="148">
        <v>87</v>
      </c>
      <c r="J296" s="243"/>
      <c r="K296" s="391" t="s">
        <v>1024</v>
      </c>
      <c r="L296" s="275" t="s">
        <v>188</v>
      </c>
      <c r="M296" s="275" t="s">
        <v>205</v>
      </c>
      <c r="N296" s="275" t="s">
        <v>237</v>
      </c>
      <c r="O296" s="243">
        <v>400</v>
      </c>
      <c r="P296" s="243">
        <v>800</v>
      </c>
      <c r="Q296" s="243">
        <v>2200</v>
      </c>
      <c r="R296" s="243">
        <f t="shared" si="21"/>
        <v>0.32</v>
      </c>
      <c r="S296" s="242"/>
      <c r="T296" s="242"/>
      <c r="U296" s="243" t="s">
        <v>190</v>
      </c>
      <c r="V296" s="128">
        <v>0.15</v>
      </c>
      <c r="W296" s="134">
        <v>200</v>
      </c>
      <c r="X296" s="231">
        <f t="shared" si="22"/>
        <v>229.99999999999997</v>
      </c>
      <c r="Y296" s="304"/>
      <c r="Z296" s="339">
        <v>337796</v>
      </c>
      <c r="AA296" s="339">
        <v>371770</v>
      </c>
      <c r="AB296" s="339">
        <v>502360</v>
      </c>
      <c r="AC296" s="132"/>
      <c r="AD296" s="242"/>
      <c r="AE296" s="242"/>
      <c r="AF296" s="242"/>
      <c r="AG296" s="131"/>
      <c r="AH296" s="132"/>
      <c r="AI296" s="242"/>
      <c r="AJ296" s="242"/>
      <c r="AK296" s="242"/>
      <c r="AL296" s="242"/>
      <c r="AM296" s="242"/>
      <c r="AN296" s="242"/>
      <c r="AO296" s="242"/>
      <c r="AP296" s="242"/>
      <c r="AQ296" s="242"/>
      <c r="AR296" s="242"/>
      <c r="AS296" s="242"/>
      <c r="AT296" s="242"/>
      <c r="AU296" s="314"/>
      <c r="AV296" s="136"/>
      <c r="AW296" s="247"/>
      <c r="AX296" s="131"/>
      <c r="AY296" s="230"/>
      <c r="AZ296" s="242"/>
      <c r="BA296" s="131"/>
      <c r="BB296" s="441"/>
      <c r="BC296" s="362"/>
    </row>
    <row r="297" spans="1:154" s="300" customFormat="1" ht="17.100000000000001" customHeight="1" x14ac:dyDescent="0.2">
      <c r="A297" s="299"/>
      <c r="B297" s="228"/>
      <c r="C297" s="242" t="s">
        <v>195</v>
      </c>
      <c r="D297" s="243" t="s">
        <v>257</v>
      </c>
      <c r="E297" s="243" t="s">
        <v>1025</v>
      </c>
      <c r="F297" s="243"/>
      <c r="G297" s="243"/>
      <c r="H297" s="338" t="s">
        <v>717</v>
      </c>
      <c r="I297" s="148">
        <v>87</v>
      </c>
      <c r="J297" s="243"/>
      <c r="K297" s="391" t="s">
        <v>1024</v>
      </c>
      <c r="L297" s="275" t="s">
        <v>188</v>
      </c>
      <c r="M297" s="275" t="s">
        <v>205</v>
      </c>
      <c r="N297" s="275" t="s">
        <v>237</v>
      </c>
      <c r="O297" s="243">
        <v>400</v>
      </c>
      <c r="P297" s="243">
        <v>800</v>
      </c>
      <c r="Q297" s="243">
        <v>2200</v>
      </c>
      <c r="R297" s="243">
        <f t="shared" si="21"/>
        <v>0.32</v>
      </c>
      <c r="S297" s="242"/>
      <c r="T297" s="242"/>
      <c r="U297" s="243" t="s">
        <v>190</v>
      </c>
      <c r="V297" s="128">
        <v>0.15</v>
      </c>
      <c r="W297" s="134">
        <v>200</v>
      </c>
      <c r="X297" s="231">
        <f t="shared" si="22"/>
        <v>229.99999999999997</v>
      </c>
      <c r="Y297" s="304"/>
      <c r="Z297" s="339">
        <v>336994</v>
      </c>
      <c r="AA297" s="339">
        <v>371770</v>
      </c>
      <c r="AB297" s="339">
        <v>502360</v>
      </c>
      <c r="AC297" s="132"/>
      <c r="AD297" s="132"/>
      <c r="AE297" s="242"/>
      <c r="AF297" s="242"/>
      <c r="AG297" s="131"/>
      <c r="AH297" s="132"/>
      <c r="AI297" s="242"/>
      <c r="AJ297" s="242"/>
      <c r="AK297" s="242"/>
      <c r="AL297" s="242"/>
      <c r="AM297" s="242"/>
      <c r="AN297" s="242"/>
      <c r="AO297" s="242"/>
      <c r="AP297" s="242"/>
      <c r="AQ297" s="242"/>
      <c r="AR297" s="131"/>
      <c r="AS297" s="132"/>
      <c r="AT297" s="131"/>
      <c r="AU297" s="314"/>
      <c r="AV297" s="133"/>
      <c r="AW297" s="315"/>
      <c r="AX297" s="131"/>
      <c r="AY297" s="230"/>
      <c r="AZ297" s="316"/>
      <c r="BA297" s="316"/>
      <c r="BB297" s="448"/>
      <c r="BC297" s="368"/>
      <c r="BF297" s="320"/>
    </row>
    <row r="298" spans="1:154" s="300" customFormat="1" ht="17.100000000000001" customHeight="1" x14ac:dyDescent="0.2">
      <c r="A298" s="299"/>
      <c r="B298" s="228"/>
      <c r="C298" s="242" t="s">
        <v>195</v>
      </c>
      <c r="D298" s="243" t="s">
        <v>257</v>
      </c>
      <c r="E298" s="243" t="s">
        <v>1026</v>
      </c>
      <c r="F298" s="243"/>
      <c r="G298" s="243"/>
      <c r="H298" s="338" t="s">
        <v>717</v>
      </c>
      <c r="I298" s="148">
        <v>87</v>
      </c>
      <c r="J298" s="243"/>
      <c r="K298" s="391" t="s">
        <v>1024</v>
      </c>
      <c r="L298" s="275" t="s">
        <v>188</v>
      </c>
      <c r="M298" s="275" t="s">
        <v>205</v>
      </c>
      <c r="N298" s="275" t="s">
        <v>237</v>
      </c>
      <c r="O298" s="243">
        <v>400</v>
      </c>
      <c r="P298" s="243">
        <v>800</v>
      </c>
      <c r="Q298" s="243">
        <v>2200</v>
      </c>
      <c r="R298" s="243">
        <f t="shared" si="21"/>
        <v>0.32</v>
      </c>
      <c r="S298" s="242"/>
      <c r="T298" s="242"/>
      <c r="U298" s="243" t="s">
        <v>190</v>
      </c>
      <c r="V298" s="128">
        <v>0.15</v>
      </c>
      <c r="W298" s="134">
        <v>200</v>
      </c>
      <c r="X298" s="231">
        <f t="shared" si="22"/>
        <v>229.99999999999997</v>
      </c>
      <c r="Y298" s="304"/>
      <c r="Z298" s="339">
        <v>336192</v>
      </c>
      <c r="AA298" s="339">
        <v>371770</v>
      </c>
      <c r="AB298" s="339">
        <v>502360</v>
      </c>
      <c r="AC298" s="132"/>
      <c r="AD298" s="132"/>
      <c r="AE298" s="242"/>
      <c r="AF298" s="242"/>
      <c r="AG298" s="131"/>
      <c r="AH298" s="132"/>
      <c r="AI298" s="242"/>
      <c r="AJ298" s="242"/>
      <c r="AK298" s="242"/>
      <c r="AL298" s="242"/>
      <c r="AM298" s="242"/>
      <c r="AN298" s="242"/>
      <c r="AO298" s="242"/>
      <c r="AP298" s="242"/>
      <c r="AQ298" s="242"/>
      <c r="AR298" s="131"/>
      <c r="AS298" s="132"/>
      <c r="AT298" s="131"/>
      <c r="AU298" s="314"/>
      <c r="AV298" s="133"/>
      <c r="AW298" s="315"/>
      <c r="AX298" s="131"/>
      <c r="AY298" s="242"/>
      <c r="AZ298" s="242"/>
      <c r="BA298" s="131"/>
      <c r="BB298" s="448"/>
      <c r="BC298" s="368"/>
      <c r="BF298" s="320"/>
    </row>
    <row r="299" spans="1:154" s="300" customFormat="1" ht="17.100000000000001" customHeight="1" x14ac:dyDescent="0.2">
      <c r="A299" s="299"/>
      <c r="B299" s="228"/>
      <c r="C299" s="242" t="s">
        <v>195</v>
      </c>
      <c r="D299" s="243" t="s">
        <v>257</v>
      </c>
      <c r="E299" s="243" t="s">
        <v>1027</v>
      </c>
      <c r="F299" s="243"/>
      <c r="G299" s="243"/>
      <c r="H299" s="338" t="s">
        <v>717</v>
      </c>
      <c r="I299" s="148">
        <v>87</v>
      </c>
      <c r="J299" s="243"/>
      <c r="K299" s="391" t="s">
        <v>1024</v>
      </c>
      <c r="L299" s="275" t="s">
        <v>188</v>
      </c>
      <c r="M299" s="275" t="s">
        <v>205</v>
      </c>
      <c r="N299" s="275" t="s">
        <v>237</v>
      </c>
      <c r="O299" s="243">
        <v>400</v>
      </c>
      <c r="P299" s="243">
        <v>800</v>
      </c>
      <c r="Q299" s="243">
        <v>2200</v>
      </c>
      <c r="R299" s="243">
        <f t="shared" si="21"/>
        <v>0.32</v>
      </c>
      <c r="S299" s="242"/>
      <c r="T299" s="242"/>
      <c r="U299" s="243" t="s">
        <v>190</v>
      </c>
      <c r="V299" s="128">
        <v>0.15</v>
      </c>
      <c r="W299" s="134">
        <v>200</v>
      </c>
      <c r="X299" s="231">
        <f t="shared" si="22"/>
        <v>229.99999999999997</v>
      </c>
      <c r="Y299" s="304"/>
      <c r="Z299" s="339">
        <v>335390</v>
      </c>
      <c r="AA299" s="339">
        <v>371770</v>
      </c>
      <c r="AB299" s="339">
        <v>502360</v>
      </c>
      <c r="AC299" s="132"/>
      <c r="AD299" s="132"/>
      <c r="AE299" s="242"/>
      <c r="AF299" s="242"/>
      <c r="AG299" s="131"/>
      <c r="AH299" s="132"/>
      <c r="AI299" s="242"/>
      <c r="AJ299" s="242"/>
      <c r="AK299" s="242"/>
      <c r="AL299" s="242"/>
      <c r="AM299" s="242"/>
      <c r="AN299" s="242"/>
      <c r="AO299" s="242"/>
      <c r="AP299" s="242"/>
      <c r="AQ299" s="242"/>
      <c r="AR299" s="131"/>
      <c r="AS299" s="132"/>
      <c r="AT299" s="131"/>
      <c r="AU299" s="314"/>
      <c r="AV299" s="133"/>
      <c r="AW299" s="315"/>
      <c r="AX299" s="131"/>
      <c r="AY299" s="230"/>
      <c r="AZ299" s="316"/>
      <c r="BA299" s="316"/>
      <c r="BB299" s="448"/>
      <c r="BC299" s="368"/>
      <c r="BF299" s="320"/>
    </row>
    <row r="300" spans="1:154" s="300" customFormat="1" ht="17.100000000000001" customHeight="1" x14ac:dyDescent="0.2">
      <c r="A300" s="375"/>
      <c r="B300" s="337"/>
      <c r="C300" s="275" t="s">
        <v>195</v>
      </c>
      <c r="D300" s="273" t="s">
        <v>257</v>
      </c>
      <c r="E300" s="273" t="s">
        <v>1028</v>
      </c>
      <c r="F300" s="273"/>
      <c r="G300" s="273"/>
      <c r="H300" s="349" t="s">
        <v>717</v>
      </c>
      <c r="I300" s="276">
        <v>87</v>
      </c>
      <c r="J300" s="273"/>
      <c r="K300" s="392" t="s">
        <v>1029</v>
      </c>
      <c r="L300" s="275" t="s">
        <v>188</v>
      </c>
      <c r="M300" s="275" t="s">
        <v>205</v>
      </c>
      <c r="N300" s="275" t="s">
        <v>237</v>
      </c>
      <c r="O300" s="273">
        <v>400</v>
      </c>
      <c r="P300" s="273">
        <v>800</v>
      </c>
      <c r="Q300" s="273">
        <v>2200</v>
      </c>
      <c r="R300" s="273">
        <f t="shared" si="21"/>
        <v>0.32</v>
      </c>
      <c r="S300" s="275"/>
      <c r="T300" s="275"/>
      <c r="U300" s="273" t="s">
        <v>190</v>
      </c>
      <c r="V300" s="278">
        <v>0.15</v>
      </c>
      <c r="W300" s="377">
        <v>200</v>
      </c>
      <c r="X300" s="279">
        <f t="shared" si="22"/>
        <v>229.99999999999997</v>
      </c>
      <c r="Y300" s="343"/>
      <c r="Z300" s="339">
        <v>0</v>
      </c>
      <c r="AA300" s="339">
        <v>0</v>
      </c>
      <c r="AB300" s="339">
        <v>0</v>
      </c>
      <c r="AC300" s="282"/>
      <c r="AD300" s="282"/>
      <c r="AE300" s="275"/>
      <c r="AF300" s="275"/>
      <c r="AG300" s="281"/>
      <c r="AH300" s="282"/>
      <c r="AI300" s="275"/>
      <c r="AJ300" s="275"/>
      <c r="AK300" s="275"/>
      <c r="AL300" s="275"/>
      <c r="AM300" s="275"/>
      <c r="AN300" s="275"/>
      <c r="AO300" s="275"/>
      <c r="AP300" s="275"/>
      <c r="AQ300" s="275"/>
      <c r="AR300" s="281"/>
      <c r="AS300" s="282"/>
      <c r="AT300" s="281"/>
      <c r="AU300" s="420"/>
      <c r="AV300" s="421"/>
      <c r="AW300" s="422"/>
      <c r="AX300" s="281"/>
      <c r="AY300" s="311"/>
      <c r="AZ300" s="242"/>
      <c r="BA300" s="131"/>
      <c r="BB300" s="449"/>
      <c r="BC300" s="425"/>
    </row>
    <row r="301" spans="1:154" s="300" customFormat="1" ht="17.100000000000001" customHeight="1" x14ac:dyDescent="0.2">
      <c r="A301" s="375"/>
      <c r="B301" s="337"/>
      <c r="C301" s="275" t="s">
        <v>195</v>
      </c>
      <c r="D301" s="273" t="s">
        <v>257</v>
      </c>
      <c r="E301" s="273" t="s">
        <v>1030</v>
      </c>
      <c r="F301" s="273"/>
      <c r="G301" s="273"/>
      <c r="H301" s="349" t="s">
        <v>717</v>
      </c>
      <c r="I301" s="276">
        <v>87</v>
      </c>
      <c r="J301" s="273"/>
      <c r="K301" s="392" t="s">
        <v>1029</v>
      </c>
      <c r="L301" s="275" t="s">
        <v>188</v>
      </c>
      <c r="M301" s="275" t="s">
        <v>205</v>
      </c>
      <c r="N301" s="275" t="s">
        <v>237</v>
      </c>
      <c r="O301" s="273">
        <v>400</v>
      </c>
      <c r="P301" s="273">
        <v>800</v>
      </c>
      <c r="Q301" s="273">
        <v>2200</v>
      </c>
      <c r="R301" s="273">
        <f t="shared" si="21"/>
        <v>0.32</v>
      </c>
      <c r="S301" s="275"/>
      <c r="T301" s="275"/>
      <c r="U301" s="273" t="s">
        <v>190</v>
      </c>
      <c r="V301" s="278">
        <v>0.15</v>
      </c>
      <c r="W301" s="377">
        <v>200</v>
      </c>
      <c r="X301" s="279">
        <f t="shared" si="22"/>
        <v>229.99999999999997</v>
      </c>
      <c r="Y301" s="343"/>
      <c r="Z301" s="339">
        <v>0</v>
      </c>
      <c r="AA301" s="339">
        <v>0</v>
      </c>
      <c r="AB301" s="339">
        <v>0</v>
      </c>
      <c r="AC301" s="275"/>
      <c r="AD301" s="282"/>
      <c r="AE301" s="275"/>
      <c r="AF301" s="275"/>
      <c r="AG301" s="275"/>
      <c r="AH301" s="275"/>
      <c r="AI301" s="275"/>
      <c r="AJ301" s="275"/>
      <c r="AK301" s="275"/>
      <c r="AL301" s="275"/>
      <c r="AM301" s="275"/>
      <c r="AN301" s="275"/>
      <c r="AO301" s="275"/>
      <c r="AP301" s="275"/>
      <c r="AQ301" s="275"/>
      <c r="AR301" s="281"/>
      <c r="AS301" s="282"/>
      <c r="AT301" s="281"/>
      <c r="AU301" s="337"/>
      <c r="AV301" s="421"/>
      <c r="AW301" s="422"/>
      <c r="AX301" s="423"/>
      <c r="AY301" s="311"/>
      <c r="AZ301" s="316"/>
      <c r="BA301" s="316"/>
      <c r="BB301" s="450"/>
      <c r="BC301" s="367"/>
      <c r="BF301" s="322"/>
    </row>
    <row r="302" spans="1:154" s="300" customFormat="1" ht="17.100000000000001" customHeight="1" x14ac:dyDescent="0.2">
      <c r="A302" s="243" t="s">
        <v>183</v>
      </c>
      <c r="B302" s="227"/>
      <c r="C302" s="148" t="s">
        <v>195</v>
      </c>
      <c r="D302" s="246" t="s">
        <v>201</v>
      </c>
      <c r="E302" s="243" t="s">
        <v>1031</v>
      </c>
      <c r="F302" s="243"/>
      <c r="G302" s="243"/>
      <c r="H302" s="338" t="s">
        <v>717</v>
      </c>
      <c r="I302" s="148">
        <v>87</v>
      </c>
      <c r="J302" s="243"/>
      <c r="K302" s="415" t="s">
        <v>1032</v>
      </c>
      <c r="L302" s="275" t="s">
        <v>188</v>
      </c>
      <c r="M302" s="275" t="s">
        <v>189</v>
      </c>
      <c r="N302" s="275" t="s">
        <v>189</v>
      </c>
      <c r="O302" s="243">
        <v>400</v>
      </c>
      <c r="P302" s="243">
        <v>800</v>
      </c>
      <c r="Q302" s="243">
        <v>1500</v>
      </c>
      <c r="R302" s="243">
        <f t="shared" si="21"/>
        <v>0.32</v>
      </c>
      <c r="S302" s="275"/>
      <c r="T302" s="275"/>
      <c r="U302" s="243" t="s">
        <v>190</v>
      </c>
      <c r="V302" s="128">
        <v>0.15</v>
      </c>
      <c r="W302" s="134">
        <v>110</v>
      </c>
      <c r="X302" s="231">
        <f t="shared" si="22"/>
        <v>126.49999999999999</v>
      </c>
      <c r="Y302" s="135"/>
      <c r="Z302" s="339">
        <v>328396</v>
      </c>
      <c r="AA302" s="339">
        <v>394930</v>
      </c>
      <c r="AB302" s="339">
        <v>502360</v>
      </c>
      <c r="AC302" s="132"/>
      <c r="AD302" s="242"/>
      <c r="AE302" s="242"/>
      <c r="AF302" s="242"/>
      <c r="AG302" s="131"/>
      <c r="AH302" s="228"/>
      <c r="AI302" s="243"/>
      <c r="AJ302" s="243"/>
      <c r="AK302" s="243"/>
      <c r="AL302" s="243"/>
      <c r="AM302" s="242"/>
      <c r="AN302" s="242"/>
      <c r="AO302" s="242"/>
      <c r="AP302" s="242"/>
      <c r="AQ302" s="242"/>
      <c r="AR302" s="242"/>
      <c r="AS302" s="242"/>
      <c r="AT302" s="242"/>
      <c r="AU302" s="243"/>
      <c r="AV302" s="133"/>
      <c r="AW302" s="132"/>
      <c r="AX302" s="131"/>
      <c r="AY302" s="230"/>
      <c r="AZ302" s="242"/>
      <c r="BA302" s="131"/>
      <c r="BB302" s="441"/>
      <c r="BC302" s="362"/>
    </row>
    <row r="303" spans="1:154" s="300" customFormat="1" ht="17.100000000000001" customHeight="1" x14ac:dyDescent="0.2">
      <c r="A303" s="243" t="s">
        <v>183</v>
      </c>
      <c r="B303" s="227"/>
      <c r="C303" s="148" t="s">
        <v>195</v>
      </c>
      <c r="D303" s="246" t="s">
        <v>201</v>
      </c>
      <c r="E303" s="243" t="s">
        <v>1033</v>
      </c>
      <c r="F303" s="243"/>
      <c r="G303" s="243"/>
      <c r="H303" s="338" t="s">
        <v>717</v>
      </c>
      <c r="I303" s="148">
        <v>87</v>
      </c>
      <c r="J303" s="243"/>
      <c r="K303" s="415" t="s">
        <v>1032</v>
      </c>
      <c r="L303" s="275" t="s">
        <v>188</v>
      </c>
      <c r="M303" s="275" t="s">
        <v>189</v>
      </c>
      <c r="N303" s="275" t="s">
        <v>189</v>
      </c>
      <c r="O303" s="243">
        <v>400</v>
      </c>
      <c r="P303" s="243">
        <v>800</v>
      </c>
      <c r="Q303" s="243">
        <v>1500</v>
      </c>
      <c r="R303" s="243">
        <f t="shared" si="21"/>
        <v>0.32</v>
      </c>
      <c r="S303" s="242"/>
      <c r="T303" s="242"/>
      <c r="U303" s="243" t="s">
        <v>190</v>
      </c>
      <c r="V303" s="128">
        <v>0.15</v>
      </c>
      <c r="W303" s="134">
        <v>110</v>
      </c>
      <c r="X303" s="231">
        <f t="shared" si="22"/>
        <v>126.49999999999999</v>
      </c>
      <c r="Y303" s="135"/>
      <c r="Z303" s="339">
        <v>327594</v>
      </c>
      <c r="AA303" s="339">
        <v>394930</v>
      </c>
      <c r="AB303" s="339">
        <v>502360</v>
      </c>
      <c r="AC303" s="132"/>
      <c r="AD303" s="242"/>
      <c r="AE303" s="242"/>
      <c r="AF303" s="242"/>
      <c r="AG303" s="131"/>
      <c r="AH303" s="228"/>
      <c r="AI303" s="243"/>
      <c r="AJ303" s="243"/>
      <c r="AK303" s="243"/>
      <c r="AL303" s="243"/>
      <c r="AM303" s="242"/>
      <c r="AN303" s="242"/>
      <c r="AO303" s="242"/>
      <c r="AP303" s="242"/>
      <c r="AQ303" s="242"/>
      <c r="AR303" s="242"/>
      <c r="AS303" s="242"/>
      <c r="AT303" s="242"/>
      <c r="AU303" s="243"/>
      <c r="AV303" s="133"/>
      <c r="AW303" s="132"/>
      <c r="AX303" s="131"/>
      <c r="AY303" s="230"/>
      <c r="AZ303" s="316"/>
      <c r="BA303" s="316"/>
      <c r="BB303" s="441"/>
      <c r="BC303" s="362"/>
    </row>
    <row r="304" spans="1:154" s="300" customFormat="1" ht="17.100000000000001" customHeight="1" x14ac:dyDescent="0.2">
      <c r="A304" s="243" t="s">
        <v>183</v>
      </c>
      <c r="B304" s="227"/>
      <c r="C304" s="148" t="s">
        <v>195</v>
      </c>
      <c r="D304" s="246" t="s">
        <v>201</v>
      </c>
      <c r="E304" s="243" t="s">
        <v>1034</v>
      </c>
      <c r="F304" s="243"/>
      <c r="G304" s="243"/>
      <c r="H304" s="338" t="s">
        <v>717</v>
      </c>
      <c r="I304" s="148">
        <v>87</v>
      </c>
      <c r="J304" s="243"/>
      <c r="K304" s="415" t="s">
        <v>1032</v>
      </c>
      <c r="L304" s="275" t="s">
        <v>188</v>
      </c>
      <c r="M304" s="275" t="s">
        <v>189</v>
      </c>
      <c r="N304" s="275" t="s">
        <v>189</v>
      </c>
      <c r="O304" s="243">
        <v>400</v>
      </c>
      <c r="P304" s="243">
        <v>800</v>
      </c>
      <c r="Q304" s="243">
        <v>1500</v>
      </c>
      <c r="R304" s="243">
        <f t="shared" si="21"/>
        <v>0.32</v>
      </c>
      <c r="S304" s="242"/>
      <c r="T304" s="242"/>
      <c r="U304" s="243" t="s">
        <v>190</v>
      </c>
      <c r="V304" s="128">
        <v>0.15</v>
      </c>
      <c r="W304" s="134">
        <v>110</v>
      </c>
      <c r="X304" s="231">
        <f t="shared" si="22"/>
        <v>126.49999999999999</v>
      </c>
      <c r="Y304" s="135"/>
      <c r="Z304" s="339">
        <v>326792</v>
      </c>
      <c r="AA304" s="339">
        <v>394930</v>
      </c>
      <c r="AB304" s="339">
        <v>502360</v>
      </c>
      <c r="AC304" s="132"/>
      <c r="AD304" s="242"/>
      <c r="AE304" s="242"/>
      <c r="AF304" s="242"/>
      <c r="AG304" s="131"/>
      <c r="AH304" s="228"/>
      <c r="AI304" s="243"/>
      <c r="AJ304" s="243"/>
      <c r="AK304" s="243"/>
      <c r="AL304" s="243"/>
      <c r="AM304" s="242"/>
      <c r="AN304" s="242"/>
      <c r="AO304" s="242"/>
      <c r="AP304" s="242"/>
      <c r="AQ304" s="242"/>
      <c r="AR304" s="242"/>
      <c r="AS304" s="242"/>
      <c r="AT304" s="242"/>
      <c r="AU304" s="243"/>
      <c r="AV304" s="133"/>
      <c r="AW304" s="132"/>
      <c r="AX304" s="131"/>
      <c r="AY304" s="230"/>
      <c r="AZ304" s="242"/>
      <c r="BA304" s="131"/>
      <c r="BB304" s="441"/>
      <c r="BC304" s="362"/>
    </row>
    <row r="305" spans="1:58" s="300" customFormat="1" ht="17.100000000000001" customHeight="1" x14ac:dyDescent="0.2">
      <c r="A305" s="243" t="s">
        <v>183</v>
      </c>
      <c r="B305" s="227"/>
      <c r="C305" s="148" t="s">
        <v>195</v>
      </c>
      <c r="D305" s="246" t="s">
        <v>201</v>
      </c>
      <c r="E305" s="243" t="s">
        <v>1035</v>
      </c>
      <c r="F305" s="243"/>
      <c r="G305" s="243"/>
      <c r="H305" s="338" t="s">
        <v>717</v>
      </c>
      <c r="I305" s="148">
        <v>87</v>
      </c>
      <c r="J305" s="243"/>
      <c r="K305" s="415" t="s">
        <v>1032</v>
      </c>
      <c r="L305" s="275" t="s">
        <v>188</v>
      </c>
      <c r="M305" s="275" t="s">
        <v>215</v>
      </c>
      <c r="N305" s="275" t="s">
        <v>215</v>
      </c>
      <c r="O305" s="243">
        <v>400</v>
      </c>
      <c r="P305" s="243">
        <v>800</v>
      </c>
      <c r="Q305" s="243">
        <v>1500</v>
      </c>
      <c r="R305" s="243">
        <f t="shared" si="21"/>
        <v>0.32</v>
      </c>
      <c r="S305" s="242"/>
      <c r="T305" s="242"/>
      <c r="U305" s="243" t="s">
        <v>190</v>
      </c>
      <c r="V305" s="128">
        <v>0.15</v>
      </c>
      <c r="W305" s="134">
        <v>110</v>
      </c>
      <c r="X305" s="231">
        <f t="shared" si="22"/>
        <v>126.49999999999999</v>
      </c>
      <c r="Y305" s="135"/>
      <c r="Z305" s="339">
        <v>325990</v>
      </c>
      <c r="AA305" s="339">
        <v>394930</v>
      </c>
      <c r="AB305" s="339">
        <v>502360</v>
      </c>
      <c r="AC305" s="132"/>
      <c r="AD305" s="242"/>
      <c r="AE305" s="242"/>
      <c r="AF305" s="242"/>
      <c r="AG305" s="131"/>
      <c r="AH305" s="228"/>
      <c r="AI305" s="243"/>
      <c r="AJ305" s="243"/>
      <c r="AK305" s="243"/>
      <c r="AL305" s="243"/>
      <c r="AM305" s="242"/>
      <c r="AN305" s="242"/>
      <c r="AO305" s="242"/>
      <c r="AP305" s="242"/>
      <c r="AQ305" s="242"/>
      <c r="AR305" s="242"/>
      <c r="AS305" s="242"/>
      <c r="AT305" s="242"/>
      <c r="AU305" s="243"/>
      <c r="AV305" s="133"/>
      <c r="AW305" s="132"/>
      <c r="AX305" s="131"/>
      <c r="AY305" s="230"/>
      <c r="AZ305" s="242"/>
      <c r="BA305" s="131"/>
      <c r="BB305" s="441"/>
      <c r="BC305" s="362"/>
    </row>
    <row r="306" spans="1:58" s="300" customFormat="1" ht="17.100000000000001" customHeight="1" x14ac:dyDescent="0.2">
      <c r="A306" s="243" t="s">
        <v>183</v>
      </c>
      <c r="B306" s="227"/>
      <c r="C306" s="148" t="s">
        <v>195</v>
      </c>
      <c r="D306" s="246" t="s">
        <v>201</v>
      </c>
      <c r="E306" s="243" t="s">
        <v>1036</v>
      </c>
      <c r="F306" s="243"/>
      <c r="G306" s="243"/>
      <c r="H306" s="338" t="s">
        <v>717</v>
      </c>
      <c r="I306" s="148">
        <v>87</v>
      </c>
      <c r="J306" s="243"/>
      <c r="K306" s="415" t="s">
        <v>1032</v>
      </c>
      <c r="L306" s="275" t="s">
        <v>188</v>
      </c>
      <c r="M306" s="275" t="s">
        <v>215</v>
      </c>
      <c r="N306" s="275" t="s">
        <v>215</v>
      </c>
      <c r="O306" s="243">
        <v>400</v>
      </c>
      <c r="P306" s="243">
        <v>800</v>
      </c>
      <c r="Q306" s="243">
        <v>1500</v>
      </c>
      <c r="R306" s="243">
        <f t="shared" si="21"/>
        <v>0.32</v>
      </c>
      <c r="S306" s="242"/>
      <c r="T306" s="242"/>
      <c r="U306" s="243" t="s">
        <v>190</v>
      </c>
      <c r="V306" s="128">
        <v>0.15</v>
      </c>
      <c r="W306" s="134">
        <v>110</v>
      </c>
      <c r="X306" s="231">
        <f t="shared" si="22"/>
        <v>126.49999999999999</v>
      </c>
      <c r="Y306" s="135"/>
      <c r="Z306" s="339">
        <v>325188</v>
      </c>
      <c r="AA306" s="339">
        <v>394930</v>
      </c>
      <c r="AB306" s="339">
        <v>502360</v>
      </c>
      <c r="AC306" s="132"/>
      <c r="AD306" s="242"/>
      <c r="AE306" s="242"/>
      <c r="AF306" s="242"/>
      <c r="AG306" s="131"/>
      <c r="AH306" s="228"/>
      <c r="AI306" s="243"/>
      <c r="AJ306" s="243"/>
      <c r="AK306" s="243"/>
      <c r="AL306" s="243"/>
      <c r="AM306" s="242"/>
      <c r="AN306" s="242"/>
      <c r="AO306" s="242"/>
      <c r="AP306" s="242"/>
      <c r="AQ306" s="242"/>
      <c r="AR306" s="242"/>
      <c r="AS306" s="242"/>
      <c r="AT306" s="242"/>
      <c r="AU306" s="243"/>
      <c r="AV306" s="133"/>
      <c r="AW306" s="132"/>
      <c r="AX306" s="131"/>
      <c r="AY306" s="230"/>
      <c r="AZ306" s="242"/>
      <c r="BA306" s="131"/>
      <c r="BB306" s="441"/>
      <c r="BC306" s="362"/>
    </row>
    <row r="307" spans="1:58" s="327" customFormat="1" ht="17.100000000000001" customHeight="1" x14ac:dyDescent="0.2">
      <c r="A307" s="243" t="s">
        <v>183</v>
      </c>
      <c r="B307" s="227"/>
      <c r="C307" s="148" t="s">
        <v>195</v>
      </c>
      <c r="D307" s="246" t="s">
        <v>201</v>
      </c>
      <c r="E307" s="243" t="s">
        <v>1037</v>
      </c>
      <c r="F307" s="243"/>
      <c r="G307" s="243"/>
      <c r="H307" s="338" t="s">
        <v>717</v>
      </c>
      <c r="I307" s="148">
        <v>87</v>
      </c>
      <c r="J307" s="243"/>
      <c r="K307" s="415" t="s">
        <v>1032</v>
      </c>
      <c r="L307" s="275" t="s">
        <v>188</v>
      </c>
      <c r="M307" s="275" t="s">
        <v>215</v>
      </c>
      <c r="N307" s="275" t="s">
        <v>215</v>
      </c>
      <c r="O307" s="243">
        <v>400</v>
      </c>
      <c r="P307" s="243">
        <v>800</v>
      </c>
      <c r="Q307" s="243">
        <v>1500</v>
      </c>
      <c r="R307" s="243">
        <f t="shared" si="21"/>
        <v>0.32</v>
      </c>
      <c r="S307" s="242"/>
      <c r="T307" s="242"/>
      <c r="U307" s="243" t="s">
        <v>190</v>
      </c>
      <c r="V307" s="128">
        <v>0.15</v>
      </c>
      <c r="W307" s="134">
        <v>110</v>
      </c>
      <c r="X307" s="231">
        <f t="shared" si="22"/>
        <v>126.49999999999999</v>
      </c>
      <c r="Y307" s="135"/>
      <c r="Z307" s="339">
        <v>325190</v>
      </c>
      <c r="AA307" s="339">
        <v>394525</v>
      </c>
      <c r="AB307" s="339">
        <v>502360</v>
      </c>
      <c r="AC307" s="132"/>
      <c r="AD307" s="242"/>
      <c r="AE307" s="242"/>
      <c r="AF307" s="242"/>
      <c r="AG307" s="131"/>
      <c r="AH307" s="228"/>
      <c r="AI307" s="243"/>
      <c r="AJ307" s="243"/>
      <c r="AK307" s="243"/>
      <c r="AL307" s="243"/>
      <c r="AM307" s="242"/>
      <c r="AN307" s="242"/>
      <c r="AO307" s="242"/>
      <c r="AP307" s="242"/>
      <c r="AQ307" s="242"/>
      <c r="AR307" s="242"/>
      <c r="AS307" s="242"/>
      <c r="AT307" s="242"/>
      <c r="AU307" s="243"/>
      <c r="AV307" s="133"/>
      <c r="AW307" s="132"/>
      <c r="AX307" s="131"/>
      <c r="AY307" s="230"/>
      <c r="AZ307" s="242"/>
      <c r="BA307" s="131"/>
      <c r="BB307" s="441"/>
      <c r="BC307" s="362"/>
      <c r="BF307" s="300"/>
    </row>
    <row r="308" spans="1:58" s="246" customFormat="1" ht="17.100000000000001" customHeight="1" x14ac:dyDescent="0.2">
      <c r="A308" s="243" t="s">
        <v>183</v>
      </c>
      <c r="B308" s="139"/>
      <c r="C308" s="148" t="s">
        <v>195</v>
      </c>
      <c r="D308" s="246" t="s">
        <v>201</v>
      </c>
      <c r="E308" s="243" t="s">
        <v>1038</v>
      </c>
      <c r="F308" s="243"/>
      <c r="G308" s="243"/>
      <c r="H308" s="338" t="s">
        <v>717</v>
      </c>
      <c r="I308" s="148">
        <v>87</v>
      </c>
      <c r="J308" s="243"/>
      <c r="K308" s="277" t="s">
        <v>1032</v>
      </c>
      <c r="L308" s="275" t="s">
        <v>188</v>
      </c>
      <c r="M308" s="275" t="s">
        <v>318</v>
      </c>
      <c r="N308" s="275" t="s">
        <v>318</v>
      </c>
      <c r="O308" s="243">
        <v>400</v>
      </c>
      <c r="P308" s="243">
        <v>800</v>
      </c>
      <c r="Q308" s="243">
        <v>1500</v>
      </c>
      <c r="R308" s="243">
        <f t="shared" si="21"/>
        <v>0.32</v>
      </c>
      <c r="S308" s="242"/>
      <c r="T308" s="242"/>
      <c r="U308" s="243" t="s">
        <v>190</v>
      </c>
      <c r="V308" s="128">
        <v>0.15</v>
      </c>
      <c r="W308" s="134">
        <v>110</v>
      </c>
      <c r="X308" s="231">
        <f t="shared" si="22"/>
        <v>126.49999999999999</v>
      </c>
      <c r="Y308" s="135"/>
      <c r="Z308" s="339">
        <v>325992</v>
      </c>
      <c r="AA308" s="339">
        <v>394525</v>
      </c>
      <c r="AB308" s="339">
        <v>502360</v>
      </c>
      <c r="AC308" s="242"/>
      <c r="AD308" s="242"/>
      <c r="AE308" s="242"/>
      <c r="AF308" s="242"/>
      <c r="AG308" s="242"/>
      <c r="AH308" s="243"/>
      <c r="AI308" s="243"/>
      <c r="AJ308" s="243"/>
      <c r="AK308" s="243"/>
      <c r="AL308" s="243"/>
      <c r="AM308" s="242"/>
      <c r="AN308" s="242"/>
      <c r="AO308" s="242"/>
      <c r="AP308" s="242"/>
      <c r="AQ308" s="242"/>
      <c r="AR308" s="242"/>
      <c r="AS308" s="242"/>
      <c r="AT308" s="242"/>
      <c r="AU308" s="243"/>
      <c r="AV308" s="133"/>
      <c r="AW308" s="132"/>
      <c r="AX308" s="313"/>
      <c r="AY308" s="132"/>
      <c r="AZ308" s="242"/>
      <c r="BA308" s="242"/>
      <c r="BB308" s="441"/>
      <c r="BC308" s="374"/>
      <c r="BF308" s="321"/>
    </row>
    <row r="309" spans="1:58" s="246" customFormat="1" ht="17.100000000000001" customHeight="1" x14ac:dyDescent="0.2">
      <c r="A309" s="243" t="s">
        <v>183</v>
      </c>
      <c r="B309" s="139"/>
      <c r="C309" s="148" t="s">
        <v>195</v>
      </c>
      <c r="D309" s="246" t="s">
        <v>201</v>
      </c>
      <c r="E309" s="243" t="s">
        <v>1039</v>
      </c>
      <c r="F309" s="243"/>
      <c r="G309" s="243"/>
      <c r="H309" s="338" t="s">
        <v>717</v>
      </c>
      <c r="I309" s="148">
        <v>87</v>
      </c>
      <c r="J309" s="243"/>
      <c r="K309" s="277" t="s">
        <v>1032</v>
      </c>
      <c r="L309" s="275" t="s">
        <v>188</v>
      </c>
      <c r="M309" s="275" t="s">
        <v>318</v>
      </c>
      <c r="N309" s="275" t="s">
        <v>318</v>
      </c>
      <c r="O309" s="243">
        <v>400</v>
      </c>
      <c r="P309" s="243">
        <v>800</v>
      </c>
      <c r="Q309" s="243">
        <v>1500</v>
      </c>
      <c r="R309" s="243">
        <f t="shared" si="21"/>
        <v>0.32</v>
      </c>
      <c r="S309" s="242"/>
      <c r="T309" s="242"/>
      <c r="U309" s="243" t="s">
        <v>190</v>
      </c>
      <c r="V309" s="128">
        <v>0.15</v>
      </c>
      <c r="W309" s="134">
        <v>110</v>
      </c>
      <c r="X309" s="231">
        <f t="shared" si="22"/>
        <v>126.49999999999999</v>
      </c>
      <c r="Y309" s="135"/>
      <c r="Z309" s="339">
        <v>326794</v>
      </c>
      <c r="AA309" s="339">
        <v>394525</v>
      </c>
      <c r="AB309" s="339">
        <v>502360</v>
      </c>
      <c r="AC309" s="242"/>
      <c r="AD309" s="242"/>
      <c r="AE309" s="242"/>
      <c r="AF309" s="242"/>
      <c r="AG309" s="242"/>
      <c r="AH309" s="243"/>
      <c r="AI309" s="243"/>
      <c r="AJ309" s="243"/>
      <c r="AK309" s="243"/>
      <c r="AL309" s="243"/>
      <c r="AM309" s="242"/>
      <c r="AN309" s="242"/>
      <c r="AO309" s="242"/>
      <c r="AP309" s="242"/>
      <c r="AQ309" s="242"/>
      <c r="AR309" s="242"/>
      <c r="AS309" s="242"/>
      <c r="AT309" s="242"/>
      <c r="AU309" s="243"/>
      <c r="AV309" s="133"/>
      <c r="AW309" s="132"/>
      <c r="AX309" s="313"/>
      <c r="AY309" s="132"/>
      <c r="AZ309" s="242"/>
      <c r="BA309" s="242"/>
      <c r="BB309" s="441"/>
      <c r="BC309" s="374"/>
      <c r="BF309" s="321"/>
    </row>
    <row r="310" spans="1:58" s="246" customFormat="1" ht="17.100000000000001" customHeight="1" x14ac:dyDescent="0.2">
      <c r="A310" s="243" t="s">
        <v>183</v>
      </c>
      <c r="B310" s="139"/>
      <c r="C310" s="148" t="s">
        <v>195</v>
      </c>
      <c r="D310" s="246" t="s">
        <v>201</v>
      </c>
      <c r="E310" s="243" t="s">
        <v>1040</v>
      </c>
      <c r="F310" s="243"/>
      <c r="G310" s="243"/>
      <c r="H310" s="338" t="s">
        <v>717</v>
      </c>
      <c r="I310" s="148">
        <v>87</v>
      </c>
      <c r="J310" s="243"/>
      <c r="K310" s="277" t="s">
        <v>1032</v>
      </c>
      <c r="L310" s="275" t="s">
        <v>188</v>
      </c>
      <c r="M310" s="275" t="s">
        <v>318</v>
      </c>
      <c r="N310" s="275" t="s">
        <v>318</v>
      </c>
      <c r="O310" s="243">
        <v>400</v>
      </c>
      <c r="P310" s="243">
        <v>800</v>
      </c>
      <c r="Q310" s="243">
        <v>1500</v>
      </c>
      <c r="R310" s="243">
        <f t="shared" ref="R310:R341" si="23">(O310*P310)/1000000</f>
        <v>0.32</v>
      </c>
      <c r="S310" s="275"/>
      <c r="T310" s="275"/>
      <c r="U310" s="243" t="s">
        <v>190</v>
      </c>
      <c r="V310" s="128">
        <v>0.15</v>
      </c>
      <c r="W310" s="134">
        <v>110</v>
      </c>
      <c r="X310" s="231">
        <f t="shared" si="22"/>
        <v>126.49999999999999</v>
      </c>
      <c r="Y310" s="135"/>
      <c r="Z310" s="339">
        <v>327596</v>
      </c>
      <c r="AA310" s="339">
        <v>394525</v>
      </c>
      <c r="AB310" s="339">
        <v>502360</v>
      </c>
      <c r="AC310" s="242"/>
      <c r="AD310" s="242"/>
      <c r="AE310" s="242"/>
      <c r="AF310" s="242"/>
      <c r="AG310" s="242"/>
      <c r="AH310" s="243"/>
      <c r="AI310" s="243"/>
      <c r="AJ310" s="243"/>
      <c r="AK310" s="243"/>
      <c r="AL310" s="243"/>
      <c r="AM310" s="242"/>
      <c r="AN310" s="242"/>
      <c r="AO310" s="242"/>
      <c r="AP310" s="242"/>
      <c r="AQ310" s="242"/>
      <c r="AR310" s="242"/>
      <c r="AS310" s="242"/>
      <c r="AT310" s="242"/>
      <c r="AU310" s="243"/>
      <c r="AV310" s="133"/>
      <c r="AW310" s="132"/>
      <c r="AX310" s="313"/>
      <c r="AY310" s="132"/>
      <c r="AZ310" s="242"/>
      <c r="BA310" s="242"/>
      <c r="BB310" s="441"/>
      <c r="BC310" s="374"/>
      <c r="BF310" s="321"/>
    </row>
    <row r="311" spans="1:58" s="300" customFormat="1" ht="17.100000000000001" customHeight="1" x14ac:dyDescent="0.2">
      <c r="A311" s="243" t="s">
        <v>183</v>
      </c>
      <c r="B311" s="227"/>
      <c r="C311" s="148" t="s">
        <v>195</v>
      </c>
      <c r="D311" s="246" t="s">
        <v>201</v>
      </c>
      <c r="E311" s="243" t="s">
        <v>1041</v>
      </c>
      <c r="F311" s="243"/>
      <c r="G311" s="243"/>
      <c r="H311" s="338" t="s">
        <v>717</v>
      </c>
      <c r="I311" s="148">
        <v>87</v>
      </c>
      <c r="J311" s="243"/>
      <c r="K311" s="415" t="s">
        <v>1032</v>
      </c>
      <c r="L311" s="275" t="s">
        <v>188</v>
      </c>
      <c r="M311" s="275" t="s">
        <v>367</v>
      </c>
      <c r="N311" s="275" t="s">
        <v>367</v>
      </c>
      <c r="O311" s="243">
        <v>400</v>
      </c>
      <c r="P311" s="243">
        <v>800</v>
      </c>
      <c r="Q311" s="243">
        <v>1500</v>
      </c>
      <c r="R311" s="243">
        <f t="shared" si="23"/>
        <v>0.32</v>
      </c>
      <c r="S311" s="275"/>
      <c r="T311" s="275"/>
      <c r="U311" s="243" t="s">
        <v>190</v>
      </c>
      <c r="V311" s="128">
        <v>0.15</v>
      </c>
      <c r="W311" s="134">
        <v>110</v>
      </c>
      <c r="X311" s="231">
        <f t="shared" si="22"/>
        <v>126.49999999999999</v>
      </c>
      <c r="Y311" s="135"/>
      <c r="Z311" s="339">
        <v>328278</v>
      </c>
      <c r="AA311" s="339">
        <v>394325</v>
      </c>
      <c r="AB311" s="339">
        <v>502698</v>
      </c>
      <c r="AC311" s="132"/>
      <c r="AD311" s="242"/>
      <c r="AE311" s="242"/>
      <c r="AF311" s="242"/>
      <c r="AG311" s="131"/>
      <c r="AH311" s="228"/>
      <c r="AI311" s="243"/>
      <c r="AJ311" s="243"/>
      <c r="AK311" s="243"/>
      <c r="AL311" s="243"/>
      <c r="AM311" s="242"/>
      <c r="AN311" s="242"/>
      <c r="AO311" s="242"/>
      <c r="AP311" s="242"/>
      <c r="AQ311" s="242"/>
      <c r="AR311" s="242"/>
      <c r="AS311" s="242"/>
      <c r="AT311" s="242"/>
      <c r="AU311" s="243"/>
      <c r="AV311" s="133"/>
      <c r="AW311" s="132"/>
      <c r="AX311" s="313"/>
      <c r="AY311" s="315"/>
      <c r="AZ311" s="242"/>
      <c r="BA311" s="131"/>
      <c r="BB311" s="441"/>
      <c r="BC311" s="362"/>
    </row>
    <row r="312" spans="1:58" s="300" customFormat="1" ht="17.100000000000001" customHeight="1" x14ac:dyDescent="0.2">
      <c r="A312" s="243" t="s">
        <v>183</v>
      </c>
      <c r="B312" s="227"/>
      <c r="C312" s="148" t="s">
        <v>195</v>
      </c>
      <c r="D312" s="246" t="s">
        <v>201</v>
      </c>
      <c r="E312" s="243" t="s">
        <v>1042</v>
      </c>
      <c r="F312" s="243"/>
      <c r="G312" s="243"/>
      <c r="H312" s="338" t="s">
        <v>717</v>
      </c>
      <c r="I312" s="148">
        <v>87</v>
      </c>
      <c r="J312" s="243"/>
      <c r="K312" s="415" t="s">
        <v>1032</v>
      </c>
      <c r="L312" s="275" t="s">
        <v>188</v>
      </c>
      <c r="M312" s="275" t="s">
        <v>367</v>
      </c>
      <c r="N312" s="275" t="s">
        <v>367</v>
      </c>
      <c r="O312" s="243">
        <v>400</v>
      </c>
      <c r="P312" s="243">
        <v>800</v>
      </c>
      <c r="Q312" s="243">
        <v>1500</v>
      </c>
      <c r="R312" s="243">
        <f t="shared" si="23"/>
        <v>0.32</v>
      </c>
      <c r="S312" s="242"/>
      <c r="T312" s="242"/>
      <c r="U312" s="243" t="s">
        <v>190</v>
      </c>
      <c r="V312" s="128">
        <v>0.15</v>
      </c>
      <c r="W312" s="134">
        <v>110</v>
      </c>
      <c r="X312" s="231">
        <f t="shared" si="22"/>
        <v>126.49999999999999</v>
      </c>
      <c r="Y312" s="135"/>
      <c r="Z312" s="339"/>
      <c r="AA312" s="339"/>
      <c r="AB312" s="339"/>
      <c r="AC312" s="132"/>
      <c r="AD312" s="242"/>
      <c r="AE312" s="242"/>
      <c r="AF312" s="242"/>
      <c r="AG312" s="131"/>
      <c r="AH312" s="228"/>
      <c r="AI312" s="243"/>
      <c r="AJ312" s="243"/>
      <c r="AK312" s="243"/>
      <c r="AL312" s="243"/>
      <c r="AM312" s="242"/>
      <c r="AN312" s="242"/>
      <c r="AO312" s="242"/>
      <c r="AP312" s="242"/>
      <c r="AQ312" s="242"/>
      <c r="AR312" s="242"/>
      <c r="AS312" s="242"/>
      <c r="AT312" s="242"/>
      <c r="AU312" s="243"/>
      <c r="AV312" s="133"/>
      <c r="AW312" s="132"/>
      <c r="AX312" s="313"/>
      <c r="AY312" s="315"/>
      <c r="AZ312" s="242"/>
      <c r="BA312" s="131"/>
      <c r="BB312" s="441"/>
      <c r="BC312" s="362"/>
    </row>
    <row r="313" spans="1:58" s="300" customFormat="1" ht="17.100000000000001" customHeight="1" x14ac:dyDescent="0.2">
      <c r="A313" s="299"/>
      <c r="B313" s="227"/>
      <c r="C313" s="148" t="s">
        <v>195</v>
      </c>
      <c r="D313" s="246" t="s">
        <v>201</v>
      </c>
      <c r="E313" s="243" t="s">
        <v>1043</v>
      </c>
      <c r="F313" s="243"/>
      <c r="G313" s="243"/>
      <c r="H313" s="338" t="s">
        <v>717</v>
      </c>
      <c r="I313" s="148">
        <v>87</v>
      </c>
      <c r="J313" s="243"/>
      <c r="K313" s="258" t="s">
        <v>1044</v>
      </c>
      <c r="L313" s="275" t="s">
        <v>366</v>
      </c>
      <c r="M313" s="275" t="s">
        <v>367</v>
      </c>
      <c r="N313" s="275" t="s">
        <v>281</v>
      </c>
      <c r="O313" s="243">
        <v>400</v>
      </c>
      <c r="P313" s="243">
        <v>600</v>
      </c>
      <c r="Q313" s="243">
        <v>1500</v>
      </c>
      <c r="R313" s="243">
        <f t="shared" si="23"/>
        <v>0.24</v>
      </c>
      <c r="S313" s="242"/>
      <c r="T313" s="242"/>
      <c r="U313" s="243" t="s">
        <v>190</v>
      </c>
      <c r="V313" s="128">
        <v>0.15</v>
      </c>
      <c r="W313" s="134">
        <v>110</v>
      </c>
      <c r="X313" s="231">
        <f t="shared" si="22"/>
        <v>126.49999999999999</v>
      </c>
      <c r="Y313" s="135"/>
      <c r="Z313" s="339"/>
      <c r="AA313" s="339"/>
      <c r="AB313" s="339"/>
      <c r="AC313" s="132"/>
      <c r="AD313" s="242"/>
      <c r="AE313" s="242"/>
      <c r="AF313" s="242"/>
      <c r="AG313" s="131"/>
      <c r="AH313" s="228"/>
      <c r="AI313" s="243"/>
      <c r="AJ313" s="243"/>
      <c r="AK313" s="243"/>
      <c r="AL313" s="243"/>
      <c r="AM313" s="242"/>
      <c r="AN313" s="242"/>
      <c r="AO313" s="242"/>
      <c r="AP313" s="242"/>
      <c r="AQ313" s="242"/>
      <c r="AR313" s="242"/>
      <c r="AS313" s="242"/>
      <c r="AT313" s="242"/>
      <c r="AU313" s="243"/>
      <c r="AV313" s="133"/>
      <c r="AW313" s="132"/>
      <c r="AX313" s="313"/>
      <c r="AY313" s="315"/>
      <c r="AZ313" s="242"/>
      <c r="BA313" s="131"/>
      <c r="BB313" s="441"/>
      <c r="BC313" s="362"/>
    </row>
    <row r="314" spans="1:58" s="300" customFormat="1" ht="17.100000000000001" customHeight="1" x14ac:dyDescent="0.2">
      <c r="A314" s="299"/>
      <c r="B314" s="227"/>
      <c r="C314" s="148" t="s">
        <v>195</v>
      </c>
      <c r="D314" s="246" t="s">
        <v>201</v>
      </c>
      <c r="E314" s="243" t="s">
        <v>1045</v>
      </c>
      <c r="F314" s="243"/>
      <c r="G314" s="243"/>
      <c r="H314" s="338" t="s">
        <v>717</v>
      </c>
      <c r="I314" s="148">
        <v>87</v>
      </c>
      <c r="J314" s="243"/>
      <c r="K314" s="258" t="s">
        <v>1046</v>
      </c>
      <c r="L314" s="275" t="s">
        <v>214</v>
      </c>
      <c r="M314" s="275" t="s">
        <v>215</v>
      </c>
      <c r="N314" s="275" t="s">
        <v>281</v>
      </c>
      <c r="O314" s="243">
        <v>400</v>
      </c>
      <c r="P314" s="243">
        <v>600</v>
      </c>
      <c r="Q314" s="243">
        <v>1500</v>
      </c>
      <c r="R314" s="243">
        <f t="shared" si="23"/>
        <v>0.24</v>
      </c>
      <c r="S314" s="242"/>
      <c r="T314" s="242"/>
      <c r="U314" s="243" t="s">
        <v>190</v>
      </c>
      <c r="V314" s="128">
        <v>0.15</v>
      </c>
      <c r="W314" s="134">
        <v>110</v>
      </c>
      <c r="X314" s="231">
        <f t="shared" si="22"/>
        <v>126.49999999999999</v>
      </c>
      <c r="Y314" s="135"/>
      <c r="Z314" s="339"/>
      <c r="AA314" s="339"/>
      <c r="AB314" s="339"/>
      <c r="AC314" s="132"/>
      <c r="AD314" s="242"/>
      <c r="AE314" s="242"/>
      <c r="AF314" s="242"/>
      <c r="AG314" s="131"/>
      <c r="AH314" s="228"/>
      <c r="AI314" s="243"/>
      <c r="AJ314" s="243"/>
      <c r="AK314" s="243"/>
      <c r="AL314" s="243"/>
      <c r="AM314" s="242"/>
      <c r="AN314" s="242"/>
      <c r="AO314" s="242"/>
      <c r="AP314" s="242"/>
      <c r="AQ314" s="242"/>
      <c r="AR314" s="242"/>
      <c r="AS314" s="242"/>
      <c r="AT314" s="242"/>
      <c r="AU314" s="243"/>
      <c r="AV314" s="133"/>
      <c r="AW314" s="132"/>
      <c r="AX314" s="313"/>
      <c r="AY314" s="315"/>
      <c r="AZ314" s="242"/>
      <c r="BA314" s="131"/>
      <c r="BB314" s="441"/>
      <c r="BC314" s="362"/>
    </row>
    <row r="315" spans="1:58" s="327" customFormat="1" ht="17.100000000000001" customHeight="1" x14ac:dyDescent="0.2">
      <c r="A315" s="299"/>
      <c r="B315" s="227"/>
      <c r="C315" s="148" t="s">
        <v>195</v>
      </c>
      <c r="D315" s="246" t="s">
        <v>201</v>
      </c>
      <c r="E315" s="243" t="s">
        <v>1047</v>
      </c>
      <c r="F315" s="243"/>
      <c r="G315" s="243"/>
      <c r="H315" s="338" t="s">
        <v>717</v>
      </c>
      <c r="I315" s="148">
        <v>87</v>
      </c>
      <c r="J315" s="243"/>
      <c r="K315" s="258" t="s">
        <v>1048</v>
      </c>
      <c r="L315" s="275" t="s">
        <v>214</v>
      </c>
      <c r="M315" s="275" t="s">
        <v>229</v>
      </c>
      <c r="N315" s="275" t="s">
        <v>933</v>
      </c>
      <c r="O315" s="243">
        <v>400</v>
      </c>
      <c r="P315" s="243">
        <v>600</v>
      </c>
      <c r="Q315" s="243">
        <v>1500</v>
      </c>
      <c r="R315" s="243">
        <f t="shared" si="23"/>
        <v>0.24</v>
      </c>
      <c r="S315" s="242"/>
      <c r="T315" s="242"/>
      <c r="U315" s="243" t="s">
        <v>190</v>
      </c>
      <c r="V315" s="128">
        <v>0.15</v>
      </c>
      <c r="W315" s="134">
        <v>110</v>
      </c>
      <c r="X315" s="231">
        <f t="shared" si="22"/>
        <v>126.49999999999999</v>
      </c>
      <c r="Y315" s="135"/>
      <c r="Z315" s="339"/>
      <c r="AA315" s="339"/>
      <c r="AB315" s="339"/>
      <c r="AC315" s="132"/>
      <c r="AD315" s="242"/>
      <c r="AE315" s="242"/>
      <c r="AF315" s="242"/>
      <c r="AG315" s="131"/>
      <c r="AH315" s="228"/>
      <c r="AI315" s="243"/>
      <c r="AJ315" s="243"/>
      <c r="AK315" s="243"/>
      <c r="AL315" s="243"/>
      <c r="AM315" s="242"/>
      <c r="AN315" s="242"/>
      <c r="AO315" s="242"/>
      <c r="AP315" s="242"/>
      <c r="AQ315" s="242"/>
      <c r="AR315" s="242"/>
      <c r="AS315" s="242"/>
      <c r="AT315" s="242"/>
      <c r="AU315" s="243"/>
      <c r="AV315" s="133"/>
      <c r="AW315" s="132"/>
      <c r="AX315" s="313"/>
      <c r="AY315" s="315"/>
      <c r="AZ315" s="242"/>
      <c r="BA315" s="131"/>
      <c r="BB315" s="441"/>
      <c r="BC315" s="362"/>
      <c r="BF315" s="300"/>
    </row>
    <row r="316" spans="1:58" s="246" customFormat="1" ht="17.100000000000001" customHeight="1" x14ac:dyDescent="0.2">
      <c r="A316" s="243"/>
      <c r="B316" s="139"/>
      <c r="C316" s="148" t="s">
        <v>195</v>
      </c>
      <c r="D316" s="246" t="s">
        <v>201</v>
      </c>
      <c r="E316" s="243" t="s">
        <v>1049</v>
      </c>
      <c r="F316" s="243"/>
      <c r="G316" s="243"/>
      <c r="H316" s="338" t="s">
        <v>717</v>
      </c>
      <c r="I316" s="148">
        <v>87</v>
      </c>
      <c r="J316" s="243"/>
      <c r="K316" s="149" t="s">
        <v>1050</v>
      </c>
      <c r="L316" s="275" t="s">
        <v>214</v>
      </c>
      <c r="M316" s="275" t="s">
        <v>229</v>
      </c>
      <c r="N316" s="275" t="s">
        <v>345</v>
      </c>
      <c r="O316" s="243">
        <v>400</v>
      </c>
      <c r="P316" s="243">
        <v>600</v>
      </c>
      <c r="Q316" s="243">
        <v>1500</v>
      </c>
      <c r="R316" s="243">
        <f t="shared" si="23"/>
        <v>0.24</v>
      </c>
      <c r="S316" s="242"/>
      <c r="T316" s="242"/>
      <c r="U316" s="243" t="s">
        <v>190</v>
      </c>
      <c r="V316" s="128">
        <v>0.15</v>
      </c>
      <c r="W316" s="134">
        <v>200</v>
      </c>
      <c r="X316" s="231">
        <f t="shared" si="22"/>
        <v>229.99999999999997</v>
      </c>
      <c r="Y316" s="135"/>
      <c r="Z316" s="339">
        <v>330900</v>
      </c>
      <c r="AA316" s="339">
        <v>389150</v>
      </c>
      <c r="AB316" s="339">
        <v>509200</v>
      </c>
      <c r="AC316" s="242"/>
      <c r="AD316" s="242"/>
      <c r="AE316" s="242"/>
      <c r="AF316" s="242"/>
      <c r="AG316" s="242"/>
      <c r="AH316" s="243"/>
      <c r="AI316" s="243"/>
      <c r="AJ316" s="243"/>
      <c r="AK316" s="243"/>
      <c r="AL316" s="243"/>
      <c r="AM316" s="242"/>
      <c r="AN316" s="242"/>
      <c r="AO316" s="242"/>
      <c r="AP316" s="242"/>
      <c r="AQ316" s="242"/>
      <c r="AR316" s="242"/>
      <c r="AS316" s="242"/>
      <c r="AT316" s="242"/>
      <c r="AU316" s="243"/>
      <c r="AV316" s="133"/>
      <c r="AW316" s="132"/>
      <c r="AX316" s="313"/>
      <c r="AY316" s="132"/>
      <c r="AZ316" s="242"/>
      <c r="BA316" s="242"/>
      <c r="BB316" s="441"/>
      <c r="BC316" s="374"/>
      <c r="BF316" s="321"/>
    </row>
    <row r="317" spans="1:58" s="246" customFormat="1" ht="17.100000000000001" customHeight="1" x14ac:dyDescent="0.2">
      <c r="A317" s="243"/>
      <c r="B317" s="139"/>
      <c r="C317" s="148" t="s">
        <v>195</v>
      </c>
      <c r="D317" s="246" t="s">
        <v>201</v>
      </c>
      <c r="E317" s="243" t="s">
        <v>1051</v>
      </c>
      <c r="F317" s="243"/>
      <c r="G317" s="243"/>
      <c r="H317" s="338" t="s">
        <v>717</v>
      </c>
      <c r="I317" s="148">
        <v>87</v>
      </c>
      <c r="J317" s="243"/>
      <c r="K317" s="149" t="s">
        <v>1052</v>
      </c>
      <c r="L317" s="275" t="s">
        <v>317</v>
      </c>
      <c r="M317" s="275" t="s">
        <v>269</v>
      </c>
      <c r="N317" s="275" t="s">
        <v>270</v>
      </c>
      <c r="O317" s="243">
        <v>400</v>
      </c>
      <c r="P317" s="243">
        <v>600</v>
      </c>
      <c r="Q317" s="243">
        <v>1500</v>
      </c>
      <c r="R317" s="243">
        <f t="shared" si="23"/>
        <v>0.24</v>
      </c>
      <c r="S317" s="242"/>
      <c r="T317" s="242"/>
      <c r="U317" s="243" t="s">
        <v>190</v>
      </c>
      <c r="V317" s="128">
        <v>0.15</v>
      </c>
      <c r="W317" s="134">
        <v>200</v>
      </c>
      <c r="X317" s="231">
        <f t="shared" si="22"/>
        <v>229.99999999999997</v>
      </c>
      <c r="Y317" s="135"/>
      <c r="Z317" s="339">
        <v>331800</v>
      </c>
      <c r="AA317" s="339">
        <v>388750</v>
      </c>
      <c r="AB317" s="339">
        <v>516200</v>
      </c>
      <c r="AC317" s="242"/>
      <c r="AD317" s="242"/>
      <c r="AE317" s="242"/>
      <c r="AF317" s="242"/>
      <c r="AG317" s="242"/>
      <c r="AH317" s="243"/>
      <c r="AI317" s="243"/>
      <c r="AJ317" s="243"/>
      <c r="AK317" s="243"/>
      <c r="AL317" s="243"/>
      <c r="AM317" s="242"/>
      <c r="AN317" s="242"/>
      <c r="AO317" s="242"/>
      <c r="AP317" s="242"/>
      <c r="AQ317" s="242"/>
      <c r="AR317" s="242"/>
      <c r="AS317" s="242"/>
      <c r="AT317" s="242"/>
      <c r="AU317" s="243"/>
      <c r="AV317" s="133"/>
      <c r="AW317" s="132"/>
      <c r="AX317" s="313"/>
      <c r="AY317" s="132"/>
      <c r="AZ317" s="242"/>
      <c r="BA317" s="242"/>
      <c r="BB317" s="441"/>
      <c r="BC317" s="374"/>
      <c r="BF317" s="321"/>
    </row>
    <row r="318" spans="1:58" s="246" customFormat="1" ht="17.100000000000001" customHeight="1" x14ac:dyDescent="0.2">
      <c r="A318" s="243" t="s">
        <v>183</v>
      </c>
      <c r="B318" s="139"/>
      <c r="C318" s="148" t="s">
        <v>195</v>
      </c>
      <c r="D318" s="246" t="s">
        <v>201</v>
      </c>
      <c r="E318" s="243" t="s">
        <v>1053</v>
      </c>
      <c r="F318" s="243"/>
      <c r="G318" s="243"/>
      <c r="H318" s="338" t="s">
        <v>717</v>
      </c>
      <c r="I318" s="148">
        <v>87</v>
      </c>
      <c r="J318" s="243"/>
      <c r="K318" s="149" t="s">
        <v>1054</v>
      </c>
      <c r="L318" s="275" t="s">
        <v>366</v>
      </c>
      <c r="M318" s="275" t="s">
        <v>367</v>
      </c>
      <c r="N318" s="275" t="s">
        <v>281</v>
      </c>
      <c r="O318" s="243">
        <v>400</v>
      </c>
      <c r="P318" s="243">
        <v>600</v>
      </c>
      <c r="Q318" s="243">
        <v>1500</v>
      </c>
      <c r="R318" s="243">
        <f t="shared" si="23"/>
        <v>0.24</v>
      </c>
      <c r="S318" s="242"/>
      <c r="T318" s="242"/>
      <c r="U318" s="243" t="s">
        <v>190</v>
      </c>
      <c r="V318" s="128">
        <v>0.15</v>
      </c>
      <c r="W318" s="134">
        <v>110</v>
      </c>
      <c r="X318" s="231">
        <f t="shared" si="22"/>
        <v>126.49999999999999</v>
      </c>
      <c r="Y318" s="135"/>
      <c r="Z318" s="339"/>
      <c r="AA318" s="339"/>
      <c r="AB318" s="339"/>
      <c r="AC318" s="242"/>
      <c r="AD318" s="242"/>
      <c r="AE318" s="242"/>
      <c r="AF318" s="242"/>
      <c r="AG318" s="242"/>
      <c r="AH318" s="243"/>
      <c r="AI318" s="243"/>
      <c r="AJ318" s="243"/>
      <c r="AK318" s="243"/>
      <c r="AL318" s="243"/>
      <c r="AM318" s="242"/>
      <c r="AN318" s="242"/>
      <c r="AO318" s="242"/>
      <c r="AP318" s="242"/>
      <c r="AQ318" s="242"/>
      <c r="AR318" s="242"/>
      <c r="AS318" s="242"/>
      <c r="AT318" s="242"/>
      <c r="AU318" s="243"/>
      <c r="AV318" s="133"/>
      <c r="AW318" s="132"/>
      <c r="AX318" s="313"/>
      <c r="AY318" s="132"/>
      <c r="AZ318" s="242"/>
      <c r="BA318" s="242"/>
      <c r="BB318" s="441"/>
      <c r="BC318" s="374"/>
      <c r="BF318" s="321"/>
    </row>
    <row r="319" spans="1:58" s="408" customFormat="1" ht="17.100000000000001" customHeight="1" x14ac:dyDescent="0.2">
      <c r="A319" s="243" t="s">
        <v>208</v>
      </c>
      <c r="B319" s="139"/>
      <c r="C319" s="148" t="s">
        <v>195</v>
      </c>
      <c r="D319" s="246" t="s">
        <v>201</v>
      </c>
      <c r="E319" s="243" t="s">
        <v>1055</v>
      </c>
      <c r="F319" s="243"/>
      <c r="G319" s="243"/>
      <c r="H319" s="338" t="s">
        <v>717</v>
      </c>
      <c r="I319" s="148">
        <v>87</v>
      </c>
      <c r="J319" s="243"/>
      <c r="K319" s="277" t="s">
        <v>1056</v>
      </c>
      <c r="L319" s="275" t="s">
        <v>188</v>
      </c>
      <c r="M319" s="275" t="s">
        <v>205</v>
      </c>
      <c r="N319" s="275" t="s">
        <v>205</v>
      </c>
      <c r="O319" s="243">
        <v>400</v>
      </c>
      <c r="P319" s="243">
        <v>800</v>
      </c>
      <c r="Q319" s="243">
        <v>2200</v>
      </c>
      <c r="R319" s="243">
        <f t="shared" si="23"/>
        <v>0.32</v>
      </c>
      <c r="S319" s="242"/>
      <c r="T319" s="242"/>
      <c r="U319" s="243" t="s">
        <v>190</v>
      </c>
      <c r="V319" s="128">
        <v>0.15</v>
      </c>
      <c r="W319" s="134">
        <v>110</v>
      </c>
      <c r="X319" s="231">
        <f t="shared" si="22"/>
        <v>126.49999999999999</v>
      </c>
      <c r="Y319" s="135"/>
      <c r="Z319" s="339"/>
      <c r="AA319" s="339"/>
      <c r="AB319" s="339"/>
      <c r="AC319" s="242"/>
      <c r="AD319" s="242"/>
      <c r="AE319" s="242"/>
      <c r="AF319" s="242"/>
      <c r="AG319" s="242"/>
      <c r="AH319" s="243"/>
      <c r="AI319" s="243"/>
      <c r="AJ319" s="243"/>
      <c r="AK319" s="243"/>
      <c r="AL319" s="243"/>
      <c r="AM319" s="242"/>
      <c r="AN319" s="242"/>
      <c r="AO319" s="242"/>
      <c r="AP319" s="242"/>
      <c r="AQ319" s="242"/>
      <c r="AR319" s="242"/>
      <c r="AS319" s="242"/>
      <c r="AT319" s="242"/>
      <c r="AU319" s="243"/>
      <c r="AV319" s="133"/>
      <c r="AW319" s="132"/>
      <c r="AX319" s="313"/>
      <c r="AY319" s="132"/>
      <c r="AZ319" s="242"/>
      <c r="BA319" s="242"/>
      <c r="BB319" s="441"/>
      <c r="BC319" s="374"/>
      <c r="BF319" s="321"/>
    </row>
    <row r="320" spans="1:58" s="300" customFormat="1" ht="17.100000000000001" customHeight="1" x14ac:dyDescent="0.2">
      <c r="A320" s="299"/>
      <c r="B320" s="227"/>
      <c r="C320" s="148" t="s">
        <v>195</v>
      </c>
      <c r="D320" s="246"/>
      <c r="E320" s="243" t="s">
        <v>1057</v>
      </c>
      <c r="F320" s="243"/>
      <c r="G320" s="243"/>
      <c r="H320" s="338" t="s">
        <v>717</v>
      </c>
      <c r="I320" s="148">
        <v>87</v>
      </c>
      <c r="J320" s="243"/>
      <c r="K320" s="414" t="s">
        <v>1058</v>
      </c>
      <c r="L320" s="275" t="s">
        <v>188</v>
      </c>
      <c r="M320" s="275" t="s">
        <v>205</v>
      </c>
      <c r="N320" s="275" t="s">
        <v>719</v>
      </c>
      <c r="O320" s="243">
        <v>1000</v>
      </c>
      <c r="P320" s="243">
        <v>1000</v>
      </c>
      <c r="Q320" s="243">
        <v>1000</v>
      </c>
      <c r="R320" s="244">
        <f t="shared" si="23"/>
        <v>1</v>
      </c>
      <c r="S320" s="242"/>
      <c r="T320" s="242"/>
      <c r="U320" s="243" t="s">
        <v>217</v>
      </c>
      <c r="V320" s="128">
        <v>0.15</v>
      </c>
      <c r="W320" s="134">
        <v>200</v>
      </c>
      <c r="X320" s="231">
        <f t="shared" si="22"/>
        <v>229.99999999999997</v>
      </c>
      <c r="Y320" s="135"/>
      <c r="Z320" s="339"/>
      <c r="AA320" s="339"/>
      <c r="AB320" s="339"/>
      <c r="AC320" s="132"/>
      <c r="AD320" s="242"/>
      <c r="AE320" s="242"/>
      <c r="AF320" s="242"/>
      <c r="AG320" s="131"/>
      <c r="AH320" s="228"/>
      <c r="AI320" s="243"/>
      <c r="AJ320" s="243"/>
      <c r="AK320" s="243"/>
      <c r="AL320" s="243"/>
      <c r="AM320" s="242"/>
      <c r="AN320" s="242"/>
      <c r="AO320" s="242"/>
      <c r="AP320" s="242"/>
      <c r="AQ320" s="242"/>
      <c r="AR320" s="242"/>
      <c r="AS320" s="242"/>
      <c r="AT320" s="242"/>
      <c r="AU320" s="243"/>
      <c r="AV320" s="133"/>
      <c r="AW320" s="132"/>
      <c r="AX320" s="313"/>
      <c r="AY320" s="315"/>
      <c r="AZ320" s="242"/>
      <c r="BA320" s="131"/>
      <c r="BB320" s="441"/>
      <c r="BC320" s="362"/>
    </row>
    <row r="321" spans="1:58" s="300" customFormat="1" ht="17.100000000000001" customHeight="1" x14ac:dyDescent="0.2">
      <c r="A321" s="299"/>
      <c r="B321" s="227"/>
      <c r="C321" s="148" t="s">
        <v>195</v>
      </c>
      <c r="D321" s="246"/>
      <c r="E321" s="243" t="s">
        <v>1059</v>
      </c>
      <c r="F321" s="243"/>
      <c r="G321" s="243"/>
      <c r="H321" s="338" t="s">
        <v>717</v>
      </c>
      <c r="I321" s="148">
        <v>87</v>
      </c>
      <c r="J321" s="243"/>
      <c r="K321" s="258" t="s">
        <v>1060</v>
      </c>
      <c r="L321" s="275" t="s">
        <v>188</v>
      </c>
      <c r="M321" s="275" t="s">
        <v>205</v>
      </c>
      <c r="N321" s="275" t="s">
        <v>719</v>
      </c>
      <c r="O321" s="243">
        <v>1000</v>
      </c>
      <c r="P321" s="243">
        <v>1000</v>
      </c>
      <c r="Q321" s="243">
        <v>1000</v>
      </c>
      <c r="R321" s="244">
        <f t="shared" si="23"/>
        <v>1</v>
      </c>
      <c r="S321" s="242"/>
      <c r="T321" s="242"/>
      <c r="U321" s="243" t="s">
        <v>217</v>
      </c>
      <c r="V321" s="128">
        <v>0.15</v>
      </c>
      <c r="W321" s="134">
        <v>200</v>
      </c>
      <c r="X321" s="231">
        <f t="shared" si="22"/>
        <v>229.99999999999997</v>
      </c>
      <c r="Y321" s="135"/>
      <c r="Z321" s="339"/>
      <c r="AA321" s="339"/>
      <c r="AB321" s="339"/>
      <c r="AC321" s="132"/>
      <c r="AD321" s="242"/>
      <c r="AE321" s="242"/>
      <c r="AF321" s="242"/>
      <c r="AG321" s="131"/>
      <c r="AH321" s="228"/>
      <c r="AI321" s="243"/>
      <c r="AJ321" s="243"/>
      <c r="AK321" s="243"/>
      <c r="AL321" s="243"/>
      <c r="AM321" s="242"/>
      <c r="AN321" s="242"/>
      <c r="AO321" s="242"/>
      <c r="AP321" s="242"/>
      <c r="AQ321" s="242"/>
      <c r="AR321" s="242"/>
      <c r="AS321" s="242"/>
      <c r="AT321" s="242"/>
      <c r="AU321" s="243"/>
      <c r="AV321" s="136"/>
      <c r="AW321" s="247"/>
      <c r="AX321" s="131"/>
      <c r="AY321" s="230"/>
      <c r="AZ321" s="242"/>
      <c r="BA321" s="131"/>
      <c r="BB321" s="441"/>
      <c r="BC321" s="362"/>
    </row>
    <row r="322" spans="1:58" s="300" customFormat="1" ht="17.100000000000001" customHeight="1" x14ac:dyDescent="0.2">
      <c r="A322" s="299"/>
      <c r="B322" s="227"/>
      <c r="C322" s="148" t="s">
        <v>195</v>
      </c>
      <c r="D322" s="246"/>
      <c r="E322" s="243" t="s">
        <v>1061</v>
      </c>
      <c r="F322" s="243"/>
      <c r="G322" s="243"/>
      <c r="H322" s="338" t="s">
        <v>717</v>
      </c>
      <c r="I322" s="148">
        <v>87</v>
      </c>
      <c r="J322" s="243"/>
      <c r="K322" s="258" t="s">
        <v>1062</v>
      </c>
      <c r="L322" s="275" t="s">
        <v>188</v>
      </c>
      <c r="M322" s="275" t="s">
        <v>205</v>
      </c>
      <c r="N322" s="275" t="s">
        <v>719</v>
      </c>
      <c r="O322" s="243">
        <v>1000</v>
      </c>
      <c r="P322" s="243">
        <v>800</v>
      </c>
      <c r="Q322" s="243">
        <v>2200</v>
      </c>
      <c r="R322" s="243">
        <f t="shared" si="23"/>
        <v>0.8</v>
      </c>
      <c r="S322" s="242"/>
      <c r="T322" s="242"/>
      <c r="U322" s="243" t="s">
        <v>190</v>
      </c>
      <c r="V322" s="128">
        <v>0.15</v>
      </c>
      <c r="W322" s="134">
        <v>200</v>
      </c>
      <c r="X322" s="231">
        <f t="shared" si="22"/>
        <v>229.99999999999997</v>
      </c>
      <c r="Y322" s="135"/>
      <c r="Z322" s="339">
        <v>325092</v>
      </c>
      <c r="AA322" s="339">
        <v>401180</v>
      </c>
      <c r="AB322" s="339">
        <v>502360</v>
      </c>
      <c r="AC322" s="132"/>
      <c r="AD322" s="242"/>
      <c r="AE322" s="242"/>
      <c r="AF322" s="242"/>
      <c r="AG322" s="131"/>
      <c r="AH322" s="228"/>
      <c r="AI322" s="243"/>
      <c r="AJ322" s="243"/>
      <c r="AK322" s="243"/>
      <c r="AL322" s="243"/>
      <c r="AM322" s="242"/>
      <c r="AN322" s="242"/>
      <c r="AO322" s="242"/>
      <c r="AP322" s="242"/>
      <c r="AQ322" s="242"/>
      <c r="AR322" s="242"/>
      <c r="AS322" s="242"/>
      <c r="AT322" s="242"/>
      <c r="AU322" s="243"/>
      <c r="AV322" s="136"/>
      <c r="AW322" s="247"/>
      <c r="AX322" s="131"/>
      <c r="AY322" s="230"/>
      <c r="AZ322" s="242"/>
      <c r="BA322" s="131"/>
      <c r="BB322" s="441"/>
      <c r="BC322" s="362" t="s">
        <v>1063</v>
      </c>
    </row>
    <row r="323" spans="1:58" s="300" customFormat="1" ht="17.100000000000001" customHeight="1" x14ac:dyDescent="0.2">
      <c r="A323" s="299"/>
      <c r="B323" s="227"/>
      <c r="C323" s="148" t="s">
        <v>195</v>
      </c>
      <c r="D323" s="246"/>
      <c r="E323" s="243" t="s">
        <v>1064</v>
      </c>
      <c r="F323" s="243"/>
      <c r="G323" s="243"/>
      <c r="H323" s="338" t="s">
        <v>717</v>
      </c>
      <c r="I323" s="148">
        <v>87</v>
      </c>
      <c r="J323" s="243"/>
      <c r="K323" s="258" t="s">
        <v>1065</v>
      </c>
      <c r="L323" s="275" t="s">
        <v>188</v>
      </c>
      <c r="M323" s="275" t="s">
        <v>205</v>
      </c>
      <c r="N323" s="275" t="s">
        <v>719</v>
      </c>
      <c r="O323" s="243">
        <v>1000</v>
      </c>
      <c r="P323" s="243">
        <v>800</v>
      </c>
      <c r="Q323" s="243">
        <v>2200</v>
      </c>
      <c r="R323" s="243">
        <f t="shared" si="23"/>
        <v>0.8</v>
      </c>
      <c r="S323" s="242"/>
      <c r="T323" s="242"/>
      <c r="U323" s="243" t="s">
        <v>190</v>
      </c>
      <c r="V323" s="128">
        <v>0.15</v>
      </c>
      <c r="W323" s="134">
        <v>200</v>
      </c>
      <c r="X323" s="231">
        <f t="shared" si="22"/>
        <v>229.99999999999997</v>
      </c>
      <c r="Y323" s="135"/>
      <c r="Z323" s="339">
        <v>326594</v>
      </c>
      <c r="AA323" s="339">
        <v>401580</v>
      </c>
      <c r="AB323" s="339">
        <v>501210</v>
      </c>
      <c r="AC323" s="132"/>
      <c r="AD323" s="242"/>
      <c r="AE323" s="242"/>
      <c r="AF323" s="242"/>
      <c r="AG323" s="131"/>
      <c r="AH323" s="228"/>
      <c r="AI323" s="243"/>
      <c r="AJ323" s="243"/>
      <c r="AK323" s="243"/>
      <c r="AL323" s="243"/>
      <c r="AM323" s="242"/>
      <c r="AN323" s="242"/>
      <c r="AO323" s="242"/>
      <c r="AP323" s="242"/>
      <c r="AQ323" s="242"/>
      <c r="AR323" s="242"/>
      <c r="AS323" s="242"/>
      <c r="AT323" s="242"/>
      <c r="AU323" s="243"/>
      <c r="AV323" s="136"/>
      <c r="AW323" s="247"/>
      <c r="AX323" s="131"/>
      <c r="AY323" s="230"/>
      <c r="AZ323" s="242"/>
      <c r="BA323" s="131"/>
      <c r="BB323" s="441"/>
      <c r="BC323" s="362"/>
      <c r="BF323" s="292"/>
    </row>
    <row r="324" spans="1:58" s="300" customFormat="1" ht="17.100000000000001" customHeight="1" x14ac:dyDescent="0.2">
      <c r="A324" s="299"/>
      <c r="B324" s="227"/>
      <c r="C324" s="148" t="s">
        <v>195</v>
      </c>
      <c r="D324" s="246"/>
      <c r="E324" s="243" t="s">
        <v>1066</v>
      </c>
      <c r="F324" s="243"/>
      <c r="G324" s="243"/>
      <c r="H324" s="338" t="s">
        <v>717</v>
      </c>
      <c r="I324" s="148">
        <v>87</v>
      </c>
      <c r="J324" s="243"/>
      <c r="K324" s="258" t="s">
        <v>1065</v>
      </c>
      <c r="L324" s="275" t="s">
        <v>188</v>
      </c>
      <c r="M324" s="275" t="s">
        <v>205</v>
      </c>
      <c r="N324" s="275" t="s">
        <v>719</v>
      </c>
      <c r="O324" s="243">
        <v>1000</v>
      </c>
      <c r="P324" s="243">
        <v>800</v>
      </c>
      <c r="Q324" s="243">
        <v>2200</v>
      </c>
      <c r="R324" s="243">
        <f t="shared" si="23"/>
        <v>0.8</v>
      </c>
      <c r="S324" s="242"/>
      <c r="T324" s="242"/>
      <c r="U324" s="243" t="s">
        <v>190</v>
      </c>
      <c r="V324" s="128">
        <v>0.15</v>
      </c>
      <c r="W324" s="134">
        <v>200</v>
      </c>
      <c r="X324" s="231">
        <f t="shared" si="22"/>
        <v>229.99999999999997</v>
      </c>
      <c r="Y324" s="135"/>
      <c r="Z324" s="339">
        <v>327096</v>
      </c>
      <c r="AA324" s="339">
        <v>401180</v>
      </c>
      <c r="AB324" s="339">
        <v>502360</v>
      </c>
      <c r="AC324" s="132"/>
      <c r="AD324" s="242"/>
      <c r="AE324" s="242"/>
      <c r="AF324" s="242"/>
      <c r="AG324" s="131"/>
      <c r="AH324" s="228"/>
      <c r="AI324" s="243"/>
      <c r="AJ324" s="243"/>
      <c r="AK324" s="243"/>
      <c r="AL324" s="243"/>
      <c r="AM324" s="242"/>
      <c r="AN324" s="242"/>
      <c r="AO324" s="242"/>
      <c r="AP324" s="242"/>
      <c r="AQ324" s="242"/>
      <c r="AR324" s="242"/>
      <c r="AS324" s="242"/>
      <c r="AT324" s="242"/>
      <c r="AU324" s="243"/>
      <c r="AV324" s="136"/>
      <c r="AW324" s="247"/>
      <c r="AX324" s="131"/>
      <c r="AY324" s="230"/>
      <c r="AZ324" s="242"/>
      <c r="BA324" s="131"/>
      <c r="BB324" s="441"/>
      <c r="BC324" s="362"/>
    </row>
    <row r="325" spans="1:58" s="300" customFormat="1" ht="17.100000000000001" customHeight="1" x14ac:dyDescent="0.2">
      <c r="A325" s="299"/>
      <c r="B325" s="227"/>
      <c r="C325" s="148" t="s">
        <v>195</v>
      </c>
      <c r="D325" s="246" t="s">
        <v>1067</v>
      </c>
      <c r="E325" s="243" t="s">
        <v>1068</v>
      </c>
      <c r="F325" s="243"/>
      <c r="G325" s="243"/>
      <c r="H325" s="338" t="s">
        <v>717</v>
      </c>
      <c r="I325" s="148">
        <v>87</v>
      </c>
      <c r="J325" s="243"/>
      <c r="K325" s="258" t="s">
        <v>1069</v>
      </c>
      <c r="L325" s="275" t="s">
        <v>188</v>
      </c>
      <c r="M325" s="275" t="s">
        <v>205</v>
      </c>
      <c r="N325" s="275" t="s">
        <v>719</v>
      </c>
      <c r="O325" s="243">
        <v>1000</v>
      </c>
      <c r="P325" s="243">
        <v>800</v>
      </c>
      <c r="Q325" s="243">
        <v>2200</v>
      </c>
      <c r="R325" s="243">
        <f t="shared" si="23"/>
        <v>0.8</v>
      </c>
      <c r="S325" s="275"/>
      <c r="T325" s="275"/>
      <c r="U325" s="243" t="s">
        <v>190</v>
      </c>
      <c r="V325" s="128">
        <v>0.15</v>
      </c>
      <c r="W325" s="134">
        <v>200</v>
      </c>
      <c r="X325" s="231">
        <f t="shared" ref="X325:X350" si="24">W325*(1+V325)</f>
        <v>229.99999999999997</v>
      </c>
      <c r="Y325" s="135"/>
      <c r="Z325" s="339">
        <v>328598</v>
      </c>
      <c r="AA325" s="339">
        <v>401580</v>
      </c>
      <c r="AB325" s="339">
        <v>501210</v>
      </c>
      <c r="AC325" s="132"/>
      <c r="AD325" s="242"/>
      <c r="AE325" s="242"/>
      <c r="AF325" s="242"/>
      <c r="AG325" s="131"/>
      <c r="AH325" s="228"/>
      <c r="AI325" s="243"/>
      <c r="AJ325" s="243"/>
      <c r="AK325" s="243"/>
      <c r="AL325" s="243"/>
      <c r="AM325" s="242"/>
      <c r="AN325" s="242"/>
      <c r="AO325" s="242"/>
      <c r="AP325" s="242"/>
      <c r="AQ325" s="242"/>
      <c r="AR325" s="242"/>
      <c r="AS325" s="242"/>
      <c r="AT325" s="242"/>
      <c r="AU325" s="243"/>
      <c r="AV325" s="136"/>
      <c r="AW325" s="247"/>
      <c r="AX325" s="131"/>
      <c r="AY325" s="230"/>
      <c r="AZ325" s="242"/>
      <c r="BA325" s="131"/>
      <c r="BB325" s="441"/>
      <c r="BC325" s="362"/>
    </row>
    <row r="326" spans="1:58" s="300" customFormat="1" ht="17.100000000000001" customHeight="1" x14ac:dyDescent="0.2">
      <c r="A326" s="299"/>
      <c r="B326" s="227"/>
      <c r="C326" s="148" t="s">
        <v>195</v>
      </c>
      <c r="D326" s="246" t="s">
        <v>1067</v>
      </c>
      <c r="E326" s="243" t="s">
        <v>1070</v>
      </c>
      <c r="F326" s="243"/>
      <c r="G326" s="243"/>
      <c r="H326" s="338" t="s">
        <v>717</v>
      </c>
      <c r="I326" s="148">
        <v>87</v>
      </c>
      <c r="J326" s="243"/>
      <c r="K326" s="258" t="s">
        <v>1069</v>
      </c>
      <c r="L326" s="275" t="s">
        <v>188</v>
      </c>
      <c r="M326" s="275" t="s">
        <v>205</v>
      </c>
      <c r="N326" s="275" t="s">
        <v>719</v>
      </c>
      <c r="O326" s="243">
        <v>1000</v>
      </c>
      <c r="P326" s="243">
        <v>800</v>
      </c>
      <c r="Q326" s="243">
        <v>2200</v>
      </c>
      <c r="R326" s="243">
        <f t="shared" si="23"/>
        <v>0.8</v>
      </c>
      <c r="S326" s="275"/>
      <c r="T326" s="275"/>
      <c r="U326" s="243" t="s">
        <v>190</v>
      </c>
      <c r="V326" s="128">
        <v>0.15</v>
      </c>
      <c r="W326" s="134">
        <v>200</v>
      </c>
      <c r="X326" s="231">
        <f t="shared" si="24"/>
        <v>229.99999999999997</v>
      </c>
      <c r="Y326" s="135"/>
      <c r="Z326" s="339">
        <v>329100</v>
      </c>
      <c r="AA326" s="339">
        <v>401180</v>
      </c>
      <c r="AB326" s="339">
        <v>502360</v>
      </c>
      <c r="AC326" s="132"/>
      <c r="AD326" s="242"/>
      <c r="AE326" s="242"/>
      <c r="AF326" s="242"/>
      <c r="AG326" s="131"/>
      <c r="AH326" s="228"/>
      <c r="AI326" s="243"/>
      <c r="AJ326" s="243"/>
      <c r="AK326" s="243"/>
      <c r="AL326" s="243"/>
      <c r="AM326" s="242"/>
      <c r="AN326" s="242"/>
      <c r="AO326" s="242"/>
      <c r="AP326" s="242"/>
      <c r="AQ326" s="242"/>
      <c r="AR326" s="242"/>
      <c r="AS326" s="242"/>
      <c r="AT326" s="242"/>
      <c r="AU326" s="243"/>
      <c r="AV326" s="136"/>
      <c r="AW326" s="247"/>
      <c r="AX326" s="131"/>
      <c r="AY326" s="230"/>
      <c r="AZ326" s="242"/>
      <c r="BA326" s="131"/>
      <c r="BB326" s="441"/>
      <c r="BC326" s="362"/>
    </row>
    <row r="327" spans="1:58" s="300" customFormat="1" ht="17.100000000000001" customHeight="1" x14ac:dyDescent="0.2">
      <c r="A327" s="299"/>
      <c r="B327" s="227"/>
      <c r="C327" s="148" t="s">
        <v>195</v>
      </c>
      <c r="D327" s="246" t="s">
        <v>1067</v>
      </c>
      <c r="E327" s="243" t="s">
        <v>1071</v>
      </c>
      <c r="F327" s="243"/>
      <c r="G327" s="243"/>
      <c r="H327" s="338" t="s">
        <v>717</v>
      </c>
      <c r="I327" s="148">
        <v>87</v>
      </c>
      <c r="J327" s="243"/>
      <c r="K327" s="258" t="s">
        <v>1072</v>
      </c>
      <c r="L327" s="275" t="s">
        <v>188</v>
      </c>
      <c r="M327" s="275" t="s">
        <v>205</v>
      </c>
      <c r="N327" s="275" t="s">
        <v>719</v>
      </c>
      <c r="O327" s="243">
        <v>1000</v>
      </c>
      <c r="P327" s="243">
        <v>800</v>
      </c>
      <c r="Q327" s="243">
        <v>2200</v>
      </c>
      <c r="R327" s="243">
        <f t="shared" si="23"/>
        <v>0.8</v>
      </c>
      <c r="S327" s="242"/>
      <c r="T327" s="242"/>
      <c r="U327" s="243" t="s">
        <v>190</v>
      </c>
      <c r="V327" s="128">
        <v>0.15</v>
      </c>
      <c r="W327" s="134">
        <v>200</v>
      </c>
      <c r="X327" s="231">
        <f t="shared" si="24"/>
        <v>229.99999999999997</v>
      </c>
      <c r="Y327" s="135"/>
      <c r="Z327" s="339">
        <v>326094</v>
      </c>
      <c r="AA327" s="339">
        <v>399575</v>
      </c>
      <c r="AB327" s="339">
        <v>502360</v>
      </c>
      <c r="AC327" s="132"/>
      <c r="AD327" s="242"/>
      <c r="AE327" s="242"/>
      <c r="AF327" s="242"/>
      <c r="AG327" s="131"/>
      <c r="AH327" s="228"/>
      <c r="AI327" s="243"/>
      <c r="AJ327" s="243"/>
      <c r="AK327" s="243"/>
      <c r="AL327" s="243"/>
      <c r="AM327" s="242"/>
      <c r="AN327" s="242"/>
      <c r="AO327" s="242"/>
      <c r="AP327" s="242"/>
      <c r="AQ327" s="242"/>
      <c r="AR327" s="242"/>
      <c r="AS327" s="242"/>
      <c r="AT327" s="242"/>
      <c r="AU327" s="243"/>
      <c r="AV327" s="136"/>
      <c r="AW327" s="247"/>
      <c r="AX327" s="131"/>
      <c r="AY327" s="230"/>
      <c r="AZ327" s="242"/>
      <c r="BA327" s="131"/>
      <c r="BB327" s="441"/>
      <c r="BC327" s="362"/>
    </row>
    <row r="328" spans="1:58" s="300" customFormat="1" ht="17.100000000000001" customHeight="1" x14ac:dyDescent="0.2">
      <c r="A328" s="299"/>
      <c r="B328" s="227"/>
      <c r="C328" s="148" t="s">
        <v>195</v>
      </c>
      <c r="D328" s="246" t="s">
        <v>1067</v>
      </c>
      <c r="E328" s="243" t="s">
        <v>1073</v>
      </c>
      <c r="F328" s="243"/>
      <c r="G328" s="243"/>
      <c r="H328" s="338" t="s">
        <v>717</v>
      </c>
      <c r="I328" s="148">
        <v>87</v>
      </c>
      <c r="J328" s="243"/>
      <c r="K328" s="258" t="s">
        <v>1072</v>
      </c>
      <c r="L328" s="275" t="s">
        <v>188</v>
      </c>
      <c r="M328" s="275" t="s">
        <v>205</v>
      </c>
      <c r="N328" s="275" t="s">
        <v>719</v>
      </c>
      <c r="O328" s="243">
        <v>1000</v>
      </c>
      <c r="P328" s="243">
        <v>800</v>
      </c>
      <c r="Q328" s="243">
        <v>2200</v>
      </c>
      <c r="R328" s="243">
        <f t="shared" si="23"/>
        <v>0.8</v>
      </c>
      <c r="S328" s="242"/>
      <c r="T328" s="242"/>
      <c r="U328" s="243" t="s">
        <v>190</v>
      </c>
      <c r="V328" s="128">
        <v>0.15</v>
      </c>
      <c r="W328" s="134">
        <v>200</v>
      </c>
      <c r="X328" s="231">
        <f t="shared" si="24"/>
        <v>229.99999999999997</v>
      </c>
      <c r="Y328" s="135"/>
      <c r="Z328" s="339">
        <v>327096</v>
      </c>
      <c r="AA328" s="339">
        <v>399575</v>
      </c>
      <c r="AB328" s="339">
        <v>502360</v>
      </c>
      <c r="AC328" s="132"/>
      <c r="AD328" s="242"/>
      <c r="AE328" s="242"/>
      <c r="AF328" s="242"/>
      <c r="AG328" s="131"/>
      <c r="AH328" s="228"/>
      <c r="AI328" s="243"/>
      <c r="AJ328" s="243"/>
      <c r="AK328" s="243"/>
      <c r="AL328" s="243"/>
      <c r="AM328" s="242"/>
      <c r="AN328" s="242"/>
      <c r="AO328" s="242"/>
      <c r="AP328" s="242"/>
      <c r="AQ328" s="242"/>
      <c r="AR328" s="242"/>
      <c r="AS328" s="242"/>
      <c r="AT328" s="242"/>
      <c r="AU328" s="243"/>
      <c r="AV328" s="136"/>
      <c r="AW328" s="247"/>
      <c r="AX328" s="131"/>
      <c r="AY328" s="230"/>
      <c r="AZ328" s="242"/>
      <c r="BA328" s="131"/>
      <c r="BB328" s="441"/>
      <c r="BC328" s="362"/>
      <c r="BF328" s="322"/>
    </row>
    <row r="329" spans="1:58" s="300" customFormat="1" ht="17.100000000000001" customHeight="1" x14ac:dyDescent="0.2">
      <c r="A329" s="299"/>
      <c r="B329" s="227"/>
      <c r="C329" s="148" t="s">
        <v>195</v>
      </c>
      <c r="D329" s="246" t="s">
        <v>1067</v>
      </c>
      <c r="E329" s="243" t="s">
        <v>1074</v>
      </c>
      <c r="F329" s="243"/>
      <c r="G329" s="243"/>
      <c r="H329" s="338" t="s">
        <v>717</v>
      </c>
      <c r="I329" s="148">
        <v>87</v>
      </c>
      <c r="J329" s="243"/>
      <c r="K329" s="258" t="s">
        <v>1075</v>
      </c>
      <c r="L329" s="275" t="s">
        <v>188</v>
      </c>
      <c r="M329" s="275" t="s">
        <v>205</v>
      </c>
      <c r="N329" s="275" t="s">
        <v>719</v>
      </c>
      <c r="O329" s="243">
        <v>1000</v>
      </c>
      <c r="P329" s="243">
        <v>800</v>
      </c>
      <c r="Q329" s="243">
        <v>2200</v>
      </c>
      <c r="R329" s="243">
        <f t="shared" si="23"/>
        <v>0.8</v>
      </c>
      <c r="S329" s="275"/>
      <c r="T329" s="275"/>
      <c r="U329" s="243" t="s">
        <v>190</v>
      </c>
      <c r="V329" s="128">
        <v>0.15</v>
      </c>
      <c r="W329" s="134">
        <v>200</v>
      </c>
      <c r="X329" s="231">
        <f t="shared" si="24"/>
        <v>229.99999999999997</v>
      </c>
      <c r="Y329" s="135"/>
      <c r="Z329" s="339">
        <v>328098</v>
      </c>
      <c r="AA329" s="339">
        <v>399575</v>
      </c>
      <c r="AB329" s="339">
        <v>502360</v>
      </c>
      <c r="AC329" s="132"/>
      <c r="AD329" s="242"/>
      <c r="AE329" s="242"/>
      <c r="AF329" s="242"/>
      <c r="AG329" s="131"/>
      <c r="AH329" s="228"/>
      <c r="AI329" s="243"/>
      <c r="AJ329" s="243"/>
      <c r="AK329" s="243"/>
      <c r="AL329" s="243"/>
      <c r="AM329" s="242"/>
      <c r="AN329" s="242"/>
      <c r="AO329" s="242"/>
      <c r="AP329" s="242"/>
      <c r="AQ329" s="242"/>
      <c r="AR329" s="242"/>
      <c r="AS329" s="242"/>
      <c r="AT329" s="242"/>
      <c r="AU329" s="243"/>
      <c r="AV329" s="136"/>
      <c r="AW329" s="247"/>
      <c r="AX329" s="131"/>
      <c r="AY329" s="230"/>
      <c r="AZ329" s="242"/>
      <c r="BA329" s="131"/>
      <c r="BB329" s="441"/>
      <c r="BC329" s="362"/>
      <c r="BF329" s="322"/>
    </row>
    <row r="330" spans="1:58" s="300" customFormat="1" ht="17.100000000000001" customHeight="1" x14ac:dyDescent="0.2">
      <c r="A330" s="299"/>
      <c r="B330" s="227"/>
      <c r="C330" s="148" t="s">
        <v>195</v>
      </c>
      <c r="D330" s="246" t="s">
        <v>1067</v>
      </c>
      <c r="E330" s="243" t="s">
        <v>1076</v>
      </c>
      <c r="F330" s="243"/>
      <c r="G330" s="243"/>
      <c r="H330" s="338" t="s">
        <v>717</v>
      </c>
      <c r="I330" s="148">
        <v>87</v>
      </c>
      <c r="J330" s="243"/>
      <c r="K330" s="258" t="s">
        <v>1075</v>
      </c>
      <c r="L330" s="275" t="s">
        <v>188</v>
      </c>
      <c r="M330" s="275" t="s">
        <v>205</v>
      </c>
      <c r="N330" s="275" t="s">
        <v>719</v>
      </c>
      <c r="O330" s="243">
        <v>1000</v>
      </c>
      <c r="P330" s="243">
        <v>800</v>
      </c>
      <c r="Q330" s="243">
        <v>2200</v>
      </c>
      <c r="R330" s="243">
        <f t="shared" si="23"/>
        <v>0.8</v>
      </c>
      <c r="S330" s="275"/>
      <c r="T330" s="275"/>
      <c r="U330" s="243" t="s">
        <v>190</v>
      </c>
      <c r="V330" s="128">
        <v>0.15</v>
      </c>
      <c r="W330" s="134">
        <v>200</v>
      </c>
      <c r="X330" s="231">
        <f t="shared" si="24"/>
        <v>229.99999999999997</v>
      </c>
      <c r="Y330" s="135"/>
      <c r="Z330" s="339">
        <v>329100</v>
      </c>
      <c r="AA330" s="339">
        <v>399575</v>
      </c>
      <c r="AB330" s="339">
        <v>502360</v>
      </c>
      <c r="AC330" s="132"/>
      <c r="AD330" s="242"/>
      <c r="AE330" s="242"/>
      <c r="AF330" s="242"/>
      <c r="AG330" s="131"/>
      <c r="AH330" s="228"/>
      <c r="AI330" s="243"/>
      <c r="AJ330" s="243"/>
      <c r="AK330" s="243"/>
      <c r="AL330" s="243"/>
      <c r="AM330" s="242"/>
      <c r="AN330" s="242"/>
      <c r="AO330" s="242"/>
      <c r="AP330" s="242"/>
      <c r="AQ330" s="242"/>
      <c r="AR330" s="242"/>
      <c r="AS330" s="242"/>
      <c r="AT330" s="242"/>
      <c r="AU330" s="243"/>
      <c r="AV330" s="136"/>
      <c r="AW330" s="247"/>
      <c r="AX330" s="131"/>
      <c r="AY330" s="230"/>
      <c r="AZ330" s="242"/>
      <c r="BA330" s="131"/>
      <c r="BB330" s="441"/>
      <c r="BC330" s="362"/>
      <c r="BF330" s="322"/>
    </row>
    <row r="331" spans="1:58" s="300" customFormat="1" ht="17.100000000000001" customHeight="1" x14ac:dyDescent="0.2">
      <c r="A331" s="375"/>
      <c r="B331" s="337"/>
      <c r="C331" s="276" t="s">
        <v>195</v>
      </c>
      <c r="D331" s="274" t="s">
        <v>1067</v>
      </c>
      <c r="E331" s="273" t="s">
        <v>1077</v>
      </c>
      <c r="F331" s="273"/>
      <c r="G331" s="273"/>
      <c r="H331" s="349" t="s">
        <v>717</v>
      </c>
      <c r="I331" s="276">
        <v>87</v>
      </c>
      <c r="J331" s="273"/>
      <c r="K331" s="415" t="s">
        <v>1078</v>
      </c>
      <c r="L331" s="275" t="s">
        <v>188</v>
      </c>
      <c r="M331" s="275" t="s">
        <v>205</v>
      </c>
      <c r="N331" s="275" t="s">
        <v>719</v>
      </c>
      <c r="O331" s="273">
        <v>1000</v>
      </c>
      <c r="P331" s="273">
        <v>800</v>
      </c>
      <c r="Q331" s="273">
        <v>2200</v>
      </c>
      <c r="R331" s="273">
        <f t="shared" si="23"/>
        <v>0.8</v>
      </c>
      <c r="S331" s="275"/>
      <c r="T331" s="275"/>
      <c r="U331" s="273" t="s">
        <v>190</v>
      </c>
      <c r="V331" s="278">
        <v>0.15</v>
      </c>
      <c r="W331" s="377">
        <v>200</v>
      </c>
      <c r="X331" s="279">
        <f t="shared" si="24"/>
        <v>229.99999999999997</v>
      </c>
      <c r="Y331" s="280"/>
      <c r="Z331" s="339">
        <v>325092</v>
      </c>
      <c r="AA331" s="339">
        <v>399575</v>
      </c>
      <c r="AB331" s="339">
        <v>502360</v>
      </c>
      <c r="AC331" s="282"/>
      <c r="AD331" s="275"/>
      <c r="AE331" s="275"/>
      <c r="AF331" s="275"/>
      <c r="AG331" s="281"/>
      <c r="AH331" s="337"/>
      <c r="AI331" s="273"/>
      <c r="AJ331" s="273"/>
      <c r="AK331" s="273"/>
      <c r="AL331" s="273"/>
      <c r="AM331" s="275"/>
      <c r="AN331" s="275"/>
      <c r="AO331" s="275"/>
      <c r="AP331" s="275"/>
      <c r="AQ331" s="275"/>
      <c r="AR331" s="275"/>
      <c r="AS331" s="275"/>
      <c r="AT331" s="275"/>
      <c r="AU331" s="273"/>
      <c r="AV331" s="385"/>
      <c r="AW331" s="310"/>
      <c r="AX331" s="281"/>
      <c r="AY331" s="311"/>
      <c r="AZ331" s="275"/>
      <c r="BA331" s="281"/>
      <c r="BB331" s="451"/>
      <c r="BC331" s="367"/>
      <c r="BF331" s="335"/>
    </row>
    <row r="332" spans="1:58" s="234" customFormat="1" ht="17.100000000000001" customHeight="1" x14ac:dyDescent="0.2">
      <c r="A332" s="299" t="s">
        <v>183</v>
      </c>
      <c r="B332" s="227"/>
      <c r="C332" s="148" t="s">
        <v>195</v>
      </c>
      <c r="D332" s="246"/>
      <c r="E332" s="243" t="s">
        <v>1079</v>
      </c>
      <c r="F332" s="243"/>
      <c r="G332" s="243"/>
      <c r="H332" s="349" t="s">
        <v>717</v>
      </c>
      <c r="I332" s="148">
        <v>87</v>
      </c>
      <c r="J332" s="243"/>
      <c r="K332" s="258" t="s">
        <v>1080</v>
      </c>
      <c r="L332" s="275" t="s">
        <v>188</v>
      </c>
      <c r="M332" s="275" t="s">
        <v>205</v>
      </c>
      <c r="N332" s="275" t="s">
        <v>237</v>
      </c>
      <c r="O332" s="243">
        <v>1000</v>
      </c>
      <c r="P332" s="243">
        <v>800</v>
      </c>
      <c r="Q332" s="243">
        <v>2200</v>
      </c>
      <c r="R332" s="243">
        <f t="shared" si="23"/>
        <v>0.8</v>
      </c>
      <c r="S332" s="275"/>
      <c r="T332" s="275"/>
      <c r="U332" s="243" t="s">
        <v>190</v>
      </c>
      <c r="V332" s="128">
        <v>0.15</v>
      </c>
      <c r="W332" s="134">
        <v>200</v>
      </c>
      <c r="X332" s="231">
        <f t="shared" si="24"/>
        <v>229.99999999999997</v>
      </c>
      <c r="Y332" s="135"/>
      <c r="Z332" s="339">
        <v>332000</v>
      </c>
      <c r="AA332" s="339">
        <v>374740</v>
      </c>
      <c r="AB332" s="339">
        <v>502360</v>
      </c>
      <c r="AC332" s="282"/>
      <c r="AD332" s="275"/>
      <c r="AE332" s="275"/>
      <c r="AF332" s="275"/>
      <c r="AG332" s="281"/>
      <c r="AH332" s="228"/>
      <c r="AI332" s="243"/>
      <c r="AJ332" s="243"/>
      <c r="AK332" s="243"/>
      <c r="AL332" s="243"/>
      <c r="AM332" s="242"/>
      <c r="AN332" s="242"/>
      <c r="AO332" s="242"/>
      <c r="AP332" s="242"/>
      <c r="AQ332" s="242"/>
      <c r="AR332" s="242"/>
      <c r="AS332" s="242"/>
      <c r="AT332" s="242"/>
      <c r="AU332" s="243"/>
      <c r="AV332" s="136"/>
      <c r="AW332" s="247"/>
      <c r="AX332" s="131"/>
      <c r="AY332" s="230"/>
      <c r="AZ332" s="242"/>
      <c r="BA332" s="131"/>
      <c r="BB332" s="441"/>
      <c r="BC332" s="362"/>
      <c r="BF332" s="322"/>
    </row>
    <row r="333" spans="1:58" s="234" customFormat="1" ht="17.100000000000001" customHeight="1" x14ac:dyDescent="0.2">
      <c r="A333" s="299" t="s">
        <v>183</v>
      </c>
      <c r="B333" s="227"/>
      <c r="C333" s="148" t="s">
        <v>195</v>
      </c>
      <c r="D333" s="246"/>
      <c r="E333" s="243" t="s">
        <v>1081</v>
      </c>
      <c r="F333" s="243"/>
      <c r="G333" s="243"/>
      <c r="H333" s="349" t="s">
        <v>717</v>
      </c>
      <c r="I333" s="148">
        <v>87</v>
      </c>
      <c r="J333" s="243"/>
      <c r="K333" s="258" t="s">
        <v>1080</v>
      </c>
      <c r="L333" s="275" t="s">
        <v>188</v>
      </c>
      <c r="M333" s="275" t="s">
        <v>205</v>
      </c>
      <c r="N333" s="275" t="s">
        <v>237</v>
      </c>
      <c r="O333" s="243">
        <v>1000</v>
      </c>
      <c r="P333" s="243">
        <v>800</v>
      </c>
      <c r="Q333" s="243">
        <v>2200</v>
      </c>
      <c r="R333" s="243">
        <f t="shared" si="23"/>
        <v>0.8</v>
      </c>
      <c r="S333" s="275"/>
      <c r="T333" s="275"/>
      <c r="U333" s="243" t="s">
        <v>190</v>
      </c>
      <c r="V333" s="128">
        <v>0.15</v>
      </c>
      <c r="W333" s="134">
        <v>200</v>
      </c>
      <c r="X333" s="231">
        <f t="shared" si="24"/>
        <v>229.99999999999997</v>
      </c>
      <c r="Y333" s="135"/>
      <c r="Z333" s="339">
        <v>332802</v>
      </c>
      <c r="AA333" s="339">
        <v>374740</v>
      </c>
      <c r="AB333" s="339">
        <v>502360</v>
      </c>
      <c r="AC333" s="132"/>
      <c r="AD333" s="242"/>
      <c r="AE333" s="242"/>
      <c r="AF333" s="242"/>
      <c r="AG333" s="131"/>
      <c r="AH333" s="228"/>
      <c r="AI333" s="243"/>
      <c r="AJ333" s="243"/>
      <c r="AK333" s="243"/>
      <c r="AL333" s="243"/>
      <c r="AM333" s="242"/>
      <c r="AN333" s="242"/>
      <c r="AO333" s="242"/>
      <c r="AP333" s="242"/>
      <c r="AQ333" s="242"/>
      <c r="AR333" s="242"/>
      <c r="AS333" s="242"/>
      <c r="AT333" s="242"/>
      <c r="AU333" s="243"/>
      <c r="AV333" s="136"/>
      <c r="AW333" s="247"/>
      <c r="AX333" s="131"/>
      <c r="AY333" s="230"/>
      <c r="AZ333" s="242"/>
      <c r="BA333" s="131"/>
      <c r="BB333" s="441"/>
      <c r="BC333" s="362"/>
      <c r="BF333" s="322"/>
    </row>
    <row r="334" spans="1:58" s="300" customFormat="1" ht="17.100000000000001" customHeight="1" x14ac:dyDescent="0.2">
      <c r="A334" s="299"/>
      <c r="B334" s="228"/>
      <c r="C334" s="242" t="s">
        <v>195</v>
      </c>
      <c r="D334" s="243" t="s">
        <v>504</v>
      </c>
      <c r="E334" s="243" t="s">
        <v>1082</v>
      </c>
      <c r="F334" s="243"/>
      <c r="G334" s="243"/>
      <c r="H334" s="338" t="s">
        <v>1000</v>
      </c>
      <c r="I334" s="148">
        <v>87</v>
      </c>
      <c r="J334" s="243"/>
      <c r="K334" s="318" t="s">
        <v>1083</v>
      </c>
      <c r="L334" s="275" t="s">
        <v>214</v>
      </c>
      <c r="M334" s="275" t="s">
        <v>215</v>
      </c>
      <c r="N334" s="275"/>
      <c r="O334" s="243">
        <v>600</v>
      </c>
      <c r="P334" s="243">
        <v>400</v>
      </c>
      <c r="Q334" s="243">
        <v>600</v>
      </c>
      <c r="R334" s="243">
        <f t="shared" si="23"/>
        <v>0.24</v>
      </c>
      <c r="S334" s="242"/>
      <c r="T334" s="242"/>
      <c r="U334" s="273" t="s">
        <v>190</v>
      </c>
      <c r="V334" s="128">
        <v>0.15</v>
      </c>
      <c r="W334" s="134">
        <v>200</v>
      </c>
      <c r="X334" s="231">
        <f t="shared" si="24"/>
        <v>229.99999999999997</v>
      </c>
      <c r="Y334" s="304"/>
      <c r="Z334" s="339">
        <v>0</v>
      </c>
      <c r="AA334" s="339">
        <v>0</v>
      </c>
      <c r="AB334" s="339">
        <v>0</v>
      </c>
      <c r="AC334" s="132"/>
      <c r="AD334" s="242"/>
      <c r="AE334" s="242"/>
      <c r="AF334" s="242"/>
      <c r="AG334" s="131"/>
      <c r="AH334" s="132"/>
      <c r="AI334" s="242"/>
      <c r="AJ334" s="242"/>
      <c r="AK334" s="242"/>
      <c r="AL334" s="242"/>
      <c r="AM334" s="242"/>
      <c r="AN334" s="242"/>
      <c r="AO334" s="242"/>
      <c r="AP334" s="242"/>
      <c r="AQ334" s="242"/>
      <c r="AR334" s="242"/>
      <c r="AS334" s="242"/>
      <c r="AT334" s="242"/>
      <c r="AU334" s="243"/>
      <c r="AV334" s="136"/>
      <c r="AW334" s="247"/>
      <c r="AX334" s="131"/>
      <c r="AY334" s="230"/>
      <c r="AZ334" s="242"/>
      <c r="BA334" s="131"/>
      <c r="BB334" s="441"/>
      <c r="BC334" s="362"/>
    </row>
    <row r="335" spans="1:58" s="300" customFormat="1" ht="17.100000000000001" customHeight="1" x14ac:dyDescent="0.2">
      <c r="A335" s="299"/>
      <c r="B335" s="228"/>
      <c r="C335" s="242" t="s">
        <v>195</v>
      </c>
      <c r="D335" s="243" t="s">
        <v>504</v>
      </c>
      <c r="E335" s="243" t="s">
        <v>1084</v>
      </c>
      <c r="F335" s="243"/>
      <c r="G335" s="243"/>
      <c r="H335" s="338" t="s">
        <v>1000</v>
      </c>
      <c r="I335" s="148">
        <v>87</v>
      </c>
      <c r="J335" s="243"/>
      <c r="K335" s="318" t="s">
        <v>1083</v>
      </c>
      <c r="L335" s="275" t="s">
        <v>214</v>
      </c>
      <c r="M335" s="275" t="s">
        <v>215</v>
      </c>
      <c r="N335" s="275"/>
      <c r="O335" s="243">
        <v>600</v>
      </c>
      <c r="P335" s="243">
        <v>400</v>
      </c>
      <c r="Q335" s="243">
        <v>600</v>
      </c>
      <c r="R335" s="243">
        <f t="shared" si="23"/>
        <v>0.24</v>
      </c>
      <c r="S335" s="242"/>
      <c r="T335" s="242"/>
      <c r="U335" s="273" t="s">
        <v>190</v>
      </c>
      <c r="V335" s="128">
        <v>0.15</v>
      </c>
      <c r="W335" s="134">
        <v>200</v>
      </c>
      <c r="X335" s="231">
        <f t="shared" si="24"/>
        <v>229.99999999999997</v>
      </c>
      <c r="Y335" s="304"/>
      <c r="Z335" s="339">
        <v>0</v>
      </c>
      <c r="AA335" s="339">
        <v>0</v>
      </c>
      <c r="AB335" s="339">
        <v>0</v>
      </c>
      <c r="AC335" s="132"/>
      <c r="AD335" s="242"/>
      <c r="AE335" s="242"/>
      <c r="AF335" s="242"/>
      <c r="AG335" s="131"/>
      <c r="AH335" s="132"/>
      <c r="AI335" s="242"/>
      <c r="AJ335" s="242"/>
      <c r="AK335" s="242"/>
      <c r="AL335" s="242"/>
      <c r="AM335" s="242"/>
      <c r="AN335" s="242"/>
      <c r="AO335" s="242"/>
      <c r="AP335" s="242"/>
      <c r="AQ335" s="242"/>
      <c r="AR335" s="242"/>
      <c r="AS335" s="242"/>
      <c r="AT335" s="242"/>
      <c r="AU335" s="243"/>
      <c r="AV335" s="136"/>
      <c r="AW335" s="247"/>
      <c r="AX335" s="131"/>
      <c r="AY335" s="230"/>
      <c r="AZ335" s="242"/>
      <c r="BA335" s="131"/>
      <c r="BB335" s="441"/>
      <c r="BC335" s="362"/>
    </row>
    <row r="336" spans="1:58" s="300" customFormat="1" ht="17.100000000000001" customHeight="1" x14ac:dyDescent="0.2">
      <c r="A336" s="299"/>
      <c r="B336" s="228"/>
      <c r="C336" s="242" t="s">
        <v>195</v>
      </c>
      <c r="D336" s="243" t="s">
        <v>504</v>
      </c>
      <c r="E336" s="243" t="s">
        <v>1085</v>
      </c>
      <c r="F336" s="243"/>
      <c r="G336" s="243"/>
      <c r="H336" s="338" t="s">
        <v>583</v>
      </c>
      <c r="I336" s="148">
        <v>87</v>
      </c>
      <c r="J336" s="243"/>
      <c r="K336" s="318" t="s">
        <v>1086</v>
      </c>
      <c r="L336" s="275" t="s">
        <v>317</v>
      </c>
      <c r="M336" s="275" t="s">
        <v>318</v>
      </c>
      <c r="N336" s="275"/>
      <c r="O336" s="243">
        <v>600</v>
      </c>
      <c r="P336" s="243">
        <v>400</v>
      </c>
      <c r="Q336" s="243">
        <v>600</v>
      </c>
      <c r="R336" s="243">
        <f t="shared" si="23"/>
        <v>0.24</v>
      </c>
      <c r="S336" s="242"/>
      <c r="T336" s="242"/>
      <c r="U336" s="273" t="s">
        <v>190</v>
      </c>
      <c r="V336" s="128">
        <v>0.15</v>
      </c>
      <c r="W336" s="134">
        <v>200</v>
      </c>
      <c r="X336" s="231">
        <f t="shared" si="24"/>
        <v>229.99999999999997</v>
      </c>
      <c r="Y336" s="304"/>
      <c r="Z336" s="339">
        <v>0</v>
      </c>
      <c r="AA336" s="339">
        <v>0</v>
      </c>
      <c r="AB336" s="339">
        <v>0</v>
      </c>
      <c r="AC336" s="132"/>
      <c r="AD336" s="242"/>
      <c r="AE336" s="242"/>
      <c r="AF336" s="242"/>
      <c r="AG336" s="131"/>
      <c r="AH336" s="132"/>
      <c r="AI336" s="242"/>
      <c r="AJ336" s="242"/>
      <c r="AK336" s="242"/>
      <c r="AL336" s="242"/>
      <c r="AM336" s="242"/>
      <c r="AN336" s="242"/>
      <c r="AO336" s="242"/>
      <c r="AP336" s="242"/>
      <c r="AQ336" s="242"/>
      <c r="AR336" s="242"/>
      <c r="AS336" s="242"/>
      <c r="AT336" s="242"/>
      <c r="AU336" s="243"/>
      <c r="AV336" s="136"/>
      <c r="AW336" s="247"/>
      <c r="AX336" s="131"/>
      <c r="AY336" s="230"/>
      <c r="AZ336" s="242"/>
      <c r="BA336" s="131"/>
      <c r="BB336" s="441"/>
      <c r="BC336" s="362"/>
    </row>
    <row r="337" spans="1:59" s="300" customFormat="1" ht="17.100000000000001" customHeight="1" x14ac:dyDescent="0.2">
      <c r="A337" s="299"/>
      <c r="B337" s="228"/>
      <c r="C337" s="242" t="s">
        <v>195</v>
      </c>
      <c r="D337" s="243" t="s">
        <v>504</v>
      </c>
      <c r="E337" s="243" t="s">
        <v>1087</v>
      </c>
      <c r="F337" s="243"/>
      <c r="G337" s="243"/>
      <c r="H337" s="338" t="s">
        <v>583</v>
      </c>
      <c r="I337" s="148">
        <v>87</v>
      </c>
      <c r="J337" s="243"/>
      <c r="K337" s="412" t="s">
        <v>1086</v>
      </c>
      <c r="L337" s="275" t="s">
        <v>317</v>
      </c>
      <c r="M337" s="275" t="s">
        <v>318</v>
      </c>
      <c r="N337" s="275"/>
      <c r="O337" s="243">
        <v>600</v>
      </c>
      <c r="P337" s="243">
        <v>400</v>
      </c>
      <c r="Q337" s="243">
        <v>600</v>
      </c>
      <c r="R337" s="243">
        <f t="shared" si="23"/>
        <v>0.24</v>
      </c>
      <c r="S337" s="242"/>
      <c r="T337" s="242"/>
      <c r="U337" s="273" t="s">
        <v>190</v>
      </c>
      <c r="V337" s="128">
        <v>0.15</v>
      </c>
      <c r="W337" s="134">
        <v>200</v>
      </c>
      <c r="X337" s="231">
        <f t="shared" si="24"/>
        <v>229.99999999999997</v>
      </c>
      <c r="Y337" s="304"/>
      <c r="Z337" s="339">
        <v>0</v>
      </c>
      <c r="AA337" s="339">
        <v>0</v>
      </c>
      <c r="AB337" s="339">
        <v>0</v>
      </c>
      <c r="AC337" s="132"/>
      <c r="AD337" s="242"/>
      <c r="AE337" s="242"/>
      <c r="AF337" s="242"/>
      <c r="AG337" s="131"/>
      <c r="AH337" s="132"/>
      <c r="AI337" s="242"/>
      <c r="AJ337" s="242"/>
      <c r="AK337" s="242"/>
      <c r="AL337" s="242"/>
      <c r="AM337" s="242"/>
      <c r="AN337" s="242"/>
      <c r="AO337" s="242"/>
      <c r="AP337" s="242"/>
      <c r="AQ337" s="242"/>
      <c r="AR337" s="242"/>
      <c r="AS337" s="242"/>
      <c r="AT337" s="242"/>
      <c r="AU337" s="243"/>
      <c r="AV337" s="136"/>
      <c r="AW337" s="247"/>
      <c r="AX337" s="131"/>
      <c r="AY337" s="230"/>
      <c r="AZ337" s="242"/>
      <c r="BA337" s="131"/>
      <c r="BB337" s="441"/>
      <c r="BC337" s="362"/>
      <c r="BF337" s="324"/>
    </row>
    <row r="338" spans="1:59" s="300" customFormat="1" ht="17.100000000000001" customHeight="1" x14ac:dyDescent="0.2">
      <c r="A338" s="299"/>
      <c r="B338" s="228"/>
      <c r="C338" s="242" t="s">
        <v>195</v>
      </c>
      <c r="D338" s="243" t="s">
        <v>504</v>
      </c>
      <c r="E338" s="243" t="s">
        <v>1088</v>
      </c>
      <c r="F338" s="243"/>
      <c r="G338" s="243"/>
      <c r="H338" s="338" t="s">
        <v>995</v>
      </c>
      <c r="I338" s="148">
        <v>87</v>
      </c>
      <c r="J338" s="243"/>
      <c r="K338" s="412" t="s">
        <v>1089</v>
      </c>
      <c r="L338" s="275" t="s">
        <v>214</v>
      </c>
      <c r="M338" s="275" t="s">
        <v>215</v>
      </c>
      <c r="N338" s="275"/>
      <c r="O338" s="243">
        <v>600</v>
      </c>
      <c r="P338" s="243">
        <v>400</v>
      </c>
      <c r="Q338" s="243">
        <v>600</v>
      </c>
      <c r="R338" s="243">
        <f t="shared" si="23"/>
        <v>0.24</v>
      </c>
      <c r="S338" s="242"/>
      <c r="T338" s="242"/>
      <c r="U338" s="243" t="s">
        <v>544</v>
      </c>
      <c r="V338" s="128">
        <v>0.15</v>
      </c>
      <c r="W338" s="134">
        <v>200</v>
      </c>
      <c r="X338" s="231">
        <f t="shared" si="24"/>
        <v>229.99999999999997</v>
      </c>
      <c r="Y338" s="304"/>
      <c r="Z338" s="339">
        <v>0</v>
      </c>
      <c r="AA338" s="339">
        <v>0</v>
      </c>
      <c r="AB338" s="339">
        <v>0</v>
      </c>
      <c r="AC338" s="132"/>
      <c r="AD338" s="242"/>
      <c r="AE338" s="242"/>
      <c r="AF338" s="242"/>
      <c r="AG338" s="131"/>
      <c r="AH338" s="132"/>
      <c r="AI338" s="242"/>
      <c r="AJ338" s="242"/>
      <c r="AK338" s="242"/>
      <c r="AL338" s="242"/>
      <c r="AM338" s="242"/>
      <c r="AN338" s="242"/>
      <c r="AO338" s="242"/>
      <c r="AP338" s="242"/>
      <c r="AQ338" s="242"/>
      <c r="AR338" s="242"/>
      <c r="AS338" s="242"/>
      <c r="AT338" s="242"/>
      <c r="AU338" s="243"/>
      <c r="AV338" s="136"/>
      <c r="AW338" s="247"/>
      <c r="AX338" s="131"/>
      <c r="AY338" s="230"/>
      <c r="AZ338" s="242"/>
      <c r="BA338" s="131"/>
      <c r="BB338" s="441"/>
      <c r="BC338" s="362"/>
      <c r="BF338" s="324"/>
    </row>
    <row r="339" spans="1:59" s="300" customFormat="1" ht="17.100000000000001" customHeight="1" x14ac:dyDescent="0.2">
      <c r="A339" s="299"/>
      <c r="B339" s="228"/>
      <c r="C339" s="242" t="s">
        <v>195</v>
      </c>
      <c r="D339" s="243" t="s">
        <v>504</v>
      </c>
      <c r="E339" s="243" t="s">
        <v>1090</v>
      </c>
      <c r="F339" s="243"/>
      <c r="G339" s="243"/>
      <c r="H339" s="338" t="s">
        <v>995</v>
      </c>
      <c r="I339" s="148">
        <v>87</v>
      </c>
      <c r="J339" s="243"/>
      <c r="K339" s="412" t="s">
        <v>1089</v>
      </c>
      <c r="L339" s="275" t="s">
        <v>317</v>
      </c>
      <c r="M339" s="275" t="s">
        <v>318</v>
      </c>
      <c r="N339" s="275"/>
      <c r="O339" s="243">
        <v>600</v>
      </c>
      <c r="P339" s="243">
        <v>400</v>
      </c>
      <c r="Q339" s="243">
        <v>600</v>
      </c>
      <c r="R339" s="243">
        <f t="shared" si="23"/>
        <v>0.24</v>
      </c>
      <c r="S339" s="242"/>
      <c r="T339" s="242"/>
      <c r="U339" s="243" t="s">
        <v>544</v>
      </c>
      <c r="V339" s="128">
        <v>0.15</v>
      </c>
      <c r="W339" s="134">
        <v>200</v>
      </c>
      <c r="X339" s="231">
        <f t="shared" si="24"/>
        <v>229.99999999999997</v>
      </c>
      <c r="Y339" s="304"/>
      <c r="Z339" s="339">
        <v>0</v>
      </c>
      <c r="AA339" s="339">
        <v>0</v>
      </c>
      <c r="AB339" s="339">
        <v>0</v>
      </c>
      <c r="AC339" s="132"/>
      <c r="AD339" s="242"/>
      <c r="AE339" s="242"/>
      <c r="AF339" s="242"/>
      <c r="AG339" s="131"/>
      <c r="AH339" s="132"/>
      <c r="AI339" s="242"/>
      <c r="AJ339" s="242"/>
      <c r="AK339" s="242"/>
      <c r="AL339" s="242"/>
      <c r="AM339" s="242"/>
      <c r="AN339" s="242"/>
      <c r="AO339" s="242"/>
      <c r="AP339" s="242"/>
      <c r="AQ339" s="242"/>
      <c r="AR339" s="242"/>
      <c r="AS339" s="242"/>
      <c r="AT339" s="242"/>
      <c r="AU339" s="243"/>
      <c r="AV339" s="136"/>
      <c r="AW339" s="247"/>
      <c r="AX339" s="131"/>
      <c r="AY339" s="230"/>
      <c r="AZ339" s="242"/>
      <c r="BA339" s="131"/>
      <c r="BB339" s="441"/>
      <c r="BC339" s="362"/>
      <c r="BF339" s="324"/>
    </row>
    <row r="340" spans="1:59" s="300" customFormat="1" ht="17.100000000000001" customHeight="1" x14ac:dyDescent="0.2">
      <c r="A340" s="299"/>
      <c r="B340" s="228"/>
      <c r="C340" s="242" t="s">
        <v>195</v>
      </c>
      <c r="D340" s="243" t="s">
        <v>504</v>
      </c>
      <c r="E340" s="243" t="s">
        <v>1091</v>
      </c>
      <c r="F340" s="243"/>
      <c r="G340" s="243"/>
      <c r="H340" s="338" t="s">
        <v>1092</v>
      </c>
      <c r="I340" s="148">
        <v>87</v>
      </c>
      <c r="J340" s="243"/>
      <c r="K340" s="318" t="s">
        <v>1089</v>
      </c>
      <c r="L340" s="275" t="s">
        <v>214</v>
      </c>
      <c r="M340" s="275" t="s">
        <v>215</v>
      </c>
      <c r="N340" s="275"/>
      <c r="O340" s="243">
        <v>600</v>
      </c>
      <c r="P340" s="243">
        <v>400</v>
      </c>
      <c r="Q340" s="243">
        <v>600</v>
      </c>
      <c r="R340" s="243">
        <f t="shared" si="23"/>
        <v>0.24</v>
      </c>
      <c r="S340" s="242"/>
      <c r="T340" s="242"/>
      <c r="U340" s="243" t="s">
        <v>544</v>
      </c>
      <c r="V340" s="128">
        <v>0.15</v>
      </c>
      <c r="W340" s="134">
        <v>200</v>
      </c>
      <c r="X340" s="231">
        <f t="shared" si="24"/>
        <v>229.99999999999997</v>
      </c>
      <c r="Y340" s="304"/>
      <c r="Z340" s="339">
        <v>0</v>
      </c>
      <c r="AA340" s="339">
        <v>0</v>
      </c>
      <c r="AB340" s="339">
        <v>0</v>
      </c>
      <c r="AC340" s="132"/>
      <c r="AD340" s="242"/>
      <c r="AE340" s="242"/>
      <c r="AF340" s="242"/>
      <c r="AG340" s="131"/>
      <c r="AH340" s="132"/>
      <c r="AI340" s="242"/>
      <c r="AJ340" s="242"/>
      <c r="AK340" s="242"/>
      <c r="AL340" s="242"/>
      <c r="AM340" s="242"/>
      <c r="AN340" s="242"/>
      <c r="AO340" s="242"/>
      <c r="AP340" s="242"/>
      <c r="AQ340" s="242"/>
      <c r="AR340" s="242"/>
      <c r="AS340" s="242"/>
      <c r="AT340" s="242"/>
      <c r="AU340" s="243"/>
      <c r="AV340" s="136"/>
      <c r="AW340" s="247"/>
      <c r="AX340" s="131"/>
      <c r="AY340" s="230"/>
      <c r="AZ340" s="242"/>
      <c r="BA340" s="131"/>
      <c r="BB340" s="441"/>
      <c r="BC340" s="362"/>
      <c r="BF340" s="324"/>
    </row>
    <row r="341" spans="1:59" s="300" customFormat="1" ht="17.100000000000001" customHeight="1" x14ac:dyDescent="0.2">
      <c r="A341" s="299"/>
      <c r="B341" s="228"/>
      <c r="C341" s="242" t="s">
        <v>195</v>
      </c>
      <c r="D341" s="243" t="s">
        <v>504</v>
      </c>
      <c r="E341" s="243" t="s">
        <v>1093</v>
      </c>
      <c r="F341" s="243"/>
      <c r="G341" s="243"/>
      <c r="H341" s="338" t="s">
        <v>1092</v>
      </c>
      <c r="I341" s="148">
        <v>87</v>
      </c>
      <c r="J341" s="243"/>
      <c r="K341" s="318" t="s">
        <v>1094</v>
      </c>
      <c r="L341" s="275" t="s">
        <v>317</v>
      </c>
      <c r="M341" s="275" t="s">
        <v>318</v>
      </c>
      <c r="N341" s="275"/>
      <c r="O341" s="243">
        <v>600</v>
      </c>
      <c r="P341" s="243">
        <v>400</v>
      </c>
      <c r="Q341" s="243">
        <v>600</v>
      </c>
      <c r="R341" s="243">
        <f t="shared" si="23"/>
        <v>0.24</v>
      </c>
      <c r="S341" s="242"/>
      <c r="T341" s="242"/>
      <c r="U341" s="243" t="s">
        <v>544</v>
      </c>
      <c r="V341" s="128">
        <v>0.15</v>
      </c>
      <c r="W341" s="134">
        <v>200</v>
      </c>
      <c r="X341" s="231">
        <f t="shared" si="24"/>
        <v>229.99999999999997</v>
      </c>
      <c r="Y341" s="304"/>
      <c r="Z341" s="339">
        <v>0</v>
      </c>
      <c r="AA341" s="339">
        <v>0</v>
      </c>
      <c r="AB341" s="339">
        <v>0</v>
      </c>
      <c r="AC341" s="132"/>
      <c r="AD341" s="242"/>
      <c r="AE341" s="242"/>
      <c r="AF341" s="242"/>
      <c r="AG341" s="131"/>
      <c r="AH341" s="132"/>
      <c r="AI341" s="242"/>
      <c r="AJ341" s="242"/>
      <c r="AK341" s="242"/>
      <c r="AL341" s="242"/>
      <c r="AM341" s="242"/>
      <c r="AN341" s="242"/>
      <c r="AO341" s="242"/>
      <c r="AP341" s="242"/>
      <c r="AQ341" s="242"/>
      <c r="AR341" s="242"/>
      <c r="AS341" s="242"/>
      <c r="AT341" s="242"/>
      <c r="AU341" s="243"/>
      <c r="AV341" s="136"/>
      <c r="AW341" s="247"/>
      <c r="AX341" s="131"/>
      <c r="AY341" s="230"/>
      <c r="AZ341" s="242"/>
      <c r="BA341" s="131"/>
      <c r="BB341" s="441"/>
      <c r="BC341" s="362"/>
      <c r="BF341" s="324"/>
    </row>
    <row r="342" spans="1:59" s="300" customFormat="1" ht="17.100000000000001" customHeight="1" x14ac:dyDescent="0.2">
      <c r="A342" s="299"/>
      <c r="B342" s="228"/>
      <c r="C342" s="242" t="s">
        <v>195</v>
      </c>
      <c r="D342" s="243"/>
      <c r="E342" s="228" t="s">
        <v>1095</v>
      </c>
      <c r="F342" s="243"/>
      <c r="G342" s="243"/>
      <c r="H342" s="338" t="s">
        <v>995</v>
      </c>
      <c r="I342" s="148">
        <v>87</v>
      </c>
      <c r="J342" s="243"/>
      <c r="K342" s="318" t="s">
        <v>1094</v>
      </c>
      <c r="L342" s="275" t="s">
        <v>214</v>
      </c>
      <c r="M342" s="275" t="s">
        <v>215</v>
      </c>
      <c r="N342" s="275"/>
      <c r="O342" s="243">
        <v>600</v>
      </c>
      <c r="P342" s="243">
        <v>400</v>
      </c>
      <c r="Q342" s="243">
        <v>600</v>
      </c>
      <c r="R342" s="243">
        <f t="shared" ref="R342:R350" si="25">(O342*P342)/1000000</f>
        <v>0.24</v>
      </c>
      <c r="S342" s="242"/>
      <c r="T342" s="242"/>
      <c r="U342" s="243" t="s">
        <v>544</v>
      </c>
      <c r="V342" s="128">
        <v>0.15</v>
      </c>
      <c r="W342" s="306"/>
      <c r="X342" s="231">
        <f t="shared" si="24"/>
        <v>0</v>
      </c>
      <c r="Y342" s="304"/>
      <c r="Z342" s="339">
        <v>0</v>
      </c>
      <c r="AA342" s="339">
        <v>0</v>
      </c>
      <c r="AB342" s="339">
        <v>0</v>
      </c>
      <c r="AC342" s="132"/>
      <c r="AD342" s="242"/>
      <c r="AE342" s="242"/>
      <c r="AF342" s="242"/>
      <c r="AG342" s="131"/>
      <c r="AH342" s="132"/>
      <c r="AI342" s="242"/>
      <c r="AJ342" s="242"/>
      <c r="AK342" s="242"/>
      <c r="AL342" s="242"/>
      <c r="AM342" s="242"/>
      <c r="AN342" s="242"/>
      <c r="AO342" s="242"/>
      <c r="AP342" s="242"/>
      <c r="AQ342" s="242"/>
      <c r="AR342" s="242"/>
      <c r="AS342" s="242"/>
      <c r="AT342" s="242"/>
      <c r="AU342" s="243"/>
      <c r="AV342" s="136"/>
      <c r="AW342" s="247"/>
      <c r="AX342" s="131"/>
      <c r="AY342" s="230"/>
      <c r="AZ342" s="242"/>
      <c r="BA342" s="131"/>
      <c r="BB342" s="441"/>
      <c r="BC342" s="362"/>
    </row>
    <row r="343" spans="1:59" s="300" customFormat="1" ht="17.100000000000001" customHeight="1" x14ac:dyDescent="0.2">
      <c r="A343" s="299"/>
      <c r="B343" s="227"/>
      <c r="C343" s="232" t="s">
        <v>930</v>
      </c>
      <c r="D343" s="381"/>
      <c r="E343" s="228" t="s">
        <v>1096</v>
      </c>
      <c r="F343" s="228"/>
      <c r="G343" s="228"/>
      <c r="H343" s="338" t="s">
        <v>186</v>
      </c>
      <c r="I343" s="148">
        <v>87</v>
      </c>
      <c r="J343" s="228"/>
      <c r="K343" s="393" t="s">
        <v>1097</v>
      </c>
      <c r="L343" s="275" t="s">
        <v>188</v>
      </c>
      <c r="M343" s="275" t="s">
        <v>205</v>
      </c>
      <c r="N343" s="275" t="s">
        <v>933</v>
      </c>
      <c r="O343" s="317">
        <v>1000</v>
      </c>
      <c r="P343" s="243">
        <v>800</v>
      </c>
      <c r="Q343" s="228">
        <v>2200</v>
      </c>
      <c r="R343" s="243">
        <f t="shared" si="25"/>
        <v>0.8</v>
      </c>
      <c r="S343" s="132"/>
      <c r="T343" s="132"/>
      <c r="U343" s="228" t="s">
        <v>190</v>
      </c>
      <c r="V343" s="128">
        <v>0.15</v>
      </c>
      <c r="W343" s="134">
        <v>500</v>
      </c>
      <c r="X343" s="231">
        <f t="shared" si="24"/>
        <v>575</v>
      </c>
      <c r="Y343" s="396"/>
      <c r="Z343" s="339"/>
      <c r="AA343" s="339"/>
      <c r="AB343" s="339"/>
      <c r="AC343" s="132"/>
      <c r="AD343" s="242"/>
      <c r="AE343" s="242"/>
      <c r="AF343" s="242"/>
      <c r="AG343" s="131"/>
      <c r="AH343" s="228"/>
      <c r="AI343" s="243"/>
      <c r="AJ343" s="243"/>
      <c r="AK343" s="243"/>
      <c r="AL343" s="243"/>
      <c r="AM343" s="242"/>
      <c r="AN343" s="242"/>
      <c r="AO343" s="242"/>
      <c r="AP343" s="242"/>
      <c r="AQ343" s="242"/>
      <c r="AR343" s="242"/>
      <c r="AS343" s="242"/>
      <c r="AT343" s="242"/>
      <c r="AU343" s="243"/>
      <c r="AV343" s="136"/>
      <c r="AW343" s="247"/>
      <c r="AX343" s="131"/>
      <c r="AY343" s="230"/>
      <c r="AZ343" s="242"/>
      <c r="BA343" s="131"/>
      <c r="BB343" s="441"/>
      <c r="BC343" s="366" t="s">
        <v>1098</v>
      </c>
    </row>
    <row r="344" spans="1:59" s="300" customFormat="1" ht="17.100000000000001" customHeight="1" x14ac:dyDescent="0.2">
      <c r="A344" s="299"/>
      <c r="B344" s="227"/>
      <c r="C344" s="232" t="s">
        <v>930</v>
      </c>
      <c r="D344" s="381"/>
      <c r="E344" s="228" t="s">
        <v>1099</v>
      </c>
      <c r="F344" s="228"/>
      <c r="G344" s="228"/>
      <c r="H344" s="338" t="s">
        <v>186</v>
      </c>
      <c r="I344" s="148">
        <v>87</v>
      </c>
      <c r="J344" s="228"/>
      <c r="K344" s="393" t="s">
        <v>1100</v>
      </c>
      <c r="L344" s="275" t="s">
        <v>188</v>
      </c>
      <c r="M344" s="275" t="s">
        <v>205</v>
      </c>
      <c r="N344" s="275" t="s">
        <v>933</v>
      </c>
      <c r="O344" s="228">
        <v>1000</v>
      </c>
      <c r="P344" s="228">
        <v>800</v>
      </c>
      <c r="Q344" s="228">
        <v>2200</v>
      </c>
      <c r="R344" s="243">
        <f t="shared" si="25"/>
        <v>0.8</v>
      </c>
      <c r="S344" s="132"/>
      <c r="T344" s="132"/>
      <c r="U344" s="228" t="s">
        <v>190</v>
      </c>
      <c r="V344" s="128">
        <v>0.15</v>
      </c>
      <c r="W344" s="134">
        <v>500</v>
      </c>
      <c r="X344" s="231">
        <f t="shared" si="24"/>
        <v>575</v>
      </c>
      <c r="Y344" s="135"/>
      <c r="Z344" s="339"/>
      <c r="AA344" s="339"/>
      <c r="AB344" s="339"/>
      <c r="AC344" s="132"/>
      <c r="AD344" s="242"/>
      <c r="AE344" s="242"/>
      <c r="AF344" s="242"/>
      <c r="AG344" s="131"/>
      <c r="AH344" s="228"/>
      <c r="AI344" s="243"/>
      <c r="AJ344" s="243"/>
      <c r="AK344" s="243"/>
      <c r="AL344" s="243"/>
      <c r="AM344" s="242"/>
      <c r="AN344" s="242"/>
      <c r="AO344" s="242"/>
      <c r="AP344" s="242"/>
      <c r="AQ344" s="242"/>
      <c r="AR344" s="242"/>
      <c r="AS344" s="242"/>
      <c r="AT344" s="242"/>
      <c r="AU344" s="243"/>
      <c r="AV344" s="136"/>
      <c r="AW344" s="247"/>
      <c r="AX344" s="131"/>
      <c r="AY344" s="230"/>
      <c r="AZ344" s="242"/>
      <c r="BA344" s="131"/>
      <c r="BB344" s="441"/>
      <c r="BC344" s="428" t="s">
        <v>1098</v>
      </c>
      <c r="BF344" s="320"/>
    </row>
    <row r="345" spans="1:59" s="300" customFormat="1" ht="17.100000000000001" customHeight="1" x14ac:dyDescent="0.2">
      <c r="A345" s="299" t="s">
        <v>183</v>
      </c>
      <c r="B345" s="228"/>
      <c r="C345" s="242" t="s">
        <v>195</v>
      </c>
      <c r="D345" s="243" t="s">
        <v>449</v>
      </c>
      <c r="E345" s="228" t="s">
        <v>1101</v>
      </c>
      <c r="F345" s="243"/>
      <c r="G345" s="243"/>
      <c r="H345" s="338" t="s">
        <v>574</v>
      </c>
      <c r="I345" s="148">
        <v>87</v>
      </c>
      <c r="J345" s="243"/>
      <c r="K345" s="248" t="s">
        <v>1102</v>
      </c>
      <c r="L345" s="275" t="s">
        <v>188</v>
      </c>
      <c r="M345" s="275" t="s">
        <v>205</v>
      </c>
      <c r="N345" s="275" t="s">
        <v>1103</v>
      </c>
      <c r="O345" s="243">
        <v>1000</v>
      </c>
      <c r="P345" s="273">
        <v>800</v>
      </c>
      <c r="Q345" s="273">
        <v>200</v>
      </c>
      <c r="R345" s="243">
        <f t="shared" si="25"/>
        <v>0.8</v>
      </c>
      <c r="S345" s="242"/>
      <c r="T345" s="242"/>
      <c r="U345" s="243" t="s">
        <v>190</v>
      </c>
      <c r="V345" s="128">
        <v>0.15</v>
      </c>
      <c r="W345" s="134">
        <v>200</v>
      </c>
      <c r="X345" s="231">
        <f t="shared" si="24"/>
        <v>229.99999999999997</v>
      </c>
      <c r="Y345" s="304"/>
      <c r="Z345" s="339">
        <v>348800</v>
      </c>
      <c r="AA345" s="339">
        <v>380638</v>
      </c>
      <c r="AB345" s="339">
        <v>501000</v>
      </c>
      <c r="AC345" s="132"/>
      <c r="AD345" s="242"/>
      <c r="AE345" s="242"/>
      <c r="AF345" s="242"/>
      <c r="AG345" s="131"/>
      <c r="AH345" s="132"/>
      <c r="AI345" s="242"/>
      <c r="AJ345" s="242"/>
      <c r="AK345" s="242"/>
      <c r="AL345" s="242"/>
      <c r="AM345" s="242"/>
      <c r="AN345" s="242"/>
      <c r="AO345" s="242"/>
      <c r="AP345" s="242"/>
      <c r="AQ345" s="242"/>
      <c r="AR345" s="242"/>
      <c r="AS345" s="242"/>
      <c r="AT345" s="242"/>
      <c r="AU345" s="243"/>
      <c r="AV345" s="136"/>
      <c r="AW345" s="247"/>
      <c r="AX345" s="131"/>
      <c r="AY345" s="230"/>
      <c r="AZ345" s="242"/>
      <c r="BA345" s="131"/>
      <c r="BB345" s="441"/>
      <c r="BC345" s="362"/>
      <c r="BF345" s="320"/>
    </row>
    <row r="346" spans="1:59" s="300" customFormat="1" ht="17.100000000000001" customHeight="1" x14ac:dyDescent="0.2">
      <c r="A346" s="299" t="s">
        <v>183</v>
      </c>
      <c r="B346" s="228"/>
      <c r="C346" s="242" t="s">
        <v>195</v>
      </c>
      <c r="D346" s="243" t="s">
        <v>449</v>
      </c>
      <c r="E346" s="228" t="s">
        <v>1104</v>
      </c>
      <c r="F346" s="243"/>
      <c r="G346" s="243"/>
      <c r="H346" s="338" t="s">
        <v>574</v>
      </c>
      <c r="I346" s="148">
        <v>87</v>
      </c>
      <c r="J346" s="243"/>
      <c r="K346" s="248" t="s">
        <v>1102</v>
      </c>
      <c r="L346" s="275" t="s">
        <v>214</v>
      </c>
      <c r="M346" s="275" t="s">
        <v>229</v>
      </c>
      <c r="N346" s="275" t="s">
        <v>1103</v>
      </c>
      <c r="O346" s="243">
        <v>1000</v>
      </c>
      <c r="P346" s="273">
        <v>800</v>
      </c>
      <c r="Q346" s="273">
        <v>200</v>
      </c>
      <c r="R346" s="259">
        <f t="shared" si="25"/>
        <v>0.8</v>
      </c>
      <c r="S346" s="242"/>
      <c r="T346" s="242"/>
      <c r="U346" s="243" t="s">
        <v>190</v>
      </c>
      <c r="V346" s="128">
        <v>0.15</v>
      </c>
      <c r="W346" s="134">
        <v>200</v>
      </c>
      <c r="X346" s="231">
        <f t="shared" si="24"/>
        <v>229.99999999999997</v>
      </c>
      <c r="Y346" s="304"/>
      <c r="Z346" s="339">
        <v>348800</v>
      </c>
      <c r="AA346" s="339">
        <v>380638</v>
      </c>
      <c r="AB346" s="339">
        <v>508000</v>
      </c>
      <c r="AC346" s="132"/>
      <c r="AD346" s="242"/>
      <c r="AE346" s="242"/>
      <c r="AF346" s="242"/>
      <c r="AG346" s="131"/>
      <c r="AH346" s="132"/>
      <c r="AI346" s="242"/>
      <c r="AJ346" s="242"/>
      <c r="AK346" s="242"/>
      <c r="AL346" s="242"/>
      <c r="AM346" s="242"/>
      <c r="AN346" s="242"/>
      <c r="AO346" s="242"/>
      <c r="AP346" s="242"/>
      <c r="AQ346" s="242"/>
      <c r="AR346" s="242"/>
      <c r="AS346" s="242"/>
      <c r="AT346" s="242"/>
      <c r="AU346" s="243"/>
      <c r="AV346" s="136"/>
      <c r="AW346" s="247"/>
      <c r="AX346" s="131"/>
      <c r="AY346" s="230"/>
      <c r="AZ346" s="242"/>
      <c r="BA346" s="131"/>
      <c r="BB346" s="441"/>
      <c r="BC346" s="362"/>
    </row>
    <row r="347" spans="1:59" s="300" customFormat="1" ht="17.100000000000001" customHeight="1" x14ac:dyDescent="0.2">
      <c r="A347" s="299" t="s">
        <v>183</v>
      </c>
      <c r="B347" s="228"/>
      <c r="C347" s="242" t="s">
        <v>195</v>
      </c>
      <c r="D347" s="243" t="s">
        <v>449</v>
      </c>
      <c r="E347" s="228" t="s">
        <v>1105</v>
      </c>
      <c r="F347" s="243"/>
      <c r="G347" s="243"/>
      <c r="H347" s="338" t="s">
        <v>574</v>
      </c>
      <c r="I347" s="148">
        <v>87</v>
      </c>
      <c r="J347" s="243"/>
      <c r="K347" s="248" t="s">
        <v>1102</v>
      </c>
      <c r="L347" s="275" t="s">
        <v>317</v>
      </c>
      <c r="M347" s="275" t="s">
        <v>269</v>
      </c>
      <c r="N347" s="275" t="s">
        <v>1103</v>
      </c>
      <c r="O347" s="243">
        <v>1000</v>
      </c>
      <c r="P347" s="273">
        <v>800</v>
      </c>
      <c r="Q347" s="273">
        <v>200</v>
      </c>
      <c r="R347" s="243">
        <f t="shared" si="25"/>
        <v>0.8</v>
      </c>
      <c r="S347" s="242"/>
      <c r="T347" s="242"/>
      <c r="U347" s="243" t="s">
        <v>190</v>
      </c>
      <c r="V347" s="128">
        <v>0.15</v>
      </c>
      <c r="W347" s="134">
        <v>200</v>
      </c>
      <c r="X347" s="231">
        <f t="shared" si="24"/>
        <v>229.99999999999997</v>
      </c>
      <c r="Y347" s="304"/>
      <c r="Z347" s="339">
        <v>348800</v>
      </c>
      <c r="AA347" s="339">
        <v>380638</v>
      </c>
      <c r="AB347" s="339">
        <v>515000</v>
      </c>
      <c r="AC347" s="132"/>
      <c r="AD347" s="242"/>
      <c r="AE347" s="242"/>
      <c r="AF347" s="242"/>
      <c r="AG347" s="131"/>
      <c r="AH347" s="132"/>
      <c r="AI347" s="242"/>
      <c r="AJ347" s="242"/>
      <c r="AK347" s="242"/>
      <c r="AL347" s="242"/>
      <c r="AM347" s="242"/>
      <c r="AN347" s="242"/>
      <c r="AO347" s="242"/>
      <c r="AP347" s="242"/>
      <c r="AQ347" s="242"/>
      <c r="AR347" s="242"/>
      <c r="AS347" s="242"/>
      <c r="AT347" s="242"/>
      <c r="AU347" s="243"/>
      <c r="AV347" s="136"/>
      <c r="AW347" s="247"/>
      <c r="AX347" s="131"/>
      <c r="AY347" s="230"/>
      <c r="AZ347" s="242"/>
      <c r="BA347" s="131"/>
      <c r="BB347" s="441"/>
      <c r="BC347" s="362"/>
    </row>
    <row r="348" spans="1:59" s="300" customFormat="1" ht="17.100000000000001" customHeight="1" x14ac:dyDescent="0.2">
      <c r="A348" s="299" t="s">
        <v>183</v>
      </c>
      <c r="B348" s="228"/>
      <c r="C348" s="242" t="s">
        <v>195</v>
      </c>
      <c r="D348" s="243" t="s">
        <v>449</v>
      </c>
      <c r="E348" s="228" t="s">
        <v>1106</v>
      </c>
      <c r="F348" s="243"/>
      <c r="G348" s="243"/>
      <c r="H348" s="338" t="s">
        <v>574</v>
      </c>
      <c r="I348" s="148">
        <v>87</v>
      </c>
      <c r="J348" s="243"/>
      <c r="K348" s="248" t="s">
        <v>1102</v>
      </c>
      <c r="L348" s="275" t="s">
        <v>366</v>
      </c>
      <c r="M348" s="275" t="s">
        <v>367</v>
      </c>
      <c r="N348" s="275" t="s">
        <v>1107</v>
      </c>
      <c r="O348" s="243">
        <v>1000</v>
      </c>
      <c r="P348" s="273">
        <v>800</v>
      </c>
      <c r="Q348" s="273">
        <v>200</v>
      </c>
      <c r="R348" s="243">
        <f t="shared" si="25"/>
        <v>0.8</v>
      </c>
      <c r="S348" s="242"/>
      <c r="T348" s="242"/>
      <c r="U348" s="243" t="s">
        <v>190</v>
      </c>
      <c r="V348" s="128">
        <v>0.15</v>
      </c>
      <c r="W348" s="134">
        <v>200</v>
      </c>
      <c r="X348" s="231">
        <f t="shared" si="24"/>
        <v>229.99999999999997</v>
      </c>
      <c r="Y348" s="304"/>
      <c r="Z348" s="339">
        <v>348800</v>
      </c>
      <c r="AA348" s="339">
        <v>380638</v>
      </c>
      <c r="AB348" s="339">
        <v>522000</v>
      </c>
      <c r="AC348" s="132"/>
      <c r="AD348" s="242"/>
      <c r="AE348" s="242"/>
      <c r="AF348" s="242"/>
      <c r="AG348" s="131"/>
      <c r="AH348" s="132"/>
      <c r="AI348" s="242"/>
      <c r="AJ348" s="242"/>
      <c r="AK348" s="242"/>
      <c r="AL348" s="242"/>
      <c r="AM348" s="242"/>
      <c r="AN348" s="242"/>
      <c r="AO348" s="242"/>
      <c r="AP348" s="242"/>
      <c r="AQ348" s="242"/>
      <c r="AR348" s="242"/>
      <c r="AS348" s="242"/>
      <c r="AT348" s="242"/>
      <c r="AU348" s="243"/>
      <c r="AV348" s="136"/>
      <c r="AW348" s="247"/>
      <c r="AX348" s="131"/>
      <c r="AY348" s="230"/>
      <c r="AZ348" s="242"/>
      <c r="BA348" s="131"/>
      <c r="BB348" s="441"/>
      <c r="BC348" s="362"/>
    </row>
    <row r="349" spans="1:59" s="300" customFormat="1" ht="17.100000000000001" customHeight="1" x14ac:dyDescent="0.2">
      <c r="A349" s="299" t="s">
        <v>183</v>
      </c>
      <c r="B349" s="228"/>
      <c r="C349" s="242" t="s">
        <v>195</v>
      </c>
      <c r="D349" s="243" t="s">
        <v>449</v>
      </c>
      <c r="E349" s="228" t="s">
        <v>1108</v>
      </c>
      <c r="F349" s="243"/>
      <c r="G349" s="243"/>
      <c r="H349" s="338" t="s">
        <v>574</v>
      </c>
      <c r="I349" s="148">
        <v>87</v>
      </c>
      <c r="J349" s="243"/>
      <c r="K349" s="248" t="s">
        <v>1109</v>
      </c>
      <c r="L349" s="275" t="s">
        <v>188</v>
      </c>
      <c r="M349" s="275" t="s">
        <v>205</v>
      </c>
      <c r="N349" s="275" t="s">
        <v>1103</v>
      </c>
      <c r="O349" s="243">
        <v>1000</v>
      </c>
      <c r="P349" s="243">
        <v>1000</v>
      </c>
      <c r="Q349" s="243">
        <v>1000</v>
      </c>
      <c r="R349" s="243">
        <f t="shared" si="25"/>
        <v>1</v>
      </c>
      <c r="S349" s="242"/>
      <c r="T349" s="242"/>
      <c r="U349" s="243" t="s">
        <v>190</v>
      </c>
      <c r="V349" s="128">
        <v>0.15</v>
      </c>
      <c r="W349" s="134">
        <v>200</v>
      </c>
      <c r="X349" s="231">
        <f t="shared" si="24"/>
        <v>229.99999999999997</v>
      </c>
      <c r="Y349" s="304"/>
      <c r="Z349" s="339">
        <v>0</v>
      </c>
      <c r="AA349" s="339">
        <v>0</v>
      </c>
      <c r="AB349" s="339">
        <v>0</v>
      </c>
      <c r="AC349" s="132"/>
      <c r="AD349" s="242"/>
      <c r="AE349" s="242"/>
      <c r="AF349" s="242"/>
      <c r="AG349" s="131"/>
      <c r="AH349" s="132"/>
      <c r="AI349" s="242"/>
      <c r="AJ349" s="242"/>
      <c r="AK349" s="242"/>
      <c r="AL349" s="242"/>
      <c r="AM349" s="242"/>
      <c r="AN349" s="242"/>
      <c r="AO349" s="242"/>
      <c r="AP349" s="242"/>
      <c r="AQ349" s="242"/>
      <c r="AR349" s="242"/>
      <c r="AS349" s="242"/>
      <c r="AT349" s="242"/>
      <c r="AU349" s="243"/>
      <c r="AV349" s="136"/>
      <c r="AW349" s="247"/>
      <c r="AX349" s="131"/>
      <c r="AY349" s="230"/>
      <c r="AZ349" s="242"/>
      <c r="BA349" s="131"/>
      <c r="BB349" s="441"/>
      <c r="BC349" s="362" t="s">
        <v>975</v>
      </c>
    </row>
    <row r="350" spans="1:59" s="300" customFormat="1" ht="17.100000000000001" customHeight="1" x14ac:dyDescent="0.2">
      <c r="A350" s="299" t="s">
        <v>183</v>
      </c>
      <c r="B350" s="228"/>
      <c r="C350" s="242" t="s">
        <v>195</v>
      </c>
      <c r="D350" s="243" t="s">
        <v>449</v>
      </c>
      <c r="E350" s="228" t="s">
        <v>1110</v>
      </c>
      <c r="F350" s="243"/>
      <c r="G350" s="243"/>
      <c r="H350" s="338" t="s">
        <v>574</v>
      </c>
      <c r="I350" s="148">
        <v>87</v>
      </c>
      <c r="J350" s="243"/>
      <c r="K350" s="248" t="s">
        <v>1109</v>
      </c>
      <c r="L350" s="275" t="s">
        <v>188</v>
      </c>
      <c r="M350" s="275" t="s">
        <v>205</v>
      </c>
      <c r="N350" s="275" t="s">
        <v>1103</v>
      </c>
      <c r="O350" s="243">
        <v>1000</v>
      </c>
      <c r="P350" s="243">
        <v>1000</v>
      </c>
      <c r="Q350" s="243">
        <v>1000</v>
      </c>
      <c r="R350" s="243">
        <f t="shared" si="25"/>
        <v>1</v>
      </c>
      <c r="S350" s="242"/>
      <c r="T350" s="242"/>
      <c r="U350" s="243" t="s">
        <v>190</v>
      </c>
      <c r="V350" s="128">
        <v>0.15</v>
      </c>
      <c r="W350" s="134">
        <v>200</v>
      </c>
      <c r="X350" s="231">
        <f t="shared" si="24"/>
        <v>229.99999999999997</v>
      </c>
      <c r="Y350" s="319"/>
      <c r="Z350" s="339">
        <v>0</v>
      </c>
      <c r="AA350" s="339">
        <v>0</v>
      </c>
      <c r="AB350" s="339">
        <v>0</v>
      </c>
      <c r="AC350" s="132"/>
      <c r="AD350" s="242"/>
      <c r="AE350" s="242"/>
      <c r="AF350" s="242"/>
      <c r="AG350" s="131"/>
      <c r="AH350" s="132"/>
      <c r="AI350" s="242"/>
      <c r="AJ350" s="242"/>
      <c r="AK350" s="242"/>
      <c r="AL350" s="242"/>
      <c r="AM350" s="242"/>
      <c r="AN350" s="242"/>
      <c r="AO350" s="242"/>
      <c r="AP350" s="242"/>
      <c r="AQ350" s="242"/>
      <c r="AR350" s="242"/>
      <c r="AS350" s="242"/>
      <c r="AT350" s="242"/>
      <c r="AU350" s="243"/>
      <c r="AV350" s="136"/>
      <c r="AW350" s="247"/>
      <c r="AX350" s="131"/>
      <c r="AY350" s="230"/>
      <c r="AZ350" s="242"/>
      <c r="BA350" s="131"/>
      <c r="BB350" s="441"/>
      <c r="BC350" s="362" t="s">
        <v>975</v>
      </c>
    </row>
    <row r="351" spans="1:59" s="236" customFormat="1" ht="6" customHeight="1" x14ac:dyDescent="0.2">
      <c r="A351" s="285"/>
      <c r="B351" s="219"/>
      <c r="C351" s="356"/>
      <c r="D351" s="288"/>
      <c r="E351" s="288"/>
      <c r="F351" s="219"/>
      <c r="G351" s="219"/>
      <c r="H351" s="351"/>
      <c r="I351" s="356"/>
      <c r="J351" s="219"/>
      <c r="K351" s="219"/>
      <c r="L351" s="356"/>
      <c r="M351" s="219"/>
      <c r="N351" s="219"/>
      <c r="O351" s="219"/>
      <c r="P351" s="219"/>
      <c r="Q351" s="219"/>
      <c r="R351" s="219"/>
      <c r="S351" s="219"/>
      <c r="T351" s="219"/>
      <c r="U351" s="219"/>
      <c r="V351" s="219"/>
      <c r="W351" s="219"/>
      <c r="X351" s="220"/>
      <c r="Y351" s="220"/>
      <c r="Z351" s="220"/>
      <c r="AA351" s="220"/>
      <c r="AB351" s="220"/>
      <c r="AC351" s="220"/>
      <c r="AD351" s="220"/>
      <c r="AE351" s="220"/>
      <c r="AF351" s="220"/>
      <c r="AG351" s="220"/>
      <c r="AH351" s="220"/>
      <c r="AI351" s="220"/>
      <c r="AJ351" s="220"/>
      <c r="AK351" s="220"/>
      <c r="AL351" s="220"/>
      <c r="AM351" s="220"/>
      <c r="AN351" s="220"/>
      <c r="AO351" s="220"/>
      <c r="AP351" s="220"/>
      <c r="AQ351" s="220"/>
      <c r="AR351" s="220"/>
      <c r="AS351" s="220"/>
      <c r="AT351" s="220"/>
      <c r="AU351" s="220"/>
      <c r="AV351" s="220"/>
      <c r="AW351" s="221"/>
      <c r="AX351" s="220"/>
      <c r="AY351" s="221"/>
      <c r="AZ351" s="222"/>
      <c r="BA351" s="223"/>
      <c r="BB351" s="438"/>
      <c r="BC351" s="370"/>
      <c r="BD351" s="470"/>
      <c r="BE351" s="470"/>
      <c r="BF351" s="470"/>
      <c r="BG351" s="220"/>
    </row>
    <row r="352" spans="1:59" s="236" customFormat="1" x14ac:dyDescent="0.2">
      <c r="A352" s="23" t="s">
        <v>1111</v>
      </c>
      <c r="B352" s="23"/>
      <c r="C352" s="357" t="s">
        <v>1111</v>
      </c>
      <c r="D352" s="123" t="s">
        <v>1111</v>
      </c>
      <c r="E352" s="123" t="s">
        <v>1111</v>
      </c>
      <c r="F352" s="23"/>
      <c r="G352" s="23" t="s">
        <v>1111</v>
      </c>
      <c r="H352" s="352" t="s">
        <v>1111</v>
      </c>
      <c r="I352" s="357" t="s">
        <v>1111</v>
      </c>
      <c r="J352" s="23"/>
      <c r="K352" s="23" t="s">
        <v>1111</v>
      </c>
      <c r="L352" s="357" t="s">
        <v>1111</v>
      </c>
      <c r="M352" s="23" t="s">
        <v>1111</v>
      </c>
      <c r="N352" s="23" t="s">
        <v>1111</v>
      </c>
      <c r="O352" s="23" t="s">
        <v>1111</v>
      </c>
      <c r="P352" s="23" t="s">
        <v>1111</v>
      </c>
      <c r="Q352" s="23" t="s">
        <v>1111</v>
      </c>
      <c r="R352" s="23" t="s">
        <v>1111</v>
      </c>
      <c r="S352" s="23" t="s">
        <v>1111</v>
      </c>
      <c r="T352" s="23" t="s">
        <v>1111</v>
      </c>
      <c r="U352" s="23" t="s">
        <v>1111</v>
      </c>
      <c r="V352" s="23" t="s">
        <v>1111</v>
      </c>
      <c r="W352" s="23" t="s">
        <v>1111</v>
      </c>
      <c r="X352" s="23" t="s">
        <v>1111</v>
      </c>
      <c r="Y352" s="23" t="s">
        <v>1111</v>
      </c>
      <c r="Z352" s="23" t="s">
        <v>1111</v>
      </c>
      <c r="AA352" s="23" t="s">
        <v>1111</v>
      </c>
      <c r="AB352" s="23" t="s">
        <v>1111</v>
      </c>
      <c r="AC352" s="23" t="s">
        <v>1111</v>
      </c>
      <c r="AD352" s="23" t="s">
        <v>1111</v>
      </c>
      <c r="AE352" s="23"/>
      <c r="AF352" s="23" t="s">
        <v>1111</v>
      </c>
      <c r="AG352" s="23" t="s">
        <v>1111</v>
      </c>
      <c r="AH352" s="23" t="s">
        <v>1111</v>
      </c>
      <c r="AI352" s="23"/>
      <c r="AJ352" s="23" t="s">
        <v>1111</v>
      </c>
      <c r="AK352" s="23"/>
      <c r="AL352" s="23" t="s">
        <v>1111</v>
      </c>
      <c r="AM352" s="23"/>
      <c r="AN352" s="23" t="s">
        <v>1111</v>
      </c>
      <c r="AO352" s="23"/>
      <c r="AP352" s="23"/>
      <c r="AQ352" s="23"/>
      <c r="AR352" s="23"/>
      <c r="AS352" s="23"/>
      <c r="AT352" s="23" t="s">
        <v>1111</v>
      </c>
      <c r="AU352" s="23" t="s">
        <v>1111</v>
      </c>
      <c r="AV352" s="23"/>
      <c r="AW352" s="75" t="s">
        <v>1111</v>
      </c>
      <c r="AX352" s="23" t="s">
        <v>1111</v>
      </c>
      <c r="AY352" s="75"/>
      <c r="AZ352" s="102"/>
      <c r="BA352" s="123"/>
      <c r="BB352" s="439"/>
      <c r="BC352" s="371" t="s">
        <v>1111</v>
      </c>
      <c r="BD352" s="470"/>
      <c r="BE352" s="470"/>
      <c r="BF352" s="470"/>
      <c r="BG352" s="23" t="s">
        <v>1111</v>
      </c>
    </row>
    <row r="353" spans="3:58" s="236" customFormat="1" x14ac:dyDescent="0.2">
      <c r="C353" s="249"/>
      <c r="D353" s="218"/>
      <c r="E353" s="286"/>
      <c r="F353" s="250"/>
      <c r="H353" s="353"/>
      <c r="I353" s="249"/>
      <c r="L353" s="249"/>
      <c r="M353" s="249"/>
      <c r="N353" s="251"/>
      <c r="O353" s="252"/>
      <c r="P353" s="252"/>
      <c r="Q353" s="252"/>
      <c r="R353" s="253"/>
      <c r="S353" s="249"/>
      <c r="T353" s="249"/>
      <c r="U353" s="253"/>
      <c r="V353" s="253"/>
      <c r="W353" s="253"/>
      <c r="X353" s="253"/>
      <c r="Y353" s="253"/>
      <c r="Z353" s="254"/>
      <c r="AA353" s="254"/>
      <c r="AB353" s="254"/>
      <c r="AH353" s="249"/>
      <c r="AI353" s="249"/>
      <c r="AJ353" s="249"/>
      <c r="AK353" s="249"/>
      <c r="AL353" s="249"/>
      <c r="AM353" s="249"/>
      <c r="AN353" s="249"/>
      <c r="AO353" s="249"/>
      <c r="AP353" s="249"/>
      <c r="AQ353" s="249"/>
      <c r="AR353" s="249"/>
      <c r="AS353" s="249"/>
      <c r="AT353" s="249"/>
      <c r="AW353" s="255"/>
      <c r="AX353" s="249"/>
      <c r="AY353" s="255"/>
      <c r="AZ353" s="256"/>
      <c r="BA353" s="257"/>
      <c r="BB353" s="440"/>
      <c r="BC353" s="372"/>
      <c r="BD353" s="470"/>
      <c r="BE353" s="470"/>
      <c r="BF353" s="470"/>
    </row>
    <row r="354" spans="3:58" s="236" customFormat="1" x14ac:dyDescent="0.2">
      <c r="C354" s="249"/>
      <c r="D354" s="218"/>
      <c r="E354" s="286"/>
      <c r="F354" s="250"/>
      <c r="H354" s="353"/>
      <c r="I354" s="249"/>
      <c r="L354" s="249"/>
      <c r="M354" s="249"/>
      <c r="N354" s="251"/>
      <c r="O354" s="252"/>
      <c r="P354" s="252"/>
      <c r="Q354" s="252"/>
      <c r="R354" s="253"/>
      <c r="S354" s="249"/>
      <c r="T354" s="249"/>
      <c r="U354" s="253"/>
      <c r="V354" s="253"/>
      <c r="W354" s="253"/>
      <c r="X354" s="253"/>
      <c r="Y354" s="253"/>
      <c r="Z354" s="254"/>
      <c r="AA354" s="254"/>
      <c r="AB354" s="254"/>
      <c r="AH354" s="249"/>
      <c r="AI354" s="249"/>
      <c r="AJ354" s="249"/>
      <c r="AK354" s="249"/>
      <c r="AL354" s="249"/>
      <c r="AM354" s="249"/>
      <c r="AN354" s="249"/>
      <c r="AO354" s="249"/>
      <c r="AP354" s="249"/>
      <c r="AQ354" s="249"/>
      <c r="AR354" s="249"/>
      <c r="AS354" s="249"/>
      <c r="AT354" s="249"/>
      <c r="AW354" s="255"/>
      <c r="AX354" s="249"/>
      <c r="AY354" s="255"/>
      <c r="AZ354" s="256"/>
      <c r="BA354" s="257"/>
      <c r="BB354" s="440"/>
      <c r="BC354" s="372"/>
      <c r="BD354" s="470"/>
      <c r="BE354" s="470"/>
      <c r="BF354" s="470"/>
    </row>
    <row r="355" spans="3:58" s="236" customFormat="1" x14ac:dyDescent="0.2">
      <c r="C355" s="249"/>
      <c r="D355" s="218"/>
      <c r="E355" s="286"/>
      <c r="F355" s="250"/>
      <c r="H355" s="353"/>
      <c r="I355" s="249"/>
      <c r="L355" s="249"/>
      <c r="M355" s="249"/>
      <c r="N355" s="251"/>
      <c r="O355" s="252"/>
      <c r="P355" s="252"/>
      <c r="Q355" s="252"/>
      <c r="R355" s="253"/>
      <c r="S355" s="249"/>
      <c r="T355" s="249"/>
      <c r="U355" s="253"/>
      <c r="V355" s="253"/>
      <c r="W355" s="253"/>
      <c r="X355" s="253"/>
      <c r="Y355" s="253"/>
      <c r="Z355" s="254"/>
      <c r="AA355" s="254"/>
      <c r="AB355" s="254"/>
      <c r="AH355" s="249"/>
      <c r="AI355" s="249"/>
      <c r="AJ355" s="249"/>
      <c r="AK355" s="249"/>
      <c r="AL355" s="249"/>
      <c r="AM355" s="249"/>
      <c r="AN355" s="249"/>
      <c r="AO355" s="249"/>
      <c r="AP355" s="249"/>
      <c r="AQ355" s="249"/>
      <c r="AR355" s="249"/>
      <c r="AS355" s="249"/>
      <c r="AT355" s="249"/>
      <c r="AW355" s="255"/>
      <c r="AX355" s="249"/>
      <c r="AY355" s="255"/>
      <c r="AZ355" s="256"/>
      <c r="BA355" s="257"/>
      <c r="BB355" s="440"/>
      <c r="BC355" s="372"/>
      <c r="BD355" s="470"/>
      <c r="BE355" s="470"/>
      <c r="BF355" s="470"/>
    </row>
    <row r="356" spans="3:58" s="236" customFormat="1" x14ac:dyDescent="0.2">
      <c r="C356" s="249"/>
      <c r="D356" s="218"/>
      <c r="E356" s="286"/>
      <c r="F356" s="250"/>
      <c r="H356" s="353"/>
      <c r="I356" s="249"/>
      <c r="L356" s="249"/>
      <c r="M356" s="249"/>
      <c r="N356" s="251"/>
      <c r="O356" s="252"/>
      <c r="P356" s="252"/>
      <c r="Q356" s="252"/>
      <c r="R356" s="253"/>
      <c r="S356" s="249"/>
      <c r="T356" s="249"/>
      <c r="U356" s="253"/>
      <c r="V356" s="253"/>
      <c r="W356" s="253"/>
      <c r="X356" s="253"/>
      <c r="Y356" s="253"/>
      <c r="Z356" s="254"/>
      <c r="AA356" s="254"/>
      <c r="AB356" s="254"/>
      <c r="AH356" s="249"/>
      <c r="AI356" s="249"/>
      <c r="AJ356" s="249"/>
      <c r="AK356" s="249"/>
      <c r="AL356" s="249"/>
      <c r="AM356" s="249"/>
      <c r="AN356" s="249"/>
      <c r="AO356" s="249"/>
      <c r="AP356" s="249"/>
      <c r="AQ356" s="249"/>
      <c r="AR356" s="249"/>
      <c r="AS356" s="249"/>
      <c r="AT356" s="249"/>
      <c r="AW356" s="255"/>
      <c r="AX356" s="249"/>
      <c r="AY356" s="255"/>
      <c r="AZ356" s="256"/>
      <c r="BA356" s="257"/>
      <c r="BB356" s="440"/>
      <c r="BC356" s="372"/>
      <c r="BD356" s="470"/>
      <c r="BE356" s="470"/>
      <c r="BF356" s="470"/>
    </row>
    <row r="357" spans="3:58" s="236" customFormat="1" x14ac:dyDescent="0.2">
      <c r="C357" s="249"/>
      <c r="D357" s="218"/>
      <c r="E357" s="286"/>
      <c r="F357" s="250"/>
      <c r="H357" s="353"/>
      <c r="I357" s="249"/>
      <c r="L357" s="249"/>
      <c r="M357" s="249"/>
      <c r="N357" s="251"/>
      <c r="O357" s="252"/>
      <c r="P357" s="252"/>
      <c r="Q357" s="252"/>
      <c r="R357" s="253"/>
      <c r="S357" s="249"/>
      <c r="T357" s="249"/>
      <c r="U357" s="253"/>
      <c r="V357" s="253"/>
      <c r="W357" s="253"/>
      <c r="X357" s="253"/>
      <c r="Y357" s="253"/>
      <c r="Z357" s="254"/>
      <c r="AA357" s="254"/>
      <c r="AB357" s="254"/>
      <c r="AH357" s="249"/>
      <c r="AI357" s="249"/>
      <c r="AJ357" s="249"/>
      <c r="AK357" s="249"/>
      <c r="AL357" s="249"/>
      <c r="AM357" s="249"/>
      <c r="AN357" s="249"/>
      <c r="AO357" s="249"/>
      <c r="AP357" s="249"/>
      <c r="AQ357" s="249"/>
      <c r="AR357" s="249"/>
      <c r="AS357" s="249"/>
      <c r="AT357" s="249"/>
      <c r="AW357" s="255"/>
      <c r="AX357" s="249"/>
      <c r="AY357" s="255"/>
      <c r="AZ357" s="256"/>
      <c r="BA357" s="257"/>
      <c r="BB357" s="440"/>
      <c r="BC357" s="372">
        <f>135216/111/1</f>
        <v>1218.1621621621621</v>
      </c>
      <c r="BD357" s="470"/>
      <c r="BE357" s="470"/>
      <c r="BF357" s="470"/>
    </row>
    <row r="358" spans="3:58" s="236" customFormat="1" x14ac:dyDescent="0.2">
      <c r="C358" s="249"/>
      <c r="D358" s="218"/>
      <c r="E358" s="286"/>
      <c r="F358" s="250"/>
      <c r="H358" s="353"/>
      <c r="I358" s="249"/>
      <c r="L358" s="249"/>
      <c r="M358" s="249"/>
      <c r="N358" s="251"/>
      <c r="O358" s="252"/>
      <c r="P358" s="252"/>
      <c r="Q358" s="252"/>
      <c r="R358" s="253"/>
      <c r="S358" s="249"/>
      <c r="T358" s="249"/>
      <c r="U358" s="253"/>
      <c r="V358" s="253"/>
      <c r="W358" s="253"/>
      <c r="X358" s="253"/>
      <c r="Y358" s="253"/>
      <c r="Z358" s="254"/>
      <c r="AA358" s="254"/>
      <c r="AB358" s="254"/>
      <c r="AH358" s="249"/>
      <c r="AI358" s="249"/>
      <c r="AJ358" s="249"/>
      <c r="AK358" s="249"/>
      <c r="AL358" s="249"/>
      <c r="AM358" s="249"/>
      <c r="AN358" s="249"/>
      <c r="AO358" s="249"/>
      <c r="AP358" s="249"/>
      <c r="AQ358" s="249"/>
      <c r="AR358" s="249"/>
      <c r="AS358" s="249"/>
      <c r="AT358" s="249"/>
      <c r="AW358" s="255"/>
      <c r="AX358" s="249"/>
      <c r="AY358" s="255"/>
      <c r="AZ358" s="256"/>
      <c r="BA358" s="257"/>
      <c r="BB358" s="440"/>
      <c r="BC358" s="372"/>
      <c r="BD358" s="470"/>
      <c r="BE358" s="470"/>
      <c r="BF358" s="470"/>
    </row>
    <row r="359" spans="3:58" s="236" customFormat="1" x14ac:dyDescent="0.2">
      <c r="C359" s="249"/>
      <c r="D359" s="218"/>
      <c r="E359" s="286"/>
      <c r="F359" s="250"/>
      <c r="H359" s="353"/>
      <c r="I359" s="249"/>
      <c r="L359" s="249"/>
      <c r="M359" s="249"/>
      <c r="N359" s="251"/>
      <c r="O359" s="252"/>
      <c r="P359" s="252"/>
      <c r="Q359" s="252"/>
      <c r="R359" s="253"/>
      <c r="S359" s="249"/>
      <c r="T359" s="249"/>
      <c r="U359" s="253"/>
      <c r="V359" s="253"/>
      <c r="W359" s="253"/>
      <c r="X359" s="253"/>
      <c r="Y359" s="253"/>
      <c r="Z359" s="254"/>
      <c r="AA359" s="254"/>
      <c r="AB359" s="254"/>
      <c r="AH359" s="249"/>
      <c r="AI359" s="249"/>
      <c r="AJ359" s="249"/>
      <c r="AK359" s="249"/>
      <c r="AL359" s="249"/>
      <c r="AM359" s="249"/>
      <c r="AN359" s="249"/>
      <c r="AO359" s="249"/>
      <c r="AP359" s="249"/>
      <c r="AQ359" s="249"/>
      <c r="AR359" s="249"/>
      <c r="AS359" s="249"/>
      <c r="AT359" s="249"/>
      <c r="AW359" s="255"/>
      <c r="AX359" s="249"/>
      <c r="AY359" s="255"/>
      <c r="AZ359" s="256"/>
      <c r="BA359" s="257"/>
      <c r="BB359" s="440"/>
      <c r="BC359" s="372"/>
      <c r="BD359" s="470"/>
      <c r="BE359" s="470"/>
      <c r="BF359" s="470"/>
    </row>
    <row r="360" spans="3:58" s="236" customFormat="1" x14ac:dyDescent="0.2">
      <c r="C360" s="249"/>
      <c r="D360" s="218"/>
      <c r="E360" s="286"/>
      <c r="F360" s="250"/>
      <c r="H360" s="353"/>
      <c r="I360" s="249"/>
      <c r="L360" s="249"/>
      <c r="M360" s="249"/>
      <c r="N360" s="251"/>
      <c r="O360" s="252"/>
      <c r="P360" s="252"/>
      <c r="Q360" s="252"/>
      <c r="R360" s="253"/>
      <c r="S360" s="249"/>
      <c r="T360" s="249"/>
      <c r="U360" s="253"/>
      <c r="V360" s="253"/>
      <c r="W360" s="253"/>
      <c r="X360" s="253"/>
      <c r="Y360" s="253"/>
      <c r="Z360" s="254"/>
      <c r="AA360" s="254"/>
      <c r="AB360" s="254"/>
      <c r="AH360" s="249"/>
      <c r="AI360" s="249"/>
      <c r="AJ360" s="249"/>
      <c r="AK360" s="249"/>
      <c r="AL360" s="249"/>
      <c r="AM360" s="249"/>
      <c r="AN360" s="249"/>
      <c r="AO360" s="249"/>
      <c r="AP360" s="249"/>
      <c r="AQ360" s="249"/>
      <c r="AR360" s="249"/>
      <c r="AS360" s="249"/>
      <c r="AT360" s="249"/>
      <c r="AW360" s="255"/>
      <c r="AX360" s="249"/>
      <c r="AY360" s="255"/>
      <c r="AZ360" s="256"/>
      <c r="BA360" s="257"/>
      <c r="BB360" s="440"/>
      <c r="BC360" s="372"/>
      <c r="BD360" s="470"/>
      <c r="BE360" s="470"/>
      <c r="BF360" s="470"/>
    </row>
    <row r="361" spans="3:58" s="236" customFormat="1" x14ac:dyDescent="0.2">
      <c r="C361" s="249"/>
      <c r="D361" s="218"/>
      <c r="E361" s="286"/>
      <c r="F361" s="250"/>
      <c r="H361" s="353"/>
      <c r="I361" s="249"/>
      <c r="L361" s="249"/>
      <c r="M361" s="249"/>
      <c r="N361" s="251"/>
      <c r="O361" s="252"/>
      <c r="P361" s="252"/>
      <c r="Q361" s="252"/>
      <c r="R361" s="253"/>
      <c r="S361" s="249"/>
      <c r="T361" s="249"/>
      <c r="U361" s="253"/>
      <c r="V361" s="253"/>
      <c r="W361" s="253"/>
      <c r="X361" s="253"/>
      <c r="Y361" s="253"/>
      <c r="Z361" s="254"/>
      <c r="AA361" s="254"/>
      <c r="AB361" s="254"/>
      <c r="AH361" s="249"/>
      <c r="AI361" s="249"/>
      <c r="AJ361" s="249"/>
      <c r="AK361" s="249"/>
      <c r="AL361" s="249"/>
      <c r="AM361" s="249"/>
      <c r="AN361" s="249"/>
      <c r="AO361" s="249"/>
      <c r="AP361" s="249"/>
      <c r="AQ361" s="249"/>
      <c r="AR361" s="249"/>
      <c r="AS361" s="249"/>
      <c r="AT361" s="249"/>
      <c r="AW361" s="255"/>
      <c r="AX361" s="249"/>
      <c r="AY361" s="255"/>
      <c r="AZ361" s="256"/>
      <c r="BA361" s="257"/>
      <c r="BB361" s="440"/>
      <c r="BC361" s="372"/>
      <c r="BD361" s="470"/>
      <c r="BE361" s="470"/>
      <c r="BF361" s="470"/>
    </row>
    <row r="362" spans="3:58" s="236" customFormat="1" x14ac:dyDescent="0.2">
      <c r="C362" s="249"/>
      <c r="D362" s="218"/>
      <c r="E362" s="286"/>
      <c r="F362" s="250"/>
      <c r="H362" s="353"/>
      <c r="I362" s="249"/>
      <c r="L362" s="249"/>
      <c r="M362" s="249"/>
      <c r="N362" s="251"/>
      <c r="O362" s="252"/>
      <c r="P362" s="252"/>
      <c r="Q362" s="252"/>
      <c r="R362" s="253"/>
      <c r="S362" s="249"/>
      <c r="T362" s="249"/>
      <c r="U362" s="253"/>
      <c r="V362" s="253"/>
      <c r="W362" s="253"/>
      <c r="X362" s="253"/>
      <c r="Y362" s="253"/>
      <c r="Z362" s="254"/>
      <c r="AA362" s="254"/>
      <c r="AB362" s="254"/>
      <c r="AH362" s="249"/>
      <c r="AI362" s="249"/>
      <c r="AJ362" s="249"/>
      <c r="AK362" s="249"/>
      <c r="AL362" s="249"/>
      <c r="AM362" s="249"/>
      <c r="AN362" s="249"/>
      <c r="AO362" s="249"/>
      <c r="AP362" s="249"/>
      <c r="AQ362" s="249"/>
      <c r="AR362" s="249"/>
      <c r="AS362" s="249"/>
      <c r="AT362" s="249"/>
      <c r="AW362" s="255"/>
      <c r="AX362" s="249"/>
      <c r="AY362" s="255"/>
      <c r="AZ362" s="256"/>
      <c r="BA362" s="257"/>
      <c r="BB362" s="440"/>
      <c r="BC362" s="372"/>
      <c r="BD362" s="470"/>
      <c r="BE362" s="470"/>
      <c r="BF362" s="470"/>
    </row>
    <row r="363" spans="3:58" s="236" customFormat="1" x14ac:dyDescent="0.2">
      <c r="C363" s="249"/>
      <c r="D363" s="218"/>
      <c r="E363" s="290"/>
      <c r="F363" s="250"/>
      <c r="H363" s="353"/>
      <c r="I363" s="249"/>
      <c r="L363" s="249"/>
      <c r="M363" s="249"/>
      <c r="N363" s="251"/>
      <c r="O363" s="252"/>
      <c r="P363" s="252"/>
      <c r="Q363" s="252"/>
      <c r="R363" s="253"/>
      <c r="S363" s="249"/>
      <c r="T363" s="249"/>
      <c r="U363" s="253"/>
      <c r="V363" s="253"/>
      <c r="W363" s="253"/>
      <c r="X363" s="253"/>
      <c r="Y363" s="253"/>
      <c r="Z363" s="254"/>
      <c r="AA363" s="254"/>
      <c r="AB363" s="254"/>
      <c r="AH363" s="249"/>
      <c r="AI363" s="249"/>
      <c r="AJ363" s="249"/>
      <c r="AK363" s="249"/>
      <c r="AL363" s="249"/>
      <c r="AM363" s="249"/>
      <c r="AN363" s="249"/>
      <c r="AO363" s="249"/>
      <c r="AP363" s="249"/>
      <c r="AQ363" s="249"/>
      <c r="AR363" s="249"/>
      <c r="AS363" s="249"/>
      <c r="AT363" s="249"/>
      <c r="AW363" s="255"/>
      <c r="AX363" s="249"/>
      <c r="AY363" s="255"/>
      <c r="AZ363" s="256"/>
      <c r="BA363" s="257"/>
      <c r="BB363" s="440"/>
      <c r="BC363" s="372"/>
      <c r="BD363" s="470"/>
      <c r="BE363" s="470"/>
      <c r="BF363" s="470"/>
    </row>
    <row r="364" spans="3:58" s="236" customFormat="1" x14ac:dyDescent="0.2">
      <c r="C364" s="249"/>
      <c r="D364" s="218"/>
      <c r="E364" s="290"/>
      <c r="F364" s="250"/>
      <c r="H364" s="353"/>
      <c r="I364" s="249"/>
      <c r="L364" s="249"/>
      <c r="M364" s="249"/>
      <c r="N364" s="251"/>
      <c r="O364" s="252"/>
      <c r="P364" s="252"/>
      <c r="Q364" s="252"/>
      <c r="R364" s="253"/>
      <c r="S364" s="249"/>
      <c r="T364" s="249"/>
      <c r="U364" s="253"/>
      <c r="V364" s="253"/>
      <c r="W364" s="253"/>
      <c r="X364" s="253"/>
      <c r="Y364" s="253"/>
      <c r="Z364" s="254"/>
      <c r="AA364" s="254"/>
      <c r="AB364" s="254"/>
      <c r="AH364" s="249"/>
      <c r="AI364" s="249"/>
      <c r="AJ364" s="249"/>
      <c r="AK364" s="249"/>
      <c r="AL364" s="249"/>
      <c r="AM364" s="249"/>
      <c r="AN364" s="249"/>
      <c r="AO364" s="249"/>
      <c r="AP364" s="249"/>
      <c r="AQ364" s="249"/>
      <c r="AR364" s="249"/>
      <c r="AS364" s="249"/>
      <c r="AT364" s="249"/>
      <c r="AW364" s="255"/>
      <c r="AX364" s="249"/>
      <c r="AY364" s="255"/>
      <c r="AZ364" s="256"/>
      <c r="BA364" s="257"/>
      <c r="BB364" s="440"/>
      <c r="BC364" s="372"/>
      <c r="BD364" s="470"/>
      <c r="BE364" s="470"/>
      <c r="BF364" s="470"/>
    </row>
    <row r="365" spans="3:58" s="236" customFormat="1" x14ac:dyDescent="0.2">
      <c r="C365" s="249"/>
      <c r="D365" s="218"/>
      <c r="E365" s="290"/>
      <c r="F365" s="250"/>
      <c r="H365" s="353"/>
      <c r="I365" s="249"/>
      <c r="L365" s="249"/>
      <c r="M365" s="249"/>
      <c r="N365" s="251"/>
      <c r="O365" s="252"/>
      <c r="P365" s="252"/>
      <c r="Q365" s="252"/>
      <c r="R365" s="253"/>
      <c r="S365" s="249"/>
      <c r="T365" s="249"/>
      <c r="U365" s="253"/>
      <c r="V365" s="253"/>
      <c r="W365" s="253"/>
      <c r="X365" s="253"/>
      <c r="Y365" s="253"/>
      <c r="Z365" s="254"/>
      <c r="AA365" s="254"/>
      <c r="AB365" s="254"/>
      <c r="AH365" s="249"/>
      <c r="AI365" s="249"/>
      <c r="AJ365" s="249"/>
      <c r="AK365" s="249"/>
      <c r="AL365" s="249"/>
      <c r="AM365" s="249"/>
      <c r="AN365" s="249"/>
      <c r="AO365" s="249"/>
      <c r="AP365" s="249"/>
      <c r="AQ365" s="249"/>
      <c r="AR365" s="249"/>
      <c r="AS365" s="249"/>
      <c r="AT365" s="249"/>
      <c r="AW365" s="255"/>
      <c r="AX365" s="249"/>
      <c r="AY365" s="255"/>
      <c r="AZ365" s="256"/>
      <c r="BA365" s="257"/>
      <c r="BB365" s="440"/>
      <c r="BC365" s="372"/>
      <c r="BD365" s="470"/>
      <c r="BE365" s="470"/>
      <c r="BF365" s="470"/>
    </row>
    <row r="366" spans="3:58" s="236" customFormat="1" x14ac:dyDescent="0.2">
      <c r="C366" s="249"/>
      <c r="D366" s="218"/>
      <c r="E366" s="290"/>
      <c r="F366" s="250"/>
      <c r="H366" s="353"/>
      <c r="I366" s="249"/>
      <c r="L366" s="249"/>
      <c r="M366" s="249"/>
      <c r="N366" s="251"/>
      <c r="O366" s="252"/>
      <c r="P366" s="252"/>
      <c r="Q366" s="252"/>
      <c r="R366" s="253"/>
      <c r="S366" s="249"/>
      <c r="T366" s="249"/>
      <c r="U366" s="253"/>
      <c r="V366" s="253"/>
      <c r="W366" s="253"/>
      <c r="X366" s="253"/>
      <c r="Y366" s="253"/>
      <c r="Z366" s="254"/>
      <c r="AA366" s="254"/>
      <c r="AB366" s="254"/>
      <c r="AH366" s="249"/>
      <c r="AI366" s="249"/>
      <c r="AJ366" s="249"/>
      <c r="AK366" s="249"/>
      <c r="AL366" s="249"/>
      <c r="AM366" s="249"/>
      <c r="AN366" s="249"/>
      <c r="AO366" s="249"/>
      <c r="AP366" s="249"/>
      <c r="AQ366" s="249"/>
      <c r="AR366" s="249"/>
      <c r="AS366" s="249"/>
      <c r="AT366" s="249"/>
      <c r="AW366" s="255"/>
      <c r="AX366" s="249"/>
      <c r="AY366" s="255"/>
      <c r="AZ366" s="256"/>
      <c r="BA366" s="257"/>
      <c r="BB366" s="440"/>
      <c r="BC366" s="372"/>
      <c r="BD366" s="470"/>
      <c r="BE366" s="470"/>
      <c r="BF366" s="470"/>
    </row>
    <row r="367" spans="3:58" s="236" customFormat="1" x14ac:dyDescent="0.2">
      <c r="C367" s="249"/>
      <c r="D367" s="218"/>
      <c r="E367" s="290"/>
      <c r="F367" s="250"/>
      <c r="H367" s="353"/>
      <c r="I367" s="249"/>
      <c r="L367" s="249"/>
      <c r="M367" s="249"/>
      <c r="N367" s="251"/>
      <c r="O367" s="252"/>
      <c r="P367" s="252"/>
      <c r="Q367" s="252"/>
      <c r="R367" s="253"/>
      <c r="S367" s="249"/>
      <c r="T367" s="249"/>
      <c r="U367" s="253"/>
      <c r="V367" s="253"/>
      <c r="W367" s="253"/>
      <c r="X367" s="253"/>
      <c r="Y367" s="253"/>
      <c r="Z367" s="254"/>
      <c r="AA367" s="254"/>
      <c r="AB367" s="254"/>
      <c r="AH367" s="249"/>
      <c r="AI367" s="249"/>
      <c r="AJ367" s="249"/>
      <c r="AK367" s="249"/>
      <c r="AL367" s="249"/>
      <c r="AM367" s="249"/>
      <c r="AN367" s="249"/>
      <c r="AO367" s="249"/>
      <c r="AP367" s="249"/>
      <c r="AQ367" s="249"/>
      <c r="AR367" s="249"/>
      <c r="AS367" s="249"/>
      <c r="AT367" s="249"/>
      <c r="AW367" s="255"/>
      <c r="AX367" s="249"/>
      <c r="AY367" s="255"/>
      <c r="AZ367" s="256"/>
      <c r="BA367" s="257"/>
      <c r="BB367" s="440"/>
      <c r="BC367" s="372"/>
      <c r="BD367" s="470"/>
      <c r="BE367" s="470"/>
      <c r="BF367" s="470"/>
    </row>
    <row r="368" spans="3:58" s="236" customFormat="1" x14ac:dyDescent="0.2">
      <c r="C368" s="249"/>
      <c r="D368" s="218"/>
      <c r="E368" s="290"/>
      <c r="F368" s="250"/>
      <c r="H368" s="353"/>
      <c r="I368" s="249"/>
      <c r="L368" s="249"/>
      <c r="M368" s="249"/>
      <c r="N368" s="251"/>
      <c r="O368" s="252"/>
      <c r="P368" s="252"/>
      <c r="Q368" s="252"/>
      <c r="R368" s="253"/>
      <c r="S368" s="249"/>
      <c r="T368" s="249"/>
      <c r="U368" s="253"/>
      <c r="V368" s="253"/>
      <c r="W368" s="253"/>
      <c r="X368" s="253"/>
      <c r="Y368" s="253"/>
      <c r="Z368" s="254"/>
      <c r="AA368" s="254"/>
      <c r="AB368" s="254"/>
      <c r="AH368" s="249"/>
      <c r="AI368" s="249"/>
      <c r="AJ368" s="249"/>
      <c r="AK368" s="249"/>
      <c r="AL368" s="249"/>
      <c r="AM368" s="249"/>
      <c r="AN368" s="249"/>
      <c r="AO368" s="249"/>
      <c r="AP368" s="249"/>
      <c r="AQ368" s="249"/>
      <c r="AR368" s="249"/>
      <c r="AS368" s="249"/>
      <c r="AT368" s="249"/>
      <c r="AW368" s="255"/>
      <c r="AX368" s="249"/>
      <c r="AY368" s="255"/>
      <c r="AZ368" s="256"/>
      <c r="BA368" s="257"/>
      <c r="BB368" s="440"/>
      <c r="BC368" s="372"/>
      <c r="BD368" s="470"/>
      <c r="BE368" s="470"/>
      <c r="BF368" s="470"/>
    </row>
    <row r="369" spans="3:58" s="236" customFormat="1" x14ac:dyDescent="0.2">
      <c r="C369" s="249"/>
      <c r="D369" s="218"/>
      <c r="E369" s="290"/>
      <c r="F369" s="250"/>
      <c r="H369" s="353"/>
      <c r="I369" s="249"/>
      <c r="L369" s="249"/>
      <c r="M369" s="249"/>
      <c r="N369" s="251"/>
      <c r="O369" s="252"/>
      <c r="P369" s="252"/>
      <c r="Q369" s="252"/>
      <c r="R369" s="253"/>
      <c r="S369" s="249"/>
      <c r="T369" s="249"/>
      <c r="U369" s="253"/>
      <c r="V369" s="253"/>
      <c r="W369" s="253"/>
      <c r="X369" s="253"/>
      <c r="Y369" s="253"/>
      <c r="Z369" s="254"/>
      <c r="AA369" s="254"/>
      <c r="AB369" s="254"/>
      <c r="AH369" s="249"/>
      <c r="AI369" s="249"/>
      <c r="AJ369" s="249"/>
      <c r="AK369" s="249"/>
      <c r="AL369" s="249"/>
      <c r="AM369" s="249"/>
      <c r="AN369" s="249"/>
      <c r="AO369" s="249"/>
      <c r="AP369" s="249"/>
      <c r="AQ369" s="249"/>
      <c r="AR369" s="249"/>
      <c r="AS369" s="249"/>
      <c r="AT369" s="249"/>
      <c r="AW369" s="255"/>
      <c r="AX369" s="249"/>
      <c r="AY369" s="255"/>
      <c r="AZ369" s="256"/>
      <c r="BA369" s="257"/>
      <c r="BB369" s="440"/>
      <c r="BC369" s="372"/>
      <c r="BD369" s="470"/>
      <c r="BE369" s="470"/>
      <c r="BF369" s="470"/>
    </row>
    <row r="370" spans="3:58" s="236" customFormat="1" x14ac:dyDescent="0.2">
      <c r="C370" s="249"/>
      <c r="D370" s="218"/>
      <c r="E370" s="290"/>
      <c r="F370" s="250"/>
      <c r="H370" s="353"/>
      <c r="I370" s="249"/>
      <c r="L370" s="249"/>
      <c r="M370" s="249"/>
      <c r="N370" s="251"/>
      <c r="O370" s="252"/>
      <c r="P370" s="252"/>
      <c r="Q370" s="252"/>
      <c r="R370" s="253"/>
      <c r="S370" s="249"/>
      <c r="T370" s="249"/>
      <c r="U370" s="253"/>
      <c r="V370" s="253"/>
      <c r="W370" s="253"/>
      <c r="X370" s="253"/>
      <c r="Y370" s="253"/>
      <c r="Z370" s="254"/>
      <c r="AA370" s="254"/>
      <c r="AB370" s="254"/>
      <c r="AH370" s="249"/>
      <c r="AI370" s="249"/>
      <c r="AJ370" s="249"/>
      <c r="AK370" s="249"/>
      <c r="AL370" s="249"/>
      <c r="AM370" s="249"/>
      <c r="AN370" s="249"/>
      <c r="AO370" s="249"/>
      <c r="AP370" s="249"/>
      <c r="AQ370" s="249"/>
      <c r="AR370" s="249"/>
      <c r="AS370" s="249"/>
      <c r="AT370" s="249"/>
      <c r="AW370" s="255"/>
      <c r="AX370" s="249"/>
      <c r="AY370" s="255"/>
      <c r="AZ370" s="256"/>
      <c r="BA370" s="257"/>
      <c r="BB370" s="440"/>
      <c r="BC370" s="372"/>
      <c r="BD370" s="470"/>
      <c r="BE370" s="470"/>
      <c r="BF370" s="470"/>
    </row>
    <row r="371" spans="3:58" s="236" customFormat="1" x14ac:dyDescent="0.2">
      <c r="C371" s="249"/>
      <c r="D371" s="218"/>
      <c r="E371" s="290"/>
      <c r="F371" s="250"/>
      <c r="H371" s="353"/>
      <c r="I371" s="249"/>
      <c r="L371" s="249"/>
      <c r="M371" s="249"/>
      <c r="N371" s="251"/>
      <c r="O371" s="252"/>
      <c r="P371" s="252"/>
      <c r="Q371" s="252"/>
      <c r="R371" s="253"/>
      <c r="S371" s="249"/>
      <c r="T371" s="249"/>
      <c r="U371" s="253"/>
      <c r="V371" s="253"/>
      <c r="W371" s="253"/>
      <c r="X371" s="253"/>
      <c r="Y371" s="253"/>
      <c r="Z371" s="254"/>
      <c r="AA371" s="254"/>
      <c r="AB371" s="254"/>
      <c r="AH371" s="249"/>
      <c r="AI371" s="249"/>
      <c r="AJ371" s="249"/>
      <c r="AK371" s="249"/>
      <c r="AL371" s="249"/>
      <c r="AM371" s="249"/>
      <c r="AN371" s="249"/>
      <c r="AO371" s="249"/>
      <c r="AP371" s="249"/>
      <c r="AQ371" s="249"/>
      <c r="AR371" s="249"/>
      <c r="AS371" s="249"/>
      <c r="AT371" s="249"/>
      <c r="AW371" s="255"/>
      <c r="AX371" s="249"/>
      <c r="AY371" s="255"/>
      <c r="AZ371" s="256"/>
      <c r="BA371" s="257"/>
      <c r="BB371" s="440"/>
      <c r="BC371" s="372"/>
      <c r="BD371" s="470"/>
      <c r="BE371" s="470"/>
      <c r="BF371" s="470"/>
    </row>
    <row r="372" spans="3:58" s="236" customFormat="1" x14ac:dyDescent="0.2">
      <c r="C372" s="249"/>
      <c r="D372" s="218"/>
      <c r="E372" s="290"/>
      <c r="F372" s="250"/>
      <c r="H372" s="353"/>
      <c r="I372" s="249"/>
      <c r="L372" s="249"/>
      <c r="M372" s="249"/>
      <c r="N372" s="251"/>
      <c r="O372" s="252"/>
      <c r="P372" s="252"/>
      <c r="Q372" s="252"/>
      <c r="R372" s="253"/>
      <c r="S372" s="249"/>
      <c r="T372" s="249"/>
      <c r="U372" s="253"/>
      <c r="V372" s="253"/>
      <c r="W372" s="253"/>
      <c r="X372" s="253"/>
      <c r="Y372" s="253"/>
      <c r="Z372" s="254"/>
      <c r="AA372" s="254"/>
      <c r="AB372" s="254"/>
      <c r="AH372" s="249"/>
      <c r="AI372" s="249"/>
      <c r="AJ372" s="249"/>
      <c r="AK372" s="249"/>
      <c r="AL372" s="249"/>
      <c r="AM372" s="249"/>
      <c r="AN372" s="249"/>
      <c r="AO372" s="249"/>
      <c r="AP372" s="249"/>
      <c r="AQ372" s="249"/>
      <c r="AR372" s="249"/>
      <c r="AS372" s="249"/>
      <c r="AT372" s="249"/>
      <c r="AW372" s="255"/>
      <c r="AX372" s="249"/>
      <c r="AY372" s="255"/>
      <c r="AZ372" s="256"/>
      <c r="BA372" s="257"/>
      <c r="BB372" s="440"/>
      <c r="BC372" s="372"/>
      <c r="BD372" s="470"/>
      <c r="BE372" s="470"/>
      <c r="BF372" s="470"/>
    </row>
    <row r="373" spans="3:58" s="236" customFormat="1" x14ac:dyDescent="0.2">
      <c r="C373" s="249"/>
      <c r="D373" s="218"/>
      <c r="E373" s="290"/>
      <c r="F373" s="250"/>
      <c r="H373" s="353"/>
      <c r="I373" s="249"/>
      <c r="L373" s="249"/>
      <c r="M373" s="249"/>
      <c r="N373" s="251"/>
      <c r="O373" s="252"/>
      <c r="P373" s="252"/>
      <c r="Q373" s="252"/>
      <c r="R373" s="253"/>
      <c r="S373" s="249"/>
      <c r="T373" s="249"/>
      <c r="U373" s="253"/>
      <c r="V373" s="253"/>
      <c r="W373" s="253"/>
      <c r="X373" s="253"/>
      <c r="Y373" s="253"/>
      <c r="Z373" s="254"/>
      <c r="AA373" s="254"/>
      <c r="AB373" s="254"/>
      <c r="AH373" s="249"/>
      <c r="AI373" s="249"/>
      <c r="AJ373" s="249"/>
      <c r="AK373" s="249"/>
      <c r="AL373" s="249"/>
      <c r="AM373" s="249"/>
      <c r="AN373" s="249"/>
      <c r="AO373" s="249"/>
      <c r="AP373" s="249"/>
      <c r="AQ373" s="249"/>
      <c r="AR373" s="249"/>
      <c r="AS373" s="249"/>
      <c r="AT373" s="249"/>
      <c r="AW373" s="255"/>
      <c r="AX373" s="249"/>
      <c r="AY373" s="255"/>
      <c r="AZ373" s="256"/>
      <c r="BA373" s="257"/>
      <c r="BB373" s="440"/>
      <c r="BC373" s="372"/>
      <c r="BD373" s="470"/>
      <c r="BE373" s="470"/>
      <c r="BF373" s="470"/>
    </row>
    <row r="374" spans="3:58" s="236" customFormat="1" x14ac:dyDescent="0.2">
      <c r="C374" s="249"/>
      <c r="D374" s="218"/>
      <c r="E374" s="290"/>
      <c r="F374" s="250"/>
      <c r="H374" s="353"/>
      <c r="I374" s="249"/>
      <c r="L374" s="249"/>
      <c r="M374" s="249"/>
      <c r="N374" s="251"/>
      <c r="O374" s="252"/>
      <c r="P374" s="252"/>
      <c r="Q374" s="252"/>
      <c r="R374" s="253"/>
      <c r="S374" s="249"/>
      <c r="T374" s="249"/>
      <c r="U374" s="253"/>
      <c r="V374" s="253"/>
      <c r="W374" s="253"/>
      <c r="X374" s="253"/>
      <c r="Y374" s="253"/>
      <c r="Z374" s="254"/>
      <c r="AA374" s="254"/>
      <c r="AB374" s="254"/>
      <c r="AH374" s="249"/>
      <c r="AI374" s="249"/>
      <c r="AJ374" s="249"/>
      <c r="AK374" s="249"/>
      <c r="AL374" s="249"/>
      <c r="AM374" s="249"/>
      <c r="AN374" s="249"/>
      <c r="AO374" s="249"/>
      <c r="AP374" s="249"/>
      <c r="AQ374" s="249"/>
      <c r="AR374" s="249"/>
      <c r="AS374" s="249"/>
      <c r="AT374" s="249"/>
      <c r="AW374" s="255"/>
      <c r="AX374" s="249"/>
      <c r="AY374" s="255"/>
      <c r="AZ374" s="256"/>
      <c r="BA374" s="257"/>
      <c r="BB374" s="440"/>
      <c r="BC374" s="372"/>
      <c r="BD374" s="470"/>
      <c r="BE374" s="470"/>
      <c r="BF374" s="470"/>
    </row>
    <row r="375" spans="3:58" s="236" customFormat="1" x14ac:dyDescent="0.2">
      <c r="C375" s="249"/>
      <c r="D375" s="218"/>
      <c r="E375" s="290"/>
      <c r="F375" s="250"/>
      <c r="H375" s="353"/>
      <c r="I375" s="249"/>
      <c r="L375" s="249"/>
      <c r="M375" s="249"/>
      <c r="N375" s="251"/>
      <c r="O375" s="252"/>
      <c r="P375" s="252"/>
      <c r="Q375" s="252"/>
      <c r="R375" s="253"/>
      <c r="S375" s="249"/>
      <c r="T375" s="249"/>
      <c r="U375" s="253"/>
      <c r="V375" s="253"/>
      <c r="W375" s="253"/>
      <c r="X375" s="253"/>
      <c r="Y375" s="253"/>
      <c r="Z375" s="254"/>
      <c r="AA375" s="254"/>
      <c r="AB375" s="254"/>
      <c r="AH375" s="249"/>
      <c r="AI375" s="249"/>
      <c r="AJ375" s="249"/>
      <c r="AK375" s="249"/>
      <c r="AL375" s="249"/>
      <c r="AM375" s="249"/>
      <c r="AN375" s="249"/>
      <c r="AO375" s="249"/>
      <c r="AP375" s="249"/>
      <c r="AQ375" s="249"/>
      <c r="AR375" s="249"/>
      <c r="AS375" s="249"/>
      <c r="AT375" s="249"/>
      <c r="AW375" s="255"/>
      <c r="AX375" s="249"/>
      <c r="AY375" s="255"/>
      <c r="AZ375" s="256"/>
      <c r="BA375" s="257"/>
      <c r="BB375" s="440"/>
      <c r="BC375" s="372"/>
      <c r="BD375" s="470"/>
      <c r="BE375" s="470"/>
      <c r="BF375" s="470"/>
    </row>
    <row r="376" spans="3:58" s="236" customFormat="1" x14ac:dyDescent="0.2">
      <c r="C376" s="249"/>
      <c r="D376" s="218"/>
      <c r="E376" s="290"/>
      <c r="F376" s="250"/>
      <c r="H376" s="353"/>
      <c r="I376" s="249"/>
      <c r="L376" s="249"/>
      <c r="M376" s="249"/>
      <c r="N376" s="251"/>
      <c r="O376" s="252"/>
      <c r="P376" s="252"/>
      <c r="Q376" s="252"/>
      <c r="R376" s="253"/>
      <c r="S376" s="249"/>
      <c r="T376" s="249"/>
      <c r="U376" s="253"/>
      <c r="V376" s="253"/>
      <c r="W376" s="253"/>
      <c r="X376" s="253"/>
      <c r="Y376" s="253"/>
      <c r="Z376" s="254"/>
      <c r="AA376" s="254"/>
      <c r="AB376" s="254"/>
      <c r="AH376" s="249"/>
      <c r="AI376" s="249"/>
      <c r="AJ376" s="249"/>
      <c r="AK376" s="249"/>
      <c r="AL376" s="249"/>
      <c r="AM376" s="249"/>
      <c r="AN376" s="249"/>
      <c r="AO376" s="249"/>
      <c r="AP376" s="249"/>
      <c r="AQ376" s="249"/>
      <c r="AR376" s="249"/>
      <c r="AS376" s="249"/>
      <c r="AT376" s="249"/>
      <c r="AW376" s="255"/>
      <c r="AX376" s="249"/>
      <c r="AY376" s="255"/>
      <c r="AZ376" s="256"/>
      <c r="BA376" s="257"/>
      <c r="BB376" s="440"/>
      <c r="BC376" s="372"/>
      <c r="BD376" s="470"/>
      <c r="BE376" s="470"/>
      <c r="BF376" s="470"/>
    </row>
    <row r="377" spans="3:58" s="236" customFormat="1" x14ac:dyDescent="0.2">
      <c r="C377" s="249"/>
      <c r="D377" s="218"/>
      <c r="E377" s="290"/>
      <c r="F377" s="250"/>
      <c r="H377" s="353"/>
      <c r="I377" s="249"/>
      <c r="L377" s="249"/>
      <c r="M377" s="249"/>
      <c r="N377" s="251"/>
      <c r="O377" s="252"/>
      <c r="P377" s="252"/>
      <c r="Q377" s="252"/>
      <c r="R377" s="253"/>
      <c r="S377" s="249"/>
      <c r="T377" s="249"/>
      <c r="U377" s="253"/>
      <c r="V377" s="253"/>
      <c r="W377" s="253"/>
      <c r="X377" s="253"/>
      <c r="Y377" s="253"/>
      <c r="Z377" s="254"/>
      <c r="AA377" s="254"/>
      <c r="AB377" s="254"/>
      <c r="AH377" s="249"/>
      <c r="AI377" s="249"/>
      <c r="AJ377" s="249"/>
      <c r="AK377" s="249"/>
      <c r="AL377" s="249"/>
      <c r="AM377" s="249"/>
      <c r="AN377" s="249"/>
      <c r="AO377" s="249"/>
      <c r="AP377" s="249"/>
      <c r="AQ377" s="249"/>
      <c r="AR377" s="249"/>
      <c r="AS377" s="249"/>
      <c r="AT377" s="249"/>
      <c r="AW377" s="255"/>
      <c r="AX377" s="249"/>
      <c r="AY377" s="255"/>
      <c r="AZ377" s="256"/>
      <c r="BA377" s="257"/>
      <c r="BB377" s="440"/>
      <c r="BC377" s="372"/>
      <c r="BD377" s="470"/>
      <c r="BE377" s="470"/>
      <c r="BF377" s="470"/>
    </row>
    <row r="378" spans="3:58" s="236" customFormat="1" x14ac:dyDescent="0.2">
      <c r="C378" s="249"/>
      <c r="D378" s="218"/>
      <c r="E378" s="290"/>
      <c r="F378" s="250"/>
      <c r="H378" s="353"/>
      <c r="I378" s="249"/>
      <c r="L378" s="249"/>
      <c r="M378" s="249"/>
      <c r="N378" s="251"/>
      <c r="O378" s="252"/>
      <c r="P378" s="252"/>
      <c r="Q378" s="252"/>
      <c r="R378" s="253"/>
      <c r="S378" s="249"/>
      <c r="T378" s="249"/>
      <c r="U378" s="253"/>
      <c r="V378" s="253"/>
      <c r="W378" s="253"/>
      <c r="X378" s="253"/>
      <c r="Y378" s="253"/>
      <c r="Z378" s="254"/>
      <c r="AA378" s="254"/>
      <c r="AB378" s="254"/>
      <c r="AH378" s="249"/>
      <c r="AI378" s="249"/>
      <c r="AJ378" s="249"/>
      <c r="AK378" s="249"/>
      <c r="AL378" s="249"/>
      <c r="AM378" s="249"/>
      <c r="AN378" s="249"/>
      <c r="AO378" s="249"/>
      <c r="AP378" s="249"/>
      <c r="AQ378" s="249"/>
      <c r="AR378" s="249"/>
      <c r="AS378" s="249"/>
      <c r="AT378" s="249"/>
      <c r="AW378" s="255"/>
      <c r="AX378" s="249"/>
      <c r="AY378" s="255"/>
      <c r="AZ378" s="256"/>
      <c r="BA378" s="257"/>
      <c r="BB378" s="440"/>
      <c r="BC378" s="372"/>
      <c r="BD378" s="470"/>
      <c r="BE378" s="470"/>
      <c r="BF378" s="470"/>
    </row>
    <row r="379" spans="3:58" s="236" customFormat="1" x14ac:dyDescent="0.2">
      <c r="C379" s="249"/>
      <c r="D379" s="218"/>
      <c r="E379" s="290"/>
      <c r="F379" s="250"/>
      <c r="H379" s="353"/>
      <c r="I379" s="249"/>
      <c r="L379" s="249"/>
      <c r="M379" s="249"/>
      <c r="N379" s="251"/>
      <c r="O379" s="252"/>
      <c r="P379" s="252"/>
      <c r="Q379" s="252"/>
      <c r="R379" s="253"/>
      <c r="S379" s="249"/>
      <c r="T379" s="249"/>
      <c r="U379" s="253"/>
      <c r="V379" s="253"/>
      <c r="W379" s="253"/>
      <c r="X379" s="253"/>
      <c r="Y379" s="253"/>
      <c r="Z379" s="254"/>
      <c r="AA379" s="254"/>
      <c r="AB379" s="254"/>
      <c r="AH379" s="249"/>
      <c r="AI379" s="249"/>
      <c r="AJ379" s="249"/>
      <c r="AK379" s="249"/>
      <c r="AL379" s="249"/>
      <c r="AM379" s="249"/>
      <c r="AN379" s="249"/>
      <c r="AO379" s="249"/>
      <c r="AP379" s="249"/>
      <c r="AQ379" s="249"/>
      <c r="AR379" s="249"/>
      <c r="AS379" s="249"/>
      <c r="AT379" s="249"/>
      <c r="AW379" s="255"/>
      <c r="AX379" s="249"/>
      <c r="AY379" s="255"/>
      <c r="AZ379" s="256"/>
      <c r="BA379" s="257"/>
      <c r="BB379" s="440"/>
      <c r="BC379" s="372"/>
      <c r="BD379" s="470"/>
      <c r="BE379" s="470"/>
      <c r="BF379" s="470"/>
    </row>
    <row r="380" spans="3:58" s="236" customFormat="1" x14ac:dyDescent="0.2">
      <c r="C380" s="249"/>
      <c r="D380" s="218"/>
      <c r="E380" s="290"/>
      <c r="F380" s="250"/>
      <c r="H380" s="353"/>
      <c r="I380" s="249"/>
      <c r="L380" s="249"/>
      <c r="M380" s="249"/>
      <c r="N380" s="251"/>
      <c r="O380" s="252"/>
      <c r="P380" s="252"/>
      <c r="Q380" s="252"/>
      <c r="R380" s="253"/>
      <c r="S380" s="249"/>
      <c r="T380" s="249"/>
      <c r="U380" s="253"/>
      <c r="V380" s="253"/>
      <c r="W380" s="253"/>
      <c r="X380" s="253"/>
      <c r="Y380" s="253"/>
      <c r="Z380" s="254"/>
      <c r="AA380" s="254"/>
      <c r="AB380" s="254"/>
      <c r="AH380" s="249"/>
      <c r="AI380" s="249"/>
      <c r="AJ380" s="249"/>
      <c r="AK380" s="249"/>
      <c r="AL380" s="249"/>
      <c r="AM380" s="249"/>
      <c r="AN380" s="249"/>
      <c r="AO380" s="249"/>
      <c r="AP380" s="249"/>
      <c r="AQ380" s="249"/>
      <c r="AR380" s="249"/>
      <c r="AS380" s="249"/>
      <c r="AT380" s="249"/>
      <c r="AW380" s="255"/>
      <c r="AX380" s="249"/>
      <c r="AY380" s="255"/>
      <c r="AZ380" s="256"/>
      <c r="BA380" s="257"/>
      <c r="BB380" s="440"/>
      <c r="BC380" s="372"/>
      <c r="BD380" s="470"/>
      <c r="BE380" s="470"/>
      <c r="BF380" s="470"/>
    </row>
    <row r="381" spans="3:58" s="236" customFormat="1" x14ac:dyDescent="0.2">
      <c r="C381" s="249"/>
      <c r="D381" s="218"/>
      <c r="E381" s="290"/>
      <c r="F381" s="250"/>
      <c r="H381" s="353"/>
      <c r="I381" s="249"/>
      <c r="L381" s="249"/>
      <c r="M381" s="249"/>
      <c r="N381" s="251"/>
      <c r="O381" s="252"/>
      <c r="P381" s="252"/>
      <c r="Q381" s="252"/>
      <c r="R381" s="253"/>
      <c r="S381" s="249"/>
      <c r="T381" s="249"/>
      <c r="U381" s="253"/>
      <c r="V381" s="253"/>
      <c r="W381" s="253"/>
      <c r="X381" s="253"/>
      <c r="Y381" s="253"/>
      <c r="Z381" s="254"/>
      <c r="AA381" s="254"/>
      <c r="AB381" s="254"/>
      <c r="AH381" s="249"/>
      <c r="AI381" s="249"/>
      <c r="AJ381" s="249"/>
      <c r="AK381" s="249"/>
      <c r="AL381" s="249"/>
      <c r="AM381" s="249"/>
      <c r="AN381" s="249"/>
      <c r="AO381" s="249"/>
      <c r="AP381" s="249"/>
      <c r="AQ381" s="249"/>
      <c r="AR381" s="249"/>
      <c r="AS381" s="249"/>
      <c r="AT381" s="249"/>
      <c r="AW381" s="255"/>
      <c r="AX381" s="249"/>
      <c r="AY381" s="255"/>
      <c r="AZ381" s="256"/>
      <c r="BA381" s="257"/>
      <c r="BB381" s="440"/>
      <c r="BC381" s="372"/>
      <c r="BD381" s="470"/>
      <c r="BE381" s="470"/>
      <c r="BF381" s="470"/>
    </row>
    <row r="382" spans="3:58" s="236" customFormat="1" x14ac:dyDescent="0.2">
      <c r="C382" s="249"/>
      <c r="D382" s="218"/>
      <c r="E382" s="290"/>
      <c r="F382" s="250"/>
      <c r="H382" s="353"/>
      <c r="I382" s="249"/>
      <c r="L382" s="249"/>
      <c r="M382" s="249"/>
      <c r="N382" s="251"/>
      <c r="O382" s="252"/>
      <c r="P382" s="252"/>
      <c r="Q382" s="252"/>
      <c r="R382" s="253"/>
      <c r="S382" s="249"/>
      <c r="T382" s="249"/>
      <c r="U382" s="253"/>
      <c r="V382" s="253"/>
      <c r="W382" s="253"/>
      <c r="X382" s="253"/>
      <c r="Y382" s="253"/>
      <c r="Z382" s="254"/>
      <c r="AA382" s="254"/>
      <c r="AB382" s="254"/>
      <c r="AH382" s="249"/>
      <c r="AI382" s="249"/>
      <c r="AJ382" s="249"/>
      <c r="AK382" s="249"/>
      <c r="AL382" s="249"/>
      <c r="AM382" s="249"/>
      <c r="AN382" s="249"/>
      <c r="AO382" s="249"/>
      <c r="AP382" s="249"/>
      <c r="AQ382" s="249"/>
      <c r="AR382" s="249"/>
      <c r="AS382" s="249"/>
      <c r="AT382" s="249"/>
      <c r="AW382" s="255"/>
      <c r="AX382" s="249"/>
      <c r="AY382" s="255"/>
      <c r="AZ382" s="256"/>
      <c r="BA382" s="257"/>
      <c r="BB382" s="440"/>
      <c r="BC382" s="372"/>
      <c r="BD382" s="470"/>
      <c r="BE382" s="470"/>
      <c r="BF382" s="470"/>
    </row>
    <row r="383" spans="3:58" s="236" customFormat="1" x14ac:dyDescent="0.2">
      <c r="C383" s="249"/>
      <c r="D383" s="218"/>
      <c r="E383" s="290"/>
      <c r="F383" s="250"/>
      <c r="H383" s="353"/>
      <c r="I383" s="249"/>
      <c r="L383" s="249"/>
      <c r="M383" s="249"/>
      <c r="N383" s="251"/>
      <c r="O383" s="252"/>
      <c r="P383" s="252"/>
      <c r="Q383" s="252"/>
      <c r="R383" s="253"/>
      <c r="S383" s="249"/>
      <c r="T383" s="249"/>
      <c r="U383" s="253"/>
      <c r="V383" s="253"/>
      <c r="W383" s="253"/>
      <c r="X383" s="253"/>
      <c r="Y383" s="253"/>
      <c r="Z383" s="254"/>
      <c r="AA383" s="254"/>
      <c r="AB383" s="254"/>
      <c r="AH383" s="249"/>
      <c r="AI383" s="249"/>
      <c r="AJ383" s="249"/>
      <c r="AK383" s="249"/>
      <c r="AL383" s="249"/>
      <c r="AM383" s="249"/>
      <c r="AN383" s="249"/>
      <c r="AO383" s="249"/>
      <c r="AP383" s="249"/>
      <c r="AQ383" s="249"/>
      <c r="AR383" s="249"/>
      <c r="AS383" s="249"/>
      <c r="AT383" s="249"/>
      <c r="AW383" s="255"/>
      <c r="AX383" s="249"/>
      <c r="AY383" s="255"/>
      <c r="AZ383" s="256"/>
      <c r="BA383" s="257"/>
      <c r="BB383" s="440"/>
      <c r="BC383" s="372"/>
      <c r="BD383" s="470"/>
      <c r="BE383" s="470"/>
      <c r="BF383" s="470"/>
    </row>
  </sheetData>
  <sheetProtection formatCells="0" formatColumns="0" formatRows="0" insertRows="0" deleteRows="0" sort="0" autoFilter="0" pivotTables="0"/>
  <autoFilter ref="A6:EX350" xr:uid="{00000000-0001-0000-0300-000000000000}">
    <filterColumn colId="2">
      <filters>
        <filter val="R"/>
      </filters>
    </filterColumn>
    <filterColumn colId="5">
      <filters blank="1">
        <filter val="YES"/>
      </filters>
    </filterColumn>
    <filterColumn colId="8">
      <filters>
        <filter val="20"/>
        <filter val="24"/>
        <filter val="27"/>
        <filter val="43"/>
        <filter val="47"/>
        <filter val="50"/>
      </filters>
    </filterColumn>
    <filterColumn colId="20">
      <filters>
        <filter val="PERM"/>
      </filters>
    </filterColumn>
    <filterColumn colId="57">
      <filters>
        <filter val="http://data.posccaesar.org/rdl/RDS291959"/>
      </filters>
    </filterColumn>
  </autoFilter>
  <sortState xmlns:xlrd2="http://schemas.microsoft.com/office/spreadsheetml/2017/richdata2" ref="A7:BC350">
    <sortCondition ref="E6:E350"/>
  </sortState>
  <dataConsolidate/>
  <mergeCells count="1">
    <mergeCell ref="C4:E4"/>
  </mergeCells>
  <phoneticPr fontId="0" type="noConversion"/>
  <dataValidations count="3">
    <dataValidation type="list" allowBlank="1" showInputMessage="1" showErrorMessage="1" sqref="F345:F350 G301 F8:F300 F302:F342" xr:uid="{00000000-0002-0000-0300-000000000000}">
      <formula1>"YES,NO"</formula1>
    </dataValidation>
    <dataValidation type="list" allowBlank="1" showInputMessage="1" showErrorMessage="1" sqref="U345:U350 S47 S239 S242 S244 U8:U342" xr:uid="{00000000-0002-0000-0300-000001000000}">
      <formula1>"PERM,TEMP,FUT,NP,CP,MP,NT,RT,RP"</formula1>
    </dataValidation>
    <dataValidation type="list" allowBlank="1" showInputMessage="1" showErrorMessage="1" sqref="A8:A350" xr:uid="{00000000-0002-0000-0300-000002000000}">
      <formula1>"NEW,DIFF,EQUAL"</formula1>
    </dataValidation>
  </dataValidations>
  <hyperlinks>
    <hyperlink ref="BD41" r:id="rId1" display="https://eur01.safelinks.protection.outlook.com/?url=http%3A%2F%2Fdata.posccaesar.org%2Frdl%2FRDS9647297&amp;data=04%7C01%7C%7C4648d49991e647ed145e08d926a6629a%7C306bb27fa230403ba4362e5cd45b8ec0%7C0%7C0%7C637583318324950782%7CUnknown%7CTWFpbGZsb3d8eyJWIjoiMC4wLjAwMDAiLCJQIjoiV2luMzIiLCJBTiI6Ik1haWwiLCJXVCI6Mn0%3D%7C1000&amp;sdata=UadleqBFup5DmtIIX%2B1YA80UNEu8mgub1AI6jDChq%2BA%3D&amp;reserved=0" xr:uid="{31189DD2-354E-46FA-9AF9-BB691719E333}"/>
    <hyperlink ref="BE41" r:id="rId2" display="https://eur01.safelinks.protection.outlook.com/?url=http%3A%2F%2Fdata.posccaesar.org%2Frdl%2FRDS2194378711&amp;data=04%7C01%7C%7C4648d49991e647ed145e08d926a6629a%7C306bb27fa230403ba4362e5cd45b8ec0%7C0%7C0%7C637583318324950782%7CUnknown%7CTWFpbGZsb3d8eyJWIjoiMC4wLjAwMDAiLCJQIjoiV2luMzIiLCJBTiI6Ik1haWwiLCJXVCI6Mn0%3D%7C1000&amp;sdata=bkAvB4TCJpj8FZIERqIjLqbinZyWXk%2FhmuWakyJCrJU%3D&amp;reserved=0" xr:uid="{7D240149-6A5B-4B48-AD90-8D42E6FE361F}"/>
    <hyperlink ref="BF41" r:id="rId3" xr:uid="{784B96A1-79F4-49B9-B0A5-003B1503F324}"/>
    <hyperlink ref="BD39" r:id="rId4" xr:uid="{087DD0AD-96C9-4FAA-A942-C3C1D654B36C}"/>
    <hyperlink ref="BD40" r:id="rId5" xr:uid="{753AA036-1C7A-435E-B86A-3D6921A1DF55}"/>
    <hyperlink ref="BF39" r:id="rId6" xr:uid="{AA19C99E-6E5A-4741-87EF-72B4DFF35790}"/>
    <hyperlink ref="BF40" r:id="rId7" xr:uid="{AF6723DF-5105-4DC0-B02C-FCEC85A4218F}"/>
    <hyperlink ref="BE39" r:id="rId8" xr:uid="{BC582490-AB60-4263-A186-BC8F3D278A4E}"/>
    <hyperlink ref="BE40" r:id="rId9" xr:uid="{D34820F5-E8C2-45E3-BC83-4E3DE6DA3121}"/>
    <hyperlink ref="BF76:BF77" r:id="rId10" display="http://data.posccaesar.org/rdl/RDS291959" xr:uid="{ECB819F0-EEEE-41DB-9437-7EA4B37CCE57}"/>
    <hyperlink ref="BF81" r:id="rId11" xr:uid="{A415C1FC-E78D-4931-842C-B81D76F34E97}"/>
    <hyperlink ref="BF57" r:id="rId12" xr:uid="{CFF8B0A4-8731-4270-87C4-8AFB803748F9}"/>
    <hyperlink ref="BF65" r:id="rId13" xr:uid="{055F6AAF-82EC-424E-BE78-769A30BCD7D4}"/>
    <hyperlink ref="BF67" r:id="rId14" xr:uid="{749E1B59-B509-4086-9710-4AA30D035702}"/>
    <hyperlink ref="BF93" r:id="rId15" xr:uid="{FBFC4949-C737-4AE4-9F88-2E30905E6211}"/>
    <hyperlink ref="BF94" r:id="rId16" xr:uid="{F330399D-B1D6-4D37-BEBA-B0C36DB868CE}"/>
    <hyperlink ref="BF106" r:id="rId17" xr:uid="{B30BDF07-88C2-4BCE-818B-221AFD4920B5}"/>
    <hyperlink ref="BF108" r:id="rId18" xr:uid="{8BC128E4-058D-48B1-A25C-7C43B7AE4986}"/>
    <hyperlink ref="BF110" r:id="rId19" xr:uid="{9C8756BE-AE02-4C75-A183-3FB646D5372E}"/>
    <hyperlink ref="BF45" r:id="rId20" xr:uid="{CB826E8D-3EE0-485E-B70E-1E401A944FD0}"/>
    <hyperlink ref="BF46" r:id="rId21" xr:uid="{07EF209F-B45D-4F90-95C5-B2449DDDF5DD}"/>
    <hyperlink ref="BF95" r:id="rId22" xr:uid="{DD35B484-236D-4F29-AA39-FE2A0CA005E2}"/>
    <hyperlink ref="BF96" r:id="rId23" xr:uid="{2D4A5005-9F88-43F1-AEF6-BCF8564B1047}"/>
    <hyperlink ref="BF103" r:id="rId24" xr:uid="{78E2EBA9-A398-46C6-9150-ED6C37FC2E8D}"/>
    <hyperlink ref="BF104" r:id="rId25" xr:uid="{B9D796EF-6993-47CE-B551-09E1E40C2420}"/>
    <hyperlink ref="BF92" r:id="rId26" xr:uid="{F2C40454-618B-4180-9D0C-4F973CED1939}"/>
    <hyperlink ref="BF155" r:id="rId27" xr:uid="{348ECDC0-76D4-4C10-B4A0-79E9FFD4079B}"/>
    <hyperlink ref="BF156" r:id="rId28" xr:uid="{55ACDED6-254F-4724-8BD3-333889BAEDF5}"/>
    <hyperlink ref="BF158" r:id="rId29" xr:uid="{1C45EB4B-6B16-4134-BA95-BED8033BAD36}"/>
    <hyperlink ref="BF131" r:id="rId30" xr:uid="{8536E16A-2090-45EB-BA57-4A7ED87904A1}"/>
    <hyperlink ref="BF160" r:id="rId31" xr:uid="{B036EE41-0BF4-49DA-BD74-57CB974DA7CE}"/>
    <hyperlink ref="BF164" r:id="rId32" xr:uid="{6CCBE5F3-8F36-4517-BAA3-97483FB81590}"/>
    <hyperlink ref="BF133" r:id="rId33" xr:uid="{A711EB39-7110-47DB-9060-564C13C9592A}"/>
    <hyperlink ref="BF135" r:id="rId34" xr:uid="{9604DE03-B1AD-48F0-9C86-4639C001CDF9}"/>
    <hyperlink ref="BF129" r:id="rId35" xr:uid="{D667659E-FA15-40FD-B1AA-A5929B906BDA}"/>
    <hyperlink ref="BF76" r:id="rId36" xr:uid="{E977F902-8EA7-478E-B0C2-B0596F46F292}"/>
    <hyperlink ref="BF77" r:id="rId37" xr:uid="{6D35AF32-C1D4-4DF6-877D-BECB987F88E1}"/>
    <hyperlink ref="BF162" r:id="rId38" xr:uid="{EE494551-E7C7-4A64-A227-62285FA17178}"/>
  </hyperlinks>
  <pageMargins left="0.7" right="0.7" top="0.75" bottom="0.75" header="0.3" footer="0.3"/>
  <pageSetup paperSize="9" scale="15" fitToHeight="0" orientation="landscape" cellComments="asDisplayed" r:id="rId39"/>
  <headerFooter alignWithMargins="0">
    <oddHeader>&amp;L'Contractor'&amp;CMASTER EQUIPMENT LIST
"Project"&amp;RStatoil</oddHeader>
    <oddFooter>&amp;CPage &amp;P of &amp;N&amp;RPrinted: &amp;D&amp;L&amp;"Calibri"&amp;11&amp;K000000&amp;F_x000D_&amp;1#&amp;"Calibri"&amp;10&amp;K000000Sensitivity: Internal</oddFooter>
  </headerFooter>
  <legacyDrawing r:id="rId4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N76"/>
  <sheetViews>
    <sheetView showGridLines="0" view="pageBreakPreview" topLeftCell="A30" zoomScale="110" zoomScaleNormal="100" zoomScaleSheetLayoutView="110" workbookViewId="0">
      <selection activeCell="G48" sqref="G48"/>
    </sheetView>
  </sheetViews>
  <sheetFormatPr defaultColWidth="9.140625" defaultRowHeight="12.75" x14ac:dyDescent="0.2"/>
  <cols>
    <col min="1" max="1" width="2.28515625" style="176" customWidth="1"/>
    <col min="2" max="2" width="9.140625" style="176"/>
    <col min="3" max="3" width="38.7109375" style="176" customWidth="1"/>
    <col min="4" max="4" width="9.140625" style="176"/>
    <col min="5" max="5" width="10.140625" style="176" customWidth="1"/>
    <col min="6" max="6" width="4" style="176" customWidth="1"/>
    <col min="7" max="7" width="20.7109375" style="176" customWidth="1"/>
    <col min="8" max="9" width="9.140625" style="176"/>
    <col min="10" max="10" width="6.5703125" style="176" customWidth="1"/>
    <col min="11" max="11" width="4.7109375" style="176" customWidth="1"/>
    <col min="12" max="12" width="3" style="176" customWidth="1"/>
    <col min="13" max="13" width="5" style="176" customWidth="1"/>
    <col min="14" max="14" width="9.140625" style="176"/>
    <col min="15" max="15" width="3.42578125" style="176" customWidth="1"/>
    <col min="16" max="16384" width="9.140625" style="176"/>
  </cols>
  <sheetData>
    <row r="1" spans="2:14" ht="17.25" customHeight="1" x14ac:dyDescent="0.2">
      <c r="B1" s="171" t="s">
        <v>231</v>
      </c>
      <c r="C1" s="172"/>
      <c r="D1" s="173"/>
      <c r="E1" s="174"/>
      <c r="F1" s="173"/>
      <c r="G1" s="175"/>
      <c r="H1" s="175"/>
      <c r="I1" s="175"/>
      <c r="J1" s="173"/>
      <c r="K1" s="171"/>
    </row>
    <row r="2" spans="2:14" ht="16.5" thickBot="1" x14ac:dyDescent="0.25">
      <c r="B2" s="177" t="s">
        <v>1112</v>
      </c>
      <c r="C2" s="178"/>
      <c r="D2" s="178"/>
      <c r="E2" s="178"/>
      <c r="F2" s="178"/>
      <c r="G2" s="179"/>
      <c r="H2" s="179"/>
      <c r="I2" s="179"/>
      <c r="J2" s="178"/>
      <c r="K2" s="178"/>
      <c r="L2" s="178"/>
      <c r="M2" s="178"/>
    </row>
    <row r="3" spans="2:14" ht="15.75" x14ac:dyDescent="0.25">
      <c r="B3" s="180" t="s">
        <v>1113</v>
      </c>
      <c r="C3" s="181"/>
      <c r="D3" s="181"/>
      <c r="E3" s="181"/>
      <c r="F3" s="181"/>
      <c r="G3" s="182"/>
      <c r="H3" s="182"/>
      <c r="I3" s="182"/>
      <c r="J3" s="183"/>
      <c r="K3" s="183"/>
      <c r="L3" s="183"/>
      <c r="M3" s="184"/>
      <c r="N3" s="185" t="s">
        <v>1114</v>
      </c>
    </row>
    <row r="4" spans="2:14" x14ac:dyDescent="0.2">
      <c r="B4" s="186"/>
      <c r="C4" s="187"/>
      <c r="D4" s="187"/>
      <c r="E4" s="187"/>
      <c r="F4" s="187"/>
      <c r="G4" s="188"/>
      <c r="H4" s="188"/>
      <c r="I4" s="188"/>
      <c r="J4" s="189"/>
      <c r="K4" s="189"/>
      <c r="L4" s="190"/>
      <c r="M4" s="190"/>
      <c r="N4" s="190" t="s">
        <v>1115</v>
      </c>
    </row>
    <row r="5" spans="2:14" ht="13.5" thickBot="1" x14ac:dyDescent="0.25">
      <c r="B5" s="191" t="s">
        <v>1116</v>
      </c>
      <c r="C5" s="192"/>
      <c r="D5" s="192"/>
      <c r="E5" s="192"/>
      <c r="F5" s="192"/>
      <c r="G5" s="192"/>
      <c r="H5" s="192"/>
      <c r="I5" s="192"/>
      <c r="J5" s="193"/>
      <c r="K5" s="193"/>
      <c r="L5" s="194"/>
      <c r="M5" s="194"/>
      <c r="N5" s="194" t="s">
        <v>1117</v>
      </c>
    </row>
    <row r="7" spans="2:14" ht="13.5" thickBot="1" x14ac:dyDescent="0.25">
      <c r="B7" s="195"/>
      <c r="C7" s="196" t="s">
        <v>1118</v>
      </c>
      <c r="G7" s="196"/>
    </row>
    <row r="8" spans="2:14" x14ac:dyDescent="0.2">
      <c r="B8" s="557" t="s">
        <v>1119</v>
      </c>
      <c r="C8" s="558"/>
      <c r="D8" s="557" t="s">
        <v>1120</v>
      </c>
      <c r="E8" s="558"/>
      <c r="G8" s="559" t="s">
        <v>1121</v>
      </c>
      <c r="H8" s="561" t="s">
        <v>1122</v>
      </c>
      <c r="I8" s="562"/>
      <c r="J8" s="563"/>
      <c r="K8" s="561" t="s">
        <v>1123</v>
      </c>
      <c r="L8" s="562"/>
      <c r="M8" s="562"/>
      <c r="N8" s="563"/>
    </row>
    <row r="9" spans="2:14" ht="13.5" thickBot="1" x14ac:dyDescent="0.25">
      <c r="B9" s="197" t="s">
        <v>1124</v>
      </c>
      <c r="C9" s="198" t="s">
        <v>1125</v>
      </c>
      <c r="D9" s="199" t="s">
        <v>1112</v>
      </c>
      <c r="E9" s="199" t="s">
        <v>1126</v>
      </c>
      <c r="G9" s="560"/>
      <c r="H9" s="564"/>
      <c r="I9" s="565"/>
      <c r="J9" s="566"/>
      <c r="K9" s="567"/>
      <c r="L9" s="568"/>
      <c r="M9" s="568"/>
      <c r="N9" s="569"/>
    </row>
    <row r="10" spans="2:14" ht="13.5" thickTop="1" x14ac:dyDescent="0.2">
      <c r="B10" s="263" t="s">
        <v>459</v>
      </c>
      <c r="C10" s="264" t="s">
        <v>1127</v>
      </c>
      <c r="D10" s="265"/>
      <c r="E10" s="263" t="s">
        <v>1128</v>
      </c>
      <c r="G10" s="200" t="s">
        <v>589</v>
      </c>
      <c r="H10" s="474" t="s">
        <v>588</v>
      </c>
      <c r="I10" s="201"/>
      <c r="J10" s="202"/>
      <c r="K10" s="474"/>
      <c r="L10" s="475"/>
      <c r="M10" s="475"/>
      <c r="N10" s="476"/>
    </row>
    <row r="11" spans="2:14" x14ac:dyDescent="0.2">
      <c r="B11" s="263" t="s">
        <v>301</v>
      </c>
      <c r="C11" s="264" t="s">
        <v>1129</v>
      </c>
      <c r="D11" s="263" t="s">
        <v>1128</v>
      </c>
      <c r="E11" s="263"/>
      <c r="G11" s="200" t="s">
        <v>727</v>
      </c>
      <c r="H11" s="474" t="s">
        <v>726</v>
      </c>
      <c r="I11" s="203"/>
      <c r="J11" s="202"/>
      <c r="K11" s="474"/>
      <c r="L11" s="475"/>
      <c r="M11" s="475"/>
      <c r="N11" s="476"/>
    </row>
    <row r="12" spans="2:14" x14ac:dyDescent="0.2">
      <c r="B12" s="263" t="s">
        <v>434</v>
      </c>
      <c r="C12" s="264" t="s">
        <v>1130</v>
      </c>
      <c r="D12" s="263" t="s">
        <v>1128</v>
      </c>
      <c r="E12" s="263"/>
      <c r="G12" s="200" t="s">
        <v>1131</v>
      </c>
      <c r="H12" s="204" t="s">
        <v>1132</v>
      </c>
      <c r="I12" s="201"/>
      <c r="J12" s="202"/>
      <c r="K12" s="474"/>
      <c r="L12" s="475"/>
      <c r="M12" s="475"/>
      <c r="N12" s="476"/>
    </row>
    <row r="13" spans="2:14" x14ac:dyDescent="0.2">
      <c r="B13" s="263" t="s">
        <v>364</v>
      </c>
      <c r="C13" s="264" t="s">
        <v>1133</v>
      </c>
      <c r="D13" s="263" t="s">
        <v>1128</v>
      </c>
      <c r="E13" s="263"/>
      <c r="G13" s="200" t="s">
        <v>1134</v>
      </c>
      <c r="H13" s="474" t="s">
        <v>1135</v>
      </c>
      <c r="I13" s="203"/>
      <c r="J13" s="202"/>
      <c r="K13" s="474" t="s">
        <v>1136</v>
      </c>
      <c r="L13" s="475"/>
      <c r="M13" s="475"/>
      <c r="N13" s="476"/>
    </row>
    <row r="14" spans="2:14" x14ac:dyDescent="0.2">
      <c r="B14" s="263" t="s">
        <v>1137</v>
      </c>
      <c r="C14" s="264" t="s">
        <v>1138</v>
      </c>
      <c r="D14" s="263" t="s">
        <v>1128</v>
      </c>
      <c r="E14" s="263"/>
      <c r="G14" s="200" t="s">
        <v>750</v>
      </c>
      <c r="H14" s="204" t="s">
        <v>1139</v>
      </c>
      <c r="I14" s="201"/>
      <c r="J14" s="202"/>
      <c r="K14" s="474" t="s">
        <v>1140</v>
      </c>
      <c r="L14" s="475"/>
      <c r="M14" s="475"/>
      <c r="N14" s="476"/>
    </row>
    <row r="15" spans="2:14" x14ac:dyDescent="0.2">
      <c r="B15" s="263" t="s">
        <v>327</v>
      </c>
      <c r="C15" s="264" t="s">
        <v>1141</v>
      </c>
      <c r="D15" s="263" t="s">
        <v>1128</v>
      </c>
      <c r="E15" s="263"/>
      <c r="G15" s="200" t="s">
        <v>713</v>
      </c>
      <c r="H15" s="474" t="s">
        <v>712</v>
      </c>
      <c r="I15" s="203"/>
      <c r="J15" s="202"/>
      <c r="K15" s="570" t="s">
        <v>1136</v>
      </c>
      <c r="L15" s="571"/>
      <c r="M15" s="571"/>
      <c r="N15" s="572"/>
    </row>
    <row r="16" spans="2:14" ht="12.75" customHeight="1" x14ac:dyDescent="0.2">
      <c r="B16" s="263" t="s">
        <v>267</v>
      </c>
      <c r="C16" s="264" t="s">
        <v>1142</v>
      </c>
      <c r="D16" s="263" t="s">
        <v>1128</v>
      </c>
      <c r="E16" s="263"/>
      <c r="G16" s="200" t="s">
        <v>189</v>
      </c>
      <c r="H16" s="204" t="s">
        <v>188</v>
      </c>
      <c r="I16" s="201"/>
      <c r="J16" s="202"/>
      <c r="K16" s="570" t="s">
        <v>1136</v>
      </c>
      <c r="L16" s="571"/>
      <c r="M16" s="571"/>
      <c r="N16" s="572"/>
    </row>
    <row r="17" spans="2:14" x14ac:dyDescent="0.2">
      <c r="B17" s="263" t="s">
        <v>611</v>
      </c>
      <c r="C17" s="264" t="s">
        <v>1143</v>
      </c>
      <c r="D17" s="263" t="s">
        <v>1128</v>
      </c>
      <c r="E17" s="263"/>
      <c r="G17" s="200" t="s">
        <v>215</v>
      </c>
      <c r="H17" s="474" t="s">
        <v>214</v>
      </c>
      <c r="I17" s="203"/>
      <c r="J17" s="202"/>
      <c r="K17" s="570" t="s">
        <v>1136</v>
      </c>
      <c r="L17" s="571"/>
      <c r="M17" s="571"/>
      <c r="N17" s="572"/>
    </row>
    <row r="18" spans="2:14" x14ac:dyDescent="0.2">
      <c r="B18" s="263" t="s">
        <v>496</v>
      </c>
      <c r="C18" s="264" t="s">
        <v>1144</v>
      </c>
      <c r="D18" s="263" t="s">
        <v>1128</v>
      </c>
      <c r="E18" s="263"/>
      <c r="G18" s="200" t="s">
        <v>318</v>
      </c>
      <c r="H18" s="204" t="s">
        <v>317</v>
      </c>
      <c r="I18" s="201"/>
      <c r="J18" s="202"/>
      <c r="K18" s="570" t="s">
        <v>1136</v>
      </c>
      <c r="L18" s="571"/>
      <c r="M18" s="571"/>
      <c r="N18" s="572"/>
    </row>
    <row r="19" spans="2:14" x14ac:dyDescent="0.2">
      <c r="B19" s="263" t="s">
        <v>315</v>
      </c>
      <c r="C19" s="264" t="s">
        <v>1145</v>
      </c>
      <c r="D19" s="263" t="s">
        <v>1128</v>
      </c>
      <c r="E19" s="263"/>
      <c r="G19" s="205" t="s">
        <v>367</v>
      </c>
      <c r="H19" s="474" t="s">
        <v>366</v>
      </c>
      <c r="I19" s="203"/>
      <c r="J19" s="202"/>
      <c r="K19" s="570" t="s">
        <v>1136</v>
      </c>
      <c r="L19" s="571"/>
      <c r="M19" s="571"/>
      <c r="N19" s="572"/>
    </row>
    <row r="20" spans="2:14" x14ac:dyDescent="0.2">
      <c r="B20" s="263" t="s">
        <v>688</v>
      </c>
      <c r="C20" s="264" t="s">
        <v>1146</v>
      </c>
      <c r="D20" s="263" t="s">
        <v>1128</v>
      </c>
      <c r="E20" s="263"/>
      <c r="G20" s="200" t="s">
        <v>205</v>
      </c>
      <c r="H20" s="204" t="s">
        <v>188</v>
      </c>
      <c r="I20" s="201"/>
      <c r="J20" s="202"/>
      <c r="K20" s="474" t="s">
        <v>1140</v>
      </c>
      <c r="L20" s="475"/>
      <c r="M20" s="475"/>
      <c r="N20" s="476"/>
    </row>
    <row r="21" spans="2:14" x14ac:dyDescent="0.2">
      <c r="B21" s="263" t="s">
        <v>701</v>
      </c>
      <c r="C21" s="264" t="s">
        <v>1147</v>
      </c>
      <c r="D21" s="263" t="s">
        <v>1128</v>
      </c>
      <c r="E21" s="263"/>
      <c r="G21" s="200" t="s">
        <v>229</v>
      </c>
      <c r="H21" s="474" t="s">
        <v>214</v>
      </c>
      <c r="I21" s="203"/>
      <c r="J21" s="202"/>
      <c r="K21" s="474" t="s">
        <v>1140</v>
      </c>
      <c r="L21" s="475"/>
      <c r="M21" s="475"/>
      <c r="N21" s="476"/>
    </row>
    <row r="22" spans="2:14" x14ac:dyDescent="0.2">
      <c r="B22" s="263" t="s">
        <v>558</v>
      </c>
      <c r="C22" s="264" t="s">
        <v>1148</v>
      </c>
      <c r="D22" s="263" t="s">
        <v>1128</v>
      </c>
      <c r="E22" s="263"/>
      <c r="G22" s="200" t="s">
        <v>269</v>
      </c>
      <c r="H22" s="204" t="s">
        <v>317</v>
      </c>
      <c r="I22" s="201"/>
      <c r="J22" s="202"/>
      <c r="K22" s="474" t="s">
        <v>1140</v>
      </c>
      <c r="L22" s="475"/>
      <c r="M22" s="475"/>
      <c r="N22" s="476"/>
    </row>
    <row r="23" spans="2:14" x14ac:dyDescent="0.2">
      <c r="B23" s="263" t="s">
        <v>710</v>
      </c>
      <c r="C23" s="264" t="s">
        <v>1149</v>
      </c>
      <c r="D23" s="263" t="s">
        <v>1128</v>
      </c>
      <c r="E23" s="263"/>
      <c r="G23" s="200"/>
      <c r="H23" s="474"/>
      <c r="I23" s="203"/>
      <c r="J23" s="202"/>
      <c r="K23" s="570"/>
      <c r="L23" s="571"/>
      <c r="M23" s="571"/>
      <c r="N23" s="572"/>
    </row>
    <row r="24" spans="2:14" ht="13.5" thickBot="1" x14ac:dyDescent="0.25">
      <c r="B24" s="263" t="s">
        <v>666</v>
      </c>
      <c r="C24" s="264" t="s">
        <v>1150</v>
      </c>
      <c r="D24" s="263" t="s">
        <v>1128</v>
      </c>
      <c r="E24" s="263"/>
      <c r="G24" s="206"/>
      <c r="H24" s="207"/>
      <c r="I24" s="208"/>
      <c r="J24" s="209"/>
      <c r="K24" s="554"/>
      <c r="L24" s="555"/>
      <c r="M24" s="555"/>
      <c r="N24" s="556"/>
    </row>
    <row r="25" spans="2:14" x14ac:dyDescent="0.2">
      <c r="B25" s="263" t="s">
        <v>724</v>
      </c>
      <c r="C25" s="266" t="s">
        <v>1151</v>
      </c>
      <c r="D25" s="263" t="s">
        <v>1128</v>
      </c>
      <c r="E25" s="263" t="s">
        <v>1128</v>
      </c>
      <c r="I25" s="210"/>
      <c r="J25" s="210"/>
      <c r="K25" s="210"/>
    </row>
    <row r="26" spans="2:14" x14ac:dyDescent="0.2">
      <c r="B26" s="263" t="s">
        <v>1152</v>
      </c>
      <c r="C26" s="264" t="s">
        <v>1153</v>
      </c>
      <c r="D26" s="263" t="s">
        <v>1128</v>
      </c>
      <c r="E26" s="263"/>
      <c r="I26" s="195"/>
      <c r="J26" s="195"/>
      <c r="K26" s="195"/>
      <c r="L26" s="195"/>
      <c r="M26" s="195"/>
    </row>
    <row r="27" spans="2:14" x14ac:dyDescent="0.2">
      <c r="B27" s="263" t="s">
        <v>343</v>
      </c>
      <c r="C27" s="264" t="s">
        <v>1154</v>
      </c>
      <c r="D27" s="263" t="s">
        <v>1128</v>
      </c>
      <c r="E27" s="263"/>
      <c r="I27" s="195"/>
      <c r="J27" s="195"/>
      <c r="K27" s="195"/>
      <c r="L27" s="195"/>
      <c r="M27" s="195"/>
    </row>
    <row r="28" spans="2:14" x14ac:dyDescent="0.2">
      <c r="B28" s="263" t="s">
        <v>583</v>
      </c>
      <c r="C28" s="264" t="s">
        <v>1155</v>
      </c>
      <c r="D28" s="263" t="s">
        <v>1128</v>
      </c>
      <c r="E28" s="263"/>
      <c r="I28" s="210"/>
      <c r="J28" s="210"/>
      <c r="K28" s="210"/>
    </row>
    <row r="29" spans="2:14" x14ac:dyDescent="0.2">
      <c r="B29" s="263" t="s">
        <v>470</v>
      </c>
      <c r="C29" s="264" t="s">
        <v>1156</v>
      </c>
      <c r="D29" s="263" t="s">
        <v>1128</v>
      </c>
      <c r="E29" s="263"/>
      <c r="G29" s="195"/>
      <c r="I29" s="210"/>
      <c r="J29" s="210"/>
      <c r="K29" s="210"/>
    </row>
    <row r="30" spans="2:14" x14ac:dyDescent="0.2">
      <c r="B30" s="263" t="s">
        <v>747</v>
      </c>
      <c r="C30" s="264" t="s">
        <v>1157</v>
      </c>
      <c r="D30" s="263" t="s">
        <v>1128</v>
      </c>
      <c r="E30" s="263"/>
      <c r="G30" s="212"/>
      <c r="H30" s="212"/>
      <c r="I30" s="213"/>
      <c r="J30" s="213"/>
      <c r="K30" s="210"/>
    </row>
    <row r="31" spans="2:14" x14ac:dyDescent="0.2">
      <c r="B31" s="272" t="s">
        <v>798</v>
      </c>
      <c r="C31" s="264" t="s">
        <v>1158</v>
      </c>
      <c r="D31" s="263" t="s">
        <v>1128</v>
      </c>
      <c r="E31" s="263"/>
      <c r="G31" s="214"/>
      <c r="I31" s="213"/>
      <c r="J31" s="213"/>
      <c r="K31" s="210"/>
    </row>
    <row r="32" spans="2:14" x14ac:dyDescent="0.2">
      <c r="B32" s="272" t="s">
        <v>792</v>
      </c>
      <c r="C32" s="264" t="s">
        <v>1159</v>
      </c>
      <c r="D32" s="263" t="s">
        <v>1128</v>
      </c>
      <c r="E32" s="263"/>
    </row>
    <row r="33" spans="2:10" x14ac:dyDescent="0.2">
      <c r="B33" s="272" t="s">
        <v>836</v>
      </c>
      <c r="C33" s="264" t="s">
        <v>1160</v>
      </c>
      <c r="D33" s="263" t="s">
        <v>1128</v>
      </c>
      <c r="E33" s="263"/>
      <c r="I33" s="210"/>
      <c r="J33" s="210"/>
    </row>
    <row r="34" spans="2:10" x14ac:dyDescent="0.2">
      <c r="B34" s="263" t="s">
        <v>1161</v>
      </c>
      <c r="C34" s="264" t="s">
        <v>1162</v>
      </c>
      <c r="D34" s="263" t="s">
        <v>1128</v>
      </c>
      <c r="E34" s="263"/>
      <c r="I34" s="210"/>
      <c r="J34" s="210"/>
    </row>
    <row r="35" spans="2:10" x14ac:dyDescent="0.2">
      <c r="B35" s="263" t="s">
        <v>717</v>
      </c>
      <c r="C35" s="264" t="s">
        <v>1163</v>
      </c>
      <c r="D35" s="263" t="s">
        <v>1128</v>
      </c>
      <c r="E35" s="263" t="s">
        <v>1128</v>
      </c>
      <c r="I35" s="210"/>
      <c r="J35" s="210"/>
    </row>
    <row r="36" spans="2:10" x14ac:dyDescent="0.2">
      <c r="B36" s="263" t="s">
        <v>873</v>
      </c>
      <c r="C36" s="264" t="s">
        <v>1164</v>
      </c>
      <c r="D36" s="263" t="s">
        <v>1128</v>
      </c>
      <c r="E36" s="263"/>
    </row>
    <row r="37" spans="2:10" x14ac:dyDescent="0.2">
      <c r="B37" s="263" t="s">
        <v>753</v>
      </c>
      <c r="C37" s="266" t="s">
        <v>1165</v>
      </c>
      <c r="D37" s="263" t="s">
        <v>1128</v>
      </c>
      <c r="E37" s="266"/>
    </row>
    <row r="38" spans="2:10" x14ac:dyDescent="0.2">
      <c r="B38" s="263" t="s">
        <v>1166</v>
      </c>
      <c r="C38" s="264" t="s">
        <v>1167</v>
      </c>
      <c r="D38" s="263" t="s">
        <v>1128</v>
      </c>
      <c r="E38" s="263"/>
      <c r="I38" s="210"/>
      <c r="J38" s="210"/>
    </row>
    <row r="39" spans="2:10" x14ac:dyDescent="0.2">
      <c r="B39" s="263" t="s">
        <v>1168</v>
      </c>
      <c r="C39" s="264" t="s">
        <v>1169</v>
      </c>
      <c r="D39" s="263"/>
      <c r="E39" s="263"/>
      <c r="I39" s="210"/>
      <c r="J39" s="210"/>
    </row>
    <row r="40" spans="2:10" ht="15" x14ac:dyDescent="0.25">
      <c r="B40" s="296" t="s">
        <v>843</v>
      </c>
      <c r="C40" s="267" t="s">
        <v>1170</v>
      </c>
      <c r="D40" s="296" t="s">
        <v>1128</v>
      </c>
      <c r="E40" s="267"/>
    </row>
    <row r="41" spans="2:10" ht="15" x14ac:dyDescent="0.25">
      <c r="B41" s="296" t="s">
        <v>808</v>
      </c>
      <c r="C41" s="267" t="s">
        <v>1171</v>
      </c>
      <c r="D41" s="296" t="s">
        <v>1128</v>
      </c>
      <c r="E41" s="267"/>
    </row>
    <row r="42" spans="2:10" ht="15" x14ac:dyDescent="0.25">
      <c r="B42" s="296" t="s">
        <v>464</v>
      </c>
      <c r="C42" s="267" t="s">
        <v>1172</v>
      </c>
      <c r="D42" s="296" t="s">
        <v>1128</v>
      </c>
      <c r="E42" s="267"/>
    </row>
    <row r="43" spans="2:10" ht="15" x14ac:dyDescent="0.25">
      <c r="B43" s="296" t="s">
        <v>198</v>
      </c>
      <c r="C43" s="268" t="s">
        <v>1173</v>
      </c>
      <c r="D43" s="267"/>
      <c r="E43" s="267"/>
    </row>
    <row r="44" spans="2:10" ht="15" x14ac:dyDescent="0.25">
      <c r="B44" s="296" t="s">
        <v>506</v>
      </c>
      <c r="C44" s="269" t="s">
        <v>1174</v>
      </c>
      <c r="D44" s="267"/>
      <c r="E44" s="267"/>
    </row>
    <row r="45" spans="2:10" ht="15" x14ac:dyDescent="0.25">
      <c r="B45" s="297" t="s">
        <v>964</v>
      </c>
      <c r="C45" s="270" t="s">
        <v>1175</v>
      </c>
      <c r="D45" s="267"/>
      <c r="E45" s="267"/>
    </row>
    <row r="46" spans="2:10" ht="15" x14ac:dyDescent="0.25">
      <c r="B46" s="297" t="s">
        <v>1011</v>
      </c>
      <c r="C46" s="270" t="s">
        <v>1176</v>
      </c>
      <c r="D46" s="267"/>
      <c r="E46" s="267"/>
    </row>
    <row r="47" spans="2:10" ht="15" x14ac:dyDescent="0.25">
      <c r="B47" s="297" t="s">
        <v>1177</v>
      </c>
      <c r="C47" s="270" t="s">
        <v>1178</v>
      </c>
      <c r="D47" s="267"/>
      <c r="E47" s="267"/>
    </row>
    <row r="48" spans="2:10" ht="15" x14ac:dyDescent="0.25">
      <c r="B48" s="297" t="s">
        <v>1179</v>
      </c>
      <c r="C48" s="270" t="s">
        <v>1180</v>
      </c>
      <c r="D48" s="267"/>
      <c r="E48" s="267"/>
    </row>
    <row r="49" spans="2:5" ht="15" x14ac:dyDescent="0.25">
      <c r="B49" s="297" t="s">
        <v>995</v>
      </c>
      <c r="C49" s="270" t="s">
        <v>1181</v>
      </c>
      <c r="D49" s="267"/>
      <c r="E49" s="267"/>
    </row>
    <row r="50" spans="2:5" ht="15" x14ac:dyDescent="0.25">
      <c r="B50" s="297" t="s">
        <v>991</v>
      </c>
      <c r="C50" s="270" t="s">
        <v>1182</v>
      </c>
      <c r="D50" s="267"/>
      <c r="E50" s="267"/>
    </row>
    <row r="51" spans="2:5" ht="15" x14ac:dyDescent="0.25">
      <c r="B51" s="297" t="s">
        <v>1000</v>
      </c>
      <c r="C51" s="270" t="s">
        <v>1183</v>
      </c>
      <c r="D51" s="267"/>
      <c r="E51" s="267"/>
    </row>
    <row r="52" spans="2:5" ht="15" x14ac:dyDescent="0.25">
      <c r="B52" s="296" t="s">
        <v>977</v>
      </c>
      <c r="C52" s="270" t="s">
        <v>1184</v>
      </c>
      <c r="D52" s="267"/>
      <c r="E52" s="267"/>
    </row>
    <row r="53" spans="2:5" ht="15" x14ac:dyDescent="0.25">
      <c r="B53" s="296" t="s">
        <v>1185</v>
      </c>
      <c r="C53" s="270" t="s">
        <v>1186</v>
      </c>
      <c r="D53" s="267"/>
      <c r="E53" s="267"/>
    </row>
    <row r="54" spans="2:5" ht="15" x14ac:dyDescent="0.25">
      <c r="B54" s="296" t="s">
        <v>1003</v>
      </c>
      <c r="C54" s="270" t="s">
        <v>1187</v>
      </c>
      <c r="D54" s="267"/>
      <c r="E54" s="267"/>
    </row>
    <row r="55" spans="2:5" ht="15" x14ac:dyDescent="0.25">
      <c r="B55" s="298" t="s">
        <v>1188</v>
      </c>
      <c r="C55" s="268" t="s">
        <v>1189</v>
      </c>
      <c r="D55" s="267"/>
      <c r="E55" s="267"/>
    </row>
    <row r="56" spans="2:5" ht="15" x14ac:dyDescent="0.25">
      <c r="B56" s="297" t="s">
        <v>1190</v>
      </c>
      <c r="C56" s="270" t="s">
        <v>1191</v>
      </c>
      <c r="D56" s="267"/>
      <c r="E56" s="267"/>
    </row>
    <row r="57" spans="2:5" ht="15" x14ac:dyDescent="0.25">
      <c r="B57" s="298" t="s">
        <v>1192</v>
      </c>
      <c r="C57" s="271" t="s">
        <v>1193</v>
      </c>
      <c r="D57" s="267"/>
      <c r="E57" s="267"/>
    </row>
    <row r="58" spans="2:5" ht="15" x14ac:dyDescent="0.25">
      <c r="B58" s="298" t="s">
        <v>1194</v>
      </c>
      <c r="C58" s="271" t="s">
        <v>1195</v>
      </c>
      <c r="D58" s="267"/>
      <c r="E58" s="267"/>
    </row>
    <row r="59" spans="2:5" ht="15" x14ac:dyDescent="0.25">
      <c r="B59" s="297" t="s">
        <v>1092</v>
      </c>
      <c r="C59" s="271" t="s">
        <v>1196</v>
      </c>
      <c r="D59" s="267"/>
      <c r="E59" s="267"/>
    </row>
    <row r="60" spans="2:5" ht="15" x14ac:dyDescent="0.25">
      <c r="B60" s="297" t="s">
        <v>971</v>
      </c>
      <c r="C60" s="271" t="s">
        <v>1197</v>
      </c>
      <c r="D60" s="267"/>
      <c r="E60" s="267"/>
    </row>
    <row r="74" spans="2:7" x14ac:dyDescent="0.2">
      <c r="B74" s="196"/>
    </row>
    <row r="75" spans="2:7" x14ac:dyDescent="0.2">
      <c r="B75" s="215"/>
    </row>
    <row r="76" spans="2:7" x14ac:dyDescent="0.2">
      <c r="B76" s="216"/>
      <c r="C76" s="216"/>
      <c r="D76" s="216"/>
      <c r="E76" s="216"/>
      <c r="F76" s="216"/>
      <c r="G76" s="216"/>
    </row>
  </sheetData>
  <mergeCells count="12">
    <mergeCell ref="K24:N24"/>
    <mergeCell ref="B8:C8"/>
    <mergeCell ref="D8:E8"/>
    <mergeCell ref="G8:G9"/>
    <mergeCell ref="H8:J9"/>
    <mergeCell ref="K8:N9"/>
    <mergeCell ref="K15:N15"/>
    <mergeCell ref="K16:N16"/>
    <mergeCell ref="K17:N17"/>
    <mergeCell ref="K18:N18"/>
    <mergeCell ref="K19:N19"/>
    <mergeCell ref="K23:N23"/>
  </mergeCells>
  <pageMargins left="0.70866141732283472" right="0.70866141732283472" top="0.74803149606299213" bottom="0.74803149606299213" header="0.31496062992125984" footer="0.31496062992125984"/>
  <pageSetup paperSize="9" scale="58" orientation="landscape" r:id="rId1"/>
  <headerFooter>
    <oddFooter>&amp;L&amp;1#&amp;"Calibri"&amp;10&amp;K000000Sensitivity: Internal</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73"/>
  <sheetViews>
    <sheetView topLeftCell="M1" zoomScale="75" zoomScaleNormal="75" zoomScaleSheetLayoutView="85" workbookViewId="0">
      <selection activeCell="M1" sqref="M1"/>
    </sheetView>
  </sheetViews>
  <sheetFormatPr defaultRowHeight="12.75" x14ac:dyDescent="0.2"/>
  <cols>
    <col min="1" max="1" width="3" style="87" customWidth="1"/>
    <col min="2" max="2" width="16.140625" customWidth="1"/>
    <col min="3" max="3" width="49.7109375" bestFit="1" customWidth="1"/>
    <col min="4" max="15" width="14" customWidth="1"/>
    <col min="16" max="17" width="9.140625" style="87" customWidth="1"/>
  </cols>
  <sheetData>
    <row r="1" spans="2:17" s="87" customFormat="1" ht="13.5" thickBot="1" x14ac:dyDescent="0.25"/>
    <row r="2" spans="2:17" ht="23.25" customHeight="1" thickBot="1" x14ac:dyDescent="0.25">
      <c r="B2" s="573" t="s">
        <v>1198</v>
      </c>
      <c r="C2" s="574"/>
      <c r="D2" s="574"/>
      <c r="E2" s="574"/>
      <c r="F2" s="574"/>
      <c r="G2" s="574"/>
      <c r="H2" s="574"/>
      <c r="I2" s="575"/>
      <c r="J2" s="575"/>
      <c r="K2" s="575"/>
      <c r="L2" s="575"/>
      <c r="M2" s="575"/>
      <c r="N2" s="575"/>
      <c r="O2" s="576"/>
    </row>
    <row r="3" spans="2:17" ht="62.25" customHeight="1" x14ac:dyDescent="0.2">
      <c r="B3" s="67" t="s">
        <v>73</v>
      </c>
      <c r="C3" s="59" t="s">
        <v>9</v>
      </c>
      <c r="D3" s="77" t="s">
        <v>1199</v>
      </c>
      <c r="E3" s="77" t="s">
        <v>1200</v>
      </c>
      <c r="F3" s="77" t="s">
        <v>1201</v>
      </c>
      <c r="G3" s="78" t="s">
        <v>1202</v>
      </c>
      <c r="H3" s="79" t="s">
        <v>1203</v>
      </c>
      <c r="I3" s="78" t="s">
        <v>1204</v>
      </c>
      <c r="J3" s="78" t="s">
        <v>1205</v>
      </c>
      <c r="K3" s="78" t="s">
        <v>1206</v>
      </c>
      <c r="L3" s="78" t="s">
        <v>1207</v>
      </c>
      <c r="M3" s="78" t="s">
        <v>1208</v>
      </c>
      <c r="N3" s="78" t="s">
        <v>1209</v>
      </c>
      <c r="O3" s="80" t="s">
        <v>1210</v>
      </c>
      <c r="Q3" s="89"/>
    </row>
    <row r="4" spans="2:17" x14ac:dyDescent="0.2">
      <c r="B4" s="217" t="s">
        <v>188</v>
      </c>
      <c r="C4" s="83"/>
      <c r="D4" s="224">
        <f>SUMIFS(MEL!R:R,MEL!R:R,"&lt;&gt;",MEL!$L:$L,$B4,MEL!$U:$U,"PERM")</f>
        <v>340.89059999999989</v>
      </c>
      <c r="E4" s="224">
        <f>SUMIFS(MEL!R:R,MEL!R:R,"&lt;&gt;",MEL!$L:$L,$B4,MEL!$U:$U,"TEMP")+SUMIFS(MEL!R:R,MEL!R:R,"&lt;&gt;",MEL!$L:$L,$B4,MEL!$U:$U,"FUT")</f>
        <v>29.247344000000002</v>
      </c>
      <c r="F4" s="224">
        <f>D4+E4</f>
        <v>370.13794399999989</v>
      </c>
      <c r="G4" s="224">
        <f>SUMIFS(MEL!W:W,MEL!W:W,"&lt;&gt;",MEL!$L:$L,$B4,MEL!$U:$U,"PERM")</f>
        <v>291420</v>
      </c>
      <c r="H4" s="224">
        <f>SUMIFS(MEL!W:W,MEL!W:W,"&lt;&gt;",MEL!$L:$L,$B4,MEL!$U:$U,"TEMP")+SUMIFS(MEL!W:W,MEL!W:W,"&lt;&gt;",MEL!$L:$L,$B4,MEL!$U:$U,"FUT")</f>
        <v>21200</v>
      </c>
      <c r="I4" s="224">
        <f>G4+H4</f>
        <v>312620</v>
      </c>
      <c r="J4" s="224">
        <f>SUMIFS(MEL!X:X,MEL!X:X,"&lt;&gt;",MEL!$L:$L,$B4,MEL!$U:$U,"PERM")</f>
        <v>335242</v>
      </c>
      <c r="K4" s="224">
        <f>SUMIFS(MEL!X:X,MEL!X:X,"&lt;&gt;",MEL!$L:$L,$B4,MEL!$U:$U,"TEMP")+SUMIFS(MEL!X:X,MEL!X:X,"&lt;&gt;",MEL!$L:$L,$B4,MEL!$U:$U,"FUT")</f>
        <v>24380</v>
      </c>
      <c r="L4" s="224">
        <f>J4+K4</f>
        <v>359622</v>
      </c>
      <c r="M4" s="224">
        <f>SUMIFS(MEL!Y:Y,MEL!Y:Y,"&lt;&gt;",MEL!$L:$L,$B4,MEL!$U:$U,"PERM")</f>
        <v>90300</v>
      </c>
      <c r="N4" s="224">
        <f>SUMIFS(MEL!Y:Y,MEL!Y:Y,"&lt;&gt;",MEL!$L:$L,$B4,MEL!$U:$U,"TEMP")+SUMIFS(MEL!Y:Y,MEL!Y:Y,"&lt;&gt;",MEL!$L:$L,$B4,MEL!$U:$U,"FUT")</f>
        <v>0</v>
      </c>
      <c r="O4" s="225">
        <f>M4+N4</f>
        <v>90300</v>
      </c>
    </row>
    <row r="5" spans="2:17" x14ac:dyDescent="0.2">
      <c r="B5" s="217" t="s">
        <v>214</v>
      </c>
      <c r="C5" s="83"/>
      <c r="D5" s="224">
        <f>SUMIFS(MEL!R:R,MEL!R:R,"&lt;&gt;",MEL!$L:$L,$B5,MEL!$U:$U,"PERM")</f>
        <v>211.57480000000012</v>
      </c>
      <c r="E5" s="224">
        <f>SUMIFS(MEL!R:R,MEL!R:R,"&lt;&gt;",MEL!$L:$L,$B5,MEL!$U:$U,"TEMP")+SUMIFS(MEL!R:R,MEL!R:R,"&lt;&gt;",MEL!$L:$L,$B5,MEL!$U:$U,"FUT")</f>
        <v>45.735599999999991</v>
      </c>
      <c r="F5" s="224">
        <f>D5+E5</f>
        <v>257.31040000000013</v>
      </c>
      <c r="G5" s="224">
        <f>SUMIFS(MEL!W:W,MEL!W:W,"&lt;&gt;",MEL!$L:$L,$B5,MEL!$U:$U,"PERM")</f>
        <v>413971.73913043481</v>
      </c>
      <c r="H5" s="224">
        <f>SUMIFS(MEL!W:W,MEL!W:W,"&lt;&gt;",MEL!$L:$L,$B5,MEL!$U:$U,"TEMP")+SUMIFS(MEL!W:W,MEL!W:W,"&lt;&gt;",MEL!$L:$L,$B5,MEL!$U:$U,"FUT")</f>
        <v>58800</v>
      </c>
      <c r="I5" s="224">
        <f>G5+H5</f>
        <v>472771.73913043481</v>
      </c>
      <c r="J5" s="224">
        <f>SUMIFS(MEL!X:X,MEL!X:X,"&lt;&gt;",MEL!$L:$L,$B5,MEL!$U:$U,"PERM")</f>
        <v>475177.5</v>
      </c>
      <c r="K5" s="224">
        <f>SUMIFS(MEL!X:X,MEL!X:X,"&lt;&gt;",MEL!$L:$L,$B5,MEL!$U:$U,"TEMP")+SUMIFS(MEL!X:X,MEL!X:X,"&lt;&gt;",MEL!$L:$L,$B5,MEL!$U:$U,"FUT")</f>
        <v>67620</v>
      </c>
      <c r="L5" s="224">
        <f>J5+K5</f>
        <v>542797.5</v>
      </c>
      <c r="M5" s="224">
        <f>SUMIFS(MEL!Y:Y,MEL!Y:Y,"&lt;&gt;",MEL!$L:$L,$B5,MEL!$U:$U,"PERM")</f>
        <v>84700</v>
      </c>
      <c r="N5" s="224">
        <f>SUMIFS(MEL!Y:Y,MEL!Y:Y,"&lt;&gt;",MEL!$L:$L,$B5,MEL!$U:$U,"TEMP")+SUMIFS(MEL!Y:Y,MEL!Y:Y,"&lt;&gt;",MEL!$L:$L,$B5,MEL!$U:$U,"FUT")</f>
        <v>0</v>
      </c>
      <c r="O5" s="225">
        <f>M5+N5</f>
        <v>84700</v>
      </c>
    </row>
    <row r="6" spans="2:17" x14ac:dyDescent="0.2">
      <c r="B6" s="217" t="s">
        <v>317</v>
      </c>
      <c r="C6" s="83"/>
      <c r="D6" s="224">
        <f>SUMIFS(MEL!R:R,MEL!R:R,"&lt;&gt;",MEL!$L:$L,$B6,MEL!$U:$U,"PERM")</f>
        <v>210.62200000000007</v>
      </c>
      <c r="E6" s="224">
        <f>SUMIFS(MEL!R:R,MEL!R:R,"&lt;&gt;",MEL!$L:$L,$B6,MEL!$U:$U,"TEMP")+SUMIFS(MEL!R:R,MEL!R:R,"&lt;&gt;",MEL!$L:$L,$B6,MEL!$U:$U,"FUT")</f>
        <v>6.73</v>
      </c>
      <c r="F6" s="224">
        <f t="shared" ref="F6:F12" si="0">D6+E6</f>
        <v>217.35200000000006</v>
      </c>
      <c r="G6" s="224">
        <f>SUMIFS(MEL!W:W,MEL!W:W,"&lt;&gt;",MEL!$L:$L,$B6,MEL!$U:$U,"PERM")</f>
        <v>231324</v>
      </c>
      <c r="H6" s="224">
        <f>SUMIFS(MEL!W:W,MEL!W:W,"&lt;&gt;",MEL!$L:$L,$B6,MEL!$U:$U,"TEMP")+SUMIFS(MEL!W:W,MEL!W:W,"&lt;&gt;",MEL!$L:$L,$B6,MEL!$U:$U,"FUT")</f>
        <v>5400</v>
      </c>
      <c r="I6" s="224">
        <f t="shared" ref="I6:I12" si="1">G6+H6</f>
        <v>236724</v>
      </c>
      <c r="J6" s="224">
        <f>SUMIFS(MEL!X:X,MEL!X:X,"&lt;&gt;",MEL!$L:$L,$B6,MEL!$U:$U,"PERM")</f>
        <v>265275.09999999998</v>
      </c>
      <c r="K6" s="224">
        <f>SUMIFS(MEL!X:X,MEL!X:X,"&lt;&gt;",MEL!$L:$L,$B6,MEL!$U:$U,"TEMP")+SUMIFS(MEL!X:X,MEL!X:X,"&lt;&gt;",MEL!$L:$L,$B6,MEL!$U:$U,"FUT")</f>
        <v>6210</v>
      </c>
      <c r="L6" s="224">
        <f t="shared" ref="L6:L12" si="2">J6+K6</f>
        <v>271485.09999999998</v>
      </c>
      <c r="M6" s="224">
        <f>SUMIFS(MEL!Y:Y,MEL!Y:Y,"&lt;&gt;",MEL!$L:$L,$B6,MEL!$U:$U,"PERM")</f>
        <v>66933.609613543711</v>
      </c>
      <c r="N6" s="224">
        <f>SUMIFS(MEL!Y:Y,MEL!Y:Y,"&lt;&gt;",MEL!$L:$L,$B6,MEL!$U:$U,"TEMP")+SUMIFS(MEL!Y:Y,MEL!Y:Y,"&lt;&gt;",MEL!$L:$L,$B6,MEL!$U:$U,"FUT")</f>
        <v>0</v>
      </c>
      <c r="O6" s="225">
        <f t="shared" ref="O6:O12" si="3">M6+N6</f>
        <v>66933.609613543711</v>
      </c>
    </row>
    <row r="7" spans="2:17" x14ac:dyDescent="0.2">
      <c r="B7" s="217" t="s">
        <v>366</v>
      </c>
      <c r="C7" s="83"/>
      <c r="D7" s="224">
        <f>SUMIFS(MEL!R:R,MEL!R:R,"&lt;&gt;",MEL!$L:$L,$B7,MEL!$U:$U,"PERM")</f>
        <v>118.85964999999997</v>
      </c>
      <c r="E7" s="224">
        <f>SUMIFS(MEL!R:R,MEL!R:R,"&lt;&gt;",MEL!$L:$L,$B7,MEL!$U:$U,"TEMP")+SUMIFS(MEL!R:R,MEL!R:R,"&lt;&gt;",MEL!$L:$L,$B7,MEL!$U:$U,"FUT")</f>
        <v>47.567564000000004</v>
      </c>
      <c r="F7" s="224">
        <f t="shared" si="0"/>
        <v>166.42721399999999</v>
      </c>
      <c r="G7" s="224">
        <f>SUMIFS(MEL!W:W,MEL!W:W,"&lt;&gt;",MEL!$L:$L,$B7,MEL!$U:$U,"PERM")</f>
        <v>201698</v>
      </c>
      <c r="H7" s="224">
        <f>SUMIFS(MEL!W:W,MEL!W:W,"&lt;&gt;",MEL!$L:$L,$B7,MEL!$U:$U,"TEMP")+SUMIFS(MEL!W:W,MEL!W:W,"&lt;&gt;",MEL!$L:$L,$B7,MEL!$U:$U,"FUT")</f>
        <v>42020</v>
      </c>
      <c r="I7" s="224">
        <f t="shared" si="1"/>
        <v>243718</v>
      </c>
      <c r="J7" s="224">
        <f>SUMIFS(MEL!X:X,MEL!X:X,"&lt;&gt;",MEL!$L:$L,$B7,MEL!$U:$U,"PERM")</f>
        <v>231952.7</v>
      </c>
      <c r="K7" s="224">
        <f>SUMIFS(MEL!X:X,MEL!X:X,"&lt;&gt;",MEL!$L:$L,$B7,MEL!$U:$U,"TEMP")+SUMIFS(MEL!X:X,MEL!X:X,"&lt;&gt;",MEL!$L:$L,$B7,MEL!$U:$U,"FUT")</f>
        <v>48323</v>
      </c>
      <c r="L7" s="224">
        <f t="shared" si="2"/>
        <v>280275.7</v>
      </c>
      <c r="M7" s="224">
        <f>SUMIFS(MEL!Y:Y,MEL!Y:Y,"&lt;&gt;",MEL!$L:$L,$B7,MEL!$U:$U,"PERM")</f>
        <v>28700</v>
      </c>
      <c r="N7" s="224">
        <f>SUMIFS(MEL!Y:Y,MEL!Y:Y,"&lt;&gt;",MEL!$L:$L,$B7,MEL!$U:$U,"TEMP")+SUMIFS(MEL!Y:Y,MEL!Y:Y,"&lt;&gt;",MEL!$L:$L,$B7,MEL!$U:$U,"FUT")</f>
        <v>0</v>
      </c>
      <c r="O7" s="225">
        <f t="shared" si="3"/>
        <v>28700</v>
      </c>
    </row>
    <row r="8" spans="2:17" x14ac:dyDescent="0.2">
      <c r="B8" s="217" t="s">
        <v>749</v>
      </c>
      <c r="C8" s="83"/>
      <c r="D8" s="224">
        <f>SUMIFS(MEL!R:R,MEL!R:R,"&lt;&gt;",MEL!$L:$L,$B8,MEL!$U:$U,"PERM")</f>
        <v>0</v>
      </c>
      <c r="E8" s="224">
        <f>SUMIFS(MEL!R:R,MEL!R:R,"&lt;&gt;",MEL!$L:$L,$B8,MEL!$U:$U,"TEMP")+SUMIFS(MEL!R:R,MEL!R:R,"&lt;&gt;",MEL!$L:$L,$B8,MEL!$U:$U,"FUT")</f>
        <v>2.94</v>
      </c>
      <c r="F8" s="224">
        <f t="shared" si="0"/>
        <v>2.94</v>
      </c>
      <c r="G8" s="224">
        <f>SUMIFS(MEL!W:W,MEL!W:W,"&lt;&gt;",MEL!$L:$L,$B8,MEL!$U:$U,"PERM")</f>
        <v>0</v>
      </c>
      <c r="H8" s="224">
        <f>SUMIFS(MEL!W:W,MEL!W:W,"&lt;&gt;",MEL!$L:$L,$B8,MEL!$U:$U,"TEMP")+SUMIFS(MEL!W:W,MEL!W:W,"&lt;&gt;",MEL!$L:$L,$B8,MEL!$U:$U,"FUT")</f>
        <v>1200</v>
      </c>
      <c r="I8" s="224">
        <f t="shared" si="1"/>
        <v>1200</v>
      </c>
      <c r="J8" s="224">
        <f>SUMIFS(MEL!X:X,MEL!X:X,"&lt;&gt;",MEL!$L:$L,$B8,MEL!$U:$U,"PERM")</f>
        <v>0</v>
      </c>
      <c r="K8" s="224">
        <f>SUMIFS(MEL!X:X,MEL!X:X,"&lt;&gt;",MEL!$L:$L,$B8,MEL!$U:$U,"TEMP")+SUMIFS(MEL!X:X,MEL!X:X,"&lt;&gt;",MEL!$L:$L,$B8,MEL!$U:$U,"FUT")</f>
        <v>1380</v>
      </c>
      <c r="L8" s="224">
        <f t="shared" si="2"/>
        <v>1380</v>
      </c>
      <c r="M8" s="224">
        <f>SUMIFS(MEL!Y:Y,MEL!Y:Y,"&lt;&gt;",MEL!$L:$L,$B8,MEL!$U:$U,"PERM")</f>
        <v>0</v>
      </c>
      <c r="N8" s="224">
        <f>SUMIFS(MEL!Y:Y,MEL!Y:Y,"&lt;&gt;",MEL!$L:$L,$B8,MEL!$U:$U,"TEMP")+SUMIFS(MEL!Y:Y,MEL!Y:Y,"&lt;&gt;",MEL!$L:$L,$B8,MEL!$U:$U,"FUT")</f>
        <v>0</v>
      </c>
      <c r="O8" s="225">
        <f t="shared" si="3"/>
        <v>0</v>
      </c>
    </row>
    <row r="9" spans="2:17" x14ac:dyDescent="0.2">
      <c r="B9" s="217" t="s">
        <v>712</v>
      </c>
      <c r="C9" s="83"/>
      <c r="D9" s="224">
        <f>SUMIFS(MEL!R:R,MEL!R:R,"&lt;&gt;",MEL!$L:$L,$B9,MEL!$U:$U,"PERM")</f>
        <v>4</v>
      </c>
      <c r="E9" s="224">
        <f>SUMIFS(MEL!R:R,MEL!R:R,"&lt;&gt;",MEL!$L:$L,$B9,MEL!$U:$U,"TEMP")+SUMIFS(MEL!R:R,MEL!R:R,"&lt;&gt;",MEL!$L:$L,$B9,MEL!$U:$U,"FUT")</f>
        <v>0</v>
      </c>
      <c r="F9" s="224">
        <f t="shared" si="0"/>
        <v>4</v>
      </c>
      <c r="G9" s="224">
        <f>SUMIFS(MEL!W:W,MEL!W:W,"&lt;&gt;",MEL!$L:$L,$B9,MEL!$U:$U,"PERM")</f>
        <v>2800</v>
      </c>
      <c r="H9" s="224">
        <f>SUMIFS(MEL!W:W,MEL!W:W,"&lt;&gt;",MEL!$L:$L,$B9,MEL!$U:$U,"TEMP")+SUMIFS(MEL!W:W,MEL!W:W,"&lt;&gt;",MEL!$L:$L,$B9,MEL!$U:$U,"FUT")</f>
        <v>0</v>
      </c>
      <c r="I9" s="224">
        <f t="shared" si="1"/>
        <v>2800</v>
      </c>
      <c r="J9" s="224">
        <f>SUMIFS(MEL!X:X,MEL!X:X,"&lt;&gt;",MEL!$L:$L,$B9,MEL!$U:$U,"PERM")</f>
        <v>3219.9999999999995</v>
      </c>
      <c r="K9" s="224">
        <f>SUMIFS(MEL!X:X,MEL!X:X,"&lt;&gt;",MEL!$L:$L,$B9,MEL!$U:$U,"TEMP")+SUMIFS(MEL!X:X,MEL!X:X,"&lt;&gt;",MEL!$L:$L,$B9,MEL!$U:$U,"FUT")</f>
        <v>0</v>
      </c>
      <c r="L9" s="224">
        <f t="shared" si="2"/>
        <v>3219.9999999999995</v>
      </c>
      <c r="M9" s="224">
        <f>SUMIFS(MEL!Y:Y,MEL!Y:Y,"&lt;&gt;",MEL!$L:$L,$B9,MEL!$U:$U,"PERM")</f>
        <v>7500</v>
      </c>
      <c r="N9" s="224">
        <f>SUMIFS(MEL!Y:Y,MEL!Y:Y,"&lt;&gt;",MEL!$L:$L,$B9,MEL!$U:$U,"TEMP")+SUMIFS(MEL!Y:Y,MEL!Y:Y,"&lt;&gt;",MEL!$L:$L,$B9,MEL!$U:$U,"FUT")</f>
        <v>0</v>
      </c>
      <c r="O9" s="225">
        <f t="shared" si="3"/>
        <v>7500</v>
      </c>
    </row>
    <row r="10" spans="2:17" x14ac:dyDescent="0.2">
      <c r="B10" s="217" t="s">
        <v>588</v>
      </c>
      <c r="C10" s="83"/>
      <c r="D10" s="224">
        <f>SUMIFS(MEL!R:R,MEL!R:R,"&lt;&gt;",MEL!$L:$L,$B10,MEL!$U:$U,"PERM")</f>
        <v>1.3248440000000001</v>
      </c>
      <c r="E10" s="224">
        <f>SUMIFS(MEL!R:R,MEL!R:R,"&lt;&gt;",MEL!$L:$L,$B10,MEL!$U:$U,"TEMP")+SUMIFS(MEL!R:R,MEL!R:R,"&lt;&gt;",MEL!$L:$L,$B10,MEL!$U:$U,"FUT")</f>
        <v>0</v>
      </c>
      <c r="F10" s="224">
        <f t="shared" si="0"/>
        <v>1.3248440000000001</v>
      </c>
      <c r="G10" s="224">
        <f>SUMIFS(MEL!W:W,MEL!W:W,"&lt;&gt;",MEL!$L:$L,$B10,MEL!$U:$U,"PERM")</f>
        <v>3265</v>
      </c>
      <c r="H10" s="224">
        <f>SUMIFS(MEL!W:W,MEL!W:W,"&lt;&gt;",MEL!$L:$L,$B10,MEL!$U:$U,"TEMP")+SUMIFS(MEL!W:W,MEL!W:W,"&lt;&gt;",MEL!$L:$L,$B10,MEL!$U:$U,"FUT")</f>
        <v>0</v>
      </c>
      <c r="I10" s="224">
        <f t="shared" si="1"/>
        <v>3265</v>
      </c>
      <c r="J10" s="224">
        <f>SUMIFS(MEL!X:X,MEL!X:X,"&lt;&gt;",MEL!$L:$L,$B10,MEL!$U:$U,"PERM")</f>
        <v>3754.7499999999995</v>
      </c>
      <c r="K10" s="224">
        <f>SUMIFS(MEL!X:X,MEL!X:X,"&lt;&gt;",MEL!$L:$L,$B10,MEL!$U:$U,"TEMP")+SUMIFS(MEL!X:X,MEL!X:X,"&lt;&gt;",MEL!$L:$L,$B10,MEL!$U:$U,"FUT")</f>
        <v>0</v>
      </c>
      <c r="L10" s="224">
        <f t="shared" si="2"/>
        <v>3754.7499999999995</v>
      </c>
      <c r="M10" s="224">
        <f>SUMIFS(MEL!Y:Y,MEL!Y:Y,"&lt;&gt;",MEL!$L:$L,$B10,MEL!$U:$U,"PERM")</f>
        <v>0</v>
      </c>
      <c r="N10" s="224">
        <f>SUMIFS(MEL!Y:Y,MEL!Y:Y,"&lt;&gt;",MEL!$L:$L,$B10,MEL!$U:$U,"TEMP")+SUMIFS(MEL!Y:Y,MEL!Y:Y,"&lt;&gt;",MEL!$L:$L,$B10,MEL!$U:$U,"FUT")</f>
        <v>0</v>
      </c>
      <c r="O10" s="225">
        <f t="shared" si="3"/>
        <v>0</v>
      </c>
    </row>
    <row r="11" spans="2:17" x14ac:dyDescent="0.2">
      <c r="B11" s="217" t="s">
        <v>726</v>
      </c>
      <c r="C11" s="83"/>
      <c r="D11" s="224">
        <f>SUMIFS(MEL!R:R,MEL!R:R,"&lt;&gt;",MEL!$L:$L,$B11,MEL!$U:$U,"PERM")</f>
        <v>220.48000000000002</v>
      </c>
      <c r="E11" s="224">
        <f>SUMIFS(MEL!R:R,MEL!R:R,"&lt;&gt;",MEL!$L:$L,$B11,MEL!$U:$U,"TEMP")+SUMIFS(MEL!R:R,MEL!R:R,"&lt;&gt;",MEL!$L:$L,$B11,MEL!$U:$U,"FUT")</f>
        <v>0</v>
      </c>
      <c r="F11" s="224">
        <f t="shared" si="0"/>
        <v>220.48000000000002</v>
      </c>
      <c r="G11" s="224">
        <f>SUMIFS(MEL!W:W,MEL!W:W,"&lt;&gt;",MEL!$L:$L,$B11,MEL!$U:$U,"PERM")</f>
        <v>169300</v>
      </c>
      <c r="H11" s="224">
        <f>SUMIFS(MEL!W:W,MEL!W:W,"&lt;&gt;",MEL!$L:$L,$B11,MEL!$U:$U,"TEMP")+SUMIFS(MEL!W:W,MEL!W:W,"&lt;&gt;",MEL!$L:$L,$B11,MEL!$U:$U,"FUT")</f>
        <v>0</v>
      </c>
      <c r="I11" s="224">
        <f t="shared" si="1"/>
        <v>169300</v>
      </c>
      <c r="J11" s="224">
        <f>SUMIFS(MEL!X:X,MEL!X:X,"&lt;&gt;",MEL!$L:$L,$B11,MEL!$U:$U,"PERM")</f>
        <v>194695</v>
      </c>
      <c r="K11" s="224">
        <f>SUMIFS(MEL!X:X,MEL!X:X,"&lt;&gt;",MEL!$L:$L,$B11,MEL!$U:$U,"TEMP")+SUMIFS(MEL!X:X,MEL!X:X,"&lt;&gt;",MEL!$L:$L,$B11,MEL!$U:$U,"FUT")</f>
        <v>0</v>
      </c>
      <c r="L11" s="224">
        <f t="shared" si="2"/>
        <v>194695</v>
      </c>
      <c r="M11" s="224">
        <f>SUMIFS(MEL!Y:Y,MEL!Y:Y,"&lt;&gt;",MEL!$L:$L,$B11,MEL!$U:$U,"PERM")</f>
        <v>0</v>
      </c>
      <c r="N11" s="224">
        <f>SUMIFS(MEL!Y:Y,MEL!Y:Y,"&lt;&gt;",MEL!$L:$L,$B11,MEL!$U:$U,"TEMP")+SUMIFS(MEL!Y:Y,MEL!Y:Y,"&lt;&gt;",MEL!$L:$L,$B11,MEL!$U:$U,"FUT")</f>
        <v>0</v>
      </c>
      <c r="O11" s="225">
        <f t="shared" si="3"/>
        <v>0</v>
      </c>
    </row>
    <row r="12" spans="2:17" ht="13.5" thickBot="1" x14ac:dyDescent="0.25">
      <c r="B12" s="84"/>
      <c r="C12" s="83"/>
      <c r="D12" s="224">
        <f>SUMIFS(MEL!R:R,MEL!R:R,"&lt;&gt;",MEL!$L:$L,$B12,MEL!$U:$U,"PERM")</f>
        <v>0</v>
      </c>
      <c r="E12" s="224">
        <f>SUMIFS(MEL!R:R,MEL!R:R,"&lt;&gt;",MEL!$L:$L,$B12,MEL!$U:$U,"TEMP")+SUMIFS(MEL!R:R,MEL!R:R,"&lt;&gt;",MEL!$L:$L,$B12,MEL!$U:$U,"FUT")</f>
        <v>0</v>
      </c>
      <c r="F12" s="224">
        <f t="shared" si="0"/>
        <v>0</v>
      </c>
      <c r="G12" s="224">
        <f>SUMIFS(MEL!W:W,MEL!W:W,"&lt;&gt;",MEL!$L:$L,$B12,MEL!$U:$U,"PERM")</f>
        <v>0</v>
      </c>
      <c r="H12" s="224">
        <f>SUMIFS(MEL!W:W,MEL!W:W,"&lt;&gt;",MEL!$L:$L,$B12,MEL!$U:$U,"TEMP")+SUMIFS(MEL!W:W,MEL!W:W,"&lt;&gt;",MEL!$L:$L,$B12,MEL!$U:$U,"FUT")</f>
        <v>0</v>
      </c>
      <c r="I12" s="224">
        <f t="shared" si="1"/>
        <v>0</v>
      </c>
      <c r="J12" s="224">
        <f>SUMIFS(MEL!X:X,MEL!X:X,"&lt;&gt;",MEL!$L:$L,$B12,MEL!$U:$U,"PERM")</f>
        <v>0</v>
      </c>
      <c r="K12" s="224">
        <f>SUMIFS(MEL!X:X,MEL!X:X,"&lt;&gt;",MEL!$L:$L,$B12,MEL!$U:$U,"TEMP")+SUMIFS(MEL!X:X,MEL!X:X,"&lt;&gt;",MEL!$L:$L,$B12,MEL!$U:$U,"FUT")</f>
        <v>0</v>
      </c>
      <c r="L12" s="224">
        <f t="shared" si="2"/>
        <v>0</v>
      </c>
      <c r="M12" s="224">
        <f>SUMIFS(MEL!Y:Y,MEL!Y:Y,"&lt;&gt;",MEL!$L:$L,$B12,MEL!$U:$U,"PERM")</f>
        <v>0</v>
      </c>
      <c r="N12" s="224">
        <f>SUMIFS(MEL!Y:Y,MEL!Y:Y,"&lt;&gt;",MEL!$L:$L,$B12,MEL!$U:$U,"TEMP")+SUMIFS(MEL!Y:Y,MEL!Y:Y,"&lt;&gt;",MEL!$L:$L,$B12,MEL!$U:$U,"FUT")</f>
        <v>0</v>
      </c>
      <c r="O12" s="225">
        <f t="shared" si="3"/>
        <v>0</v>
      </c>
    </row>
    <row r="13" spans="2:17" ht="14.25" thickTop="1" thickBot="1" x14ac:dyDescent="0.25">
      <c r="B13" s="81" t="s">
        <v>1211</v>
      </c>
      <c r="C13" s="82"/>
      <c r="D13" s="99">
        <f>SUM(D4:D12)</f>
        <v>1107.751894</v>
      </c>
      <c r="E13" s="99">
        <f t="shared" ref="E13:O13" si="4">SUM(E4:E12)</f>
        <v>132.220508</v>
      </c>
      <c r="F13" s="99">
        <f t="shared" si="4"/>
        <v>1239.9724020000001</v>
      </c>
      <c r="G13" s="99">
        <f t="shared" si="4"/>
        <v>1313778.7391304348</v>
      </c>
      <c r="H13" s="99">
        <f t="shared" si="4"/>
        <v>128620</v>
      </c>
      <c r="I13" s="99">
        <f t="shared" si="4"/>
        <v>1442398.7391304348</v>
      </c>
      <c r="J13" s="99">
        <f t="shared" si="4"/>
        <v>1509317.05</v>
      </c>
      <c r="K13" s="99">
        <f t="shared" si="4"/>
        <v>147913</v>
      </c>
      <c r="L13" s="99">
        <f t="shared" si="4"/>
        <v>1657230.05</v>
      </c>
      <c r="M13" s="99">
        <f t="shared" si="4"/>
        <v>278133.60961354373</v>
      </c>
      <c r="N13" s="99">
        <f t="shared" si="4"/>
        <v>0</v>
      </c>
      <c r="O13" s="100">
        <f t="shared" si="4"/>
        <v>278133.60961354373</v>
      </c>
    </row>
    <row r="14" spans="2:17" x14ac:dyDescent="0.2">
      <c r="B14" s="85"/>
      <c r="C14" s="85"/>
      <c r="D14" s="86"/>
      <c r="E14" s="86"/>
      <c r="F14" s="86"/>
      <c r="G14" s="86"/>
      <c r="H14" s="86"/>
      <c r="I14" s="86"/>
      <c r="J14" s="86"/>
      <c r="K14" s="86"/>
      <c r="L14" s="86"/>
      <c r="M14" s="86"/>
      <c r="N14" s="86"/>
      <c r="O14" s="86"/>
    </row>
    <row r="15" spans="2:17" x14ac:dyDescent="0.2">
      <c r="B15" s="85"/>
      <c r="C15" s="85"/>
      <c r="D15" s="86"/>
      <c r="E15" s="86"/>
      <c r="F15" s="86"/>
      <c r="G15" s="86"/>
      <c r="H15" s="86"/>
      <c r="I15" s="86"/>
      <c r="J15" s="86"/>
      <c r="K15" s="86"/>
      <c r="L15" s="86"/>
      <c r="M15" s="86"/>
      <c r="N15" s="86"/>
      <c r="O15" s="86"/>
    </row>
    <row r="16" spans="2:17" ht="13.5" thickBot="1" x14ac:dyDescent="0.25">
      <c r="B16" s="87"/>
      <c r="C16" s="87"/>
      <c r="D16" s="87"/>
      <c r="E16" s="87"/>
      <c r="F16" s="87"/>
      <c r="G16" s="87"/>
      <c r="H16" s="87"/>
      <c r="I16" s="87"/>
      <c r="J16" s="87"/>
      <c r="K16" s="87"/>
      <c r="L16" s="87"/>
      <c r="M16" s="87"/>
      <c r="N16" s="87"/>
      <c r="O16" s="87"/>
    </row>
    <row r="17" spans="1:17" ht="18.75" thickBot="1" x14ac:dyDescent="0.25">
      <c r="B17" s="573" t="s">
        <v>1212</v>
      </c>
      <c r="C17" s="574"/>
      <c r="D17" s="574"/>
      <c r="E17" s="574"/>
      <c r="F17" s="574"/>
      <c r="G17" s="574"/>
      <c r="H17" s="574"/>
      <c r="I17" s="575"/>
      <c r="J17" s="575"/>
      <c r="K17" s="575"/>
      <c r="L17" s="575"/>
      <c r="M17" s="575"/>
      <c r="N17" s="575"/>
      <c r="O17" s="576"/>
    </row>
    <row r="18" spans="1:17" ht="51" x14ac:dyDescent="0.2">
      <c r="B18" s="67" t="s">
        <v>55</v>
      </c>
      <c r="C18" s="59" t="s">
        <v>9</v>
      </c>
      <c r="D18" s="77" t="s">
        <v>1199</v>
      </c>
      <c r="E18" s="77" t="s">
        <v>1200</v>
      </c>
      <c r="F18" s="77" t="s">
        <v>1201</v>
      </c>
      <c r="G18" s="78" t="s">
        <v>1202</v>
      </c>
      <c r="H18" s="79" t="s">
        <v>1203</v>
      </c>
      <c r="I18" s="78" t="s">
        <v>1204</v>
      </c>
      <c r="J18" s="78" t="s">
        <v>1205</v>
      </c>
      <c r="K18" s="78" t="s">
        <v>1206</v>
      </c>
      <c r="L18" s="78" t="s">
        <v>1207</v>
      </c>
      <c r="M18" s="78" t="s">
        <v>1208</v>
      </c>
      <c r="N18" s="78" t="s">
        <v>1209</v>
      </c>
      <c r="O18" s="80" t="s">
        <v>1210</v>
      </c>
    </row>
    <row r="19" spans="1:17" x14ac:dyDescent="0.2">
      <c r="B19" s="84" t="s">
        <v>1005</v>
      </c>
      <c r="C19" s="83" t="s">
        <v>1213</v>
      </c>
      <c r="D19" s="224">
        <f>SUMIFS(MEL!R:R,MEL!R:R,"&lt;&gt;",MEL!C:C,B19,MEL!U:U,"PERM")</f>
        <v>0.32</v>
      </c>
      <c r="E19" s="224">
        <f>SUMIFS(MEL!R:R,MEL!R:R,"&lt;&gt;",MEL!C:C,B19,MEL!U:U,"FUT")+SUMIFS(MEL!R:R,MEL!R:R,"&lt;&gt;",MEL!C:C,B19,MEL!U:U,"TEMP")</f>
        <v>0</v>
      </c>
      <c r="F19" s="224">
        <f>E19+D19</f>
        <v>0.32</v>
      </c>
      <c r="G19" s="224">
        <f>SUMIFS(MEL!W:W,MEL!W:W,"&lt;&gt;",MEL!C:C,B19,MEL!U:U,"PERM")</f>
        <v>200</v>
      </c>
      <c r="H19" s="224">
        <f>SUMIFS(MEL!W:W,MEL!W:W,"&lt;&gt;",MEL!C:C,B19,MEL!U:U,"FUT")+SUMIFS(MEL!W:W,MEL!W:W,"&lt;&gt;",MEL!C:C,B19,MEL!U:U,"TEMP")</f>
        <v>0</v>
      </c>
      <c r="I19" s="226">
        <f>G19+H19</f>
        <v>200</v>
      </c>
      <c r="J19" s="224">
        <f>SUMIFS(MEL!X:X,MEL!X:X,"&lt;&gt;",MEL!C:C,B19,MEL!U:U,"PERM")</f>
        <v>229.99999999999997</v>
      </c>
      <c r="K19" s="224">
        <f>SUMIFS(MEL!X:X,MEL!X:X,"&lt;&gt;",MEL!C:C,B19,MEL!U:U,"FUT")+SUMIFS(MEL!X:X,MEL!X:X,"&lt;&gt;",MEL!C:C,B19,MEL!U:U,"TEMP")</f>
        <v>0</v>
      </c>
      <c r="L19" s="224">
        <f>J19+K19</f>
        <v>229.99999999999997</v>
      </c>
      <c r="M19" s="224">
        <f>SUMIFS(MEL!Y:Y,MEL!Y:Y,"&lt;&gt;",MEL!C:C,B19,MEL!U:U,"PERM")</f>
        <v>0</v>
      </c>
      <c r="N19" s="224">
        <f>SUMIFS(MEL!Y:Y,MEL!Y:Y,"&lt;&gt;",MEL!C:C,B19,MEL!U:U,"FUT")+SUMIFS(MEL!Y:Y,MEL!Y:Y,"&lt;&gt;",MEL!C:C,B19,MEL!U:U,"TEMP")</f>
        <v>0</v>
      </c>
      <c r="O19" s="225">
        <f>M19+N19</f>
        <v>0</v>
      </c>
    </row>
    <row r="20" spans="1:17" x14ac:dyDescent="0.2">
      <c r="B20" s="84" t="s">
        <v>50</v>
      </c>
      <c r="C20" s="83" t="s">
        <v>1214</v>
      </c>
      <c r="D20" s="224">
        <f>SUMIFS(MEL!R:R,MEL!R:R,"&lt;&gt;",MEL!C:C,B20,MEL!U:U,"PERM")</f>
        <v>0</v>
      </c>
      <c r="E20" s="224">
        <f>SUMIFS(MEL!R:R,MEL!R:R,"&lt;&gt;",MEL!C:C,B20,MEL!U:U,"FUT")+SUMIFS(MEL!R:R,MEL!R:R,"&lt;&gt;",MEL!C:C,B20,MEL!U:U,"TEMP")</f>
        <v>0</v>
      </c>
      <c r="F20" s="224">
        <f t="shared" ref="F20:F41" si="5">E20+D20</f>
        <v>0</v>
      </c>
      <c r="G20" s="224">
        <f>SUMIFS(MEL!W:W,MEL!W:W,"&lt;&gt;",MEL!C:C,B20,MEL!U:U,"PERM")</f>
        <v>0</v>
      </c>
      <c r="H20" s="224">
        <f>SUMIFS(MEL!W:W,MEL!W:W,"&lt;&gt;",MEL!C:C,B20,MEL!U:U,"FUT")+SUMIFS(MEL!W:W,MEL!W:W,"&lt;&gt;",MEL!C:C,B20,MEL!U:U,"TEMP")</f>
        <v>0</v>
      </c>
      <c r="I20" s="226">
        <f t="shared" ref="I20:I41" si="6">G20+H20</f>
        <v>0</v>
      </c>
      <c r="J20" s="224">
        <f>SUMIFS(MEL!X:X,MEL!X:X,"&lt;&gt;",MEL!C:C,B20,MEL!U:U,"PERM")</f>
        <v>0</v>
      </c>
      <c r="K20" s="224">
        <f>SUMIFS(MEL!X:X,MEL!X:X,"&lt;&gt;",MEL!C:C,B20,MEL!U:U,"FUT")+SUMIFS(MEL!X:X,MEL!X:X,"&lt;&gt;",MEL!C:C,B20,MEL!U:U,"TEMP")</f>
        <v>0</v>
      </c>
      <c r="L20" s="224">
        <f t="shared" ref="L20:L41" si="7">J20+K20</f>
        <v>0</v>
      </c>
      <c r="M20" s="224">
        <f>SUMIFS(MEL!Y:Y,MEL!Y:Y,"&lt;&gt;",MEL!C:C,B20,MEL!U:U,"PERM")</f>
        <v>0</v>
      </c>
      <c r="N20" s="224">
        <f>SUMIFS(MEL!Y:Y,MEL!Y:Y,"&lt;&gt;",MEL!C:C,B20,MEL!U:U,"FUT")+SUMIFS(MEL!Y:Y,MEL!Y:Y,"&lt;&gt;",MEL!C:C,B20,MEL!U:U,"TEMP")</f>
        <v>0</v>
      </c>
      <c r="O20" s="225">
        <f t="shared" ref="O20:O41" si="8">M20+N20</f>
        <v>0</v>
      </c>
    </row>
    <row r="21" spans="1:17" x14ac:dyDescent="0.2">
      <c r="B21" s="84" t="s">
        <v>51</v>
      </c>
      <c r="C21" s="83" t="s">
        <v>1215</v>
      </c>
      <c r="D21" s="224">
        <f>SUMIFS(MEL!R:R,MEL!R:R,"&lt;&gt;",MEL!C:C,B21,MEL!U:U,"PERM")</f>
        <v>0</v>
      </c>
      <c r="E21" s="224">
        <f>SUMIFS(MEL!R:R,MEL!R:R,"&lt;&gt;",MEL!C:C,B21,MEL!U:U,"FUT")+SUMIFS(MEL!R:R,MEL!R:R,"&lt;&gt;",MEL!C:C,B21,MEL!U:U,"TEMP")</f>
        <v>0</v>
      </c>
      <c r="F21" s="224">
        <f t="shared" si="5"/>
        <v>0</v>
      </c>
      <c r="G21" s="224">
        <f>SUMIFS(MEL!W:W,MEL!W:W,"&lt;&gt;",MEL!C:C,B21,MEL!U:U,"PERM")</f>
        <v>0</v>
      </c>
      <c r="H21" s="224">
        <f>SUMIFS(MEL!W:W,MEL!W:W,"&lt;&gt;",MEL!C:C,B21,MEL!U:U,"FUT")+SUMIFS(MEL!W:W,MEL!W:W,"&lt;&gt;",MEL!C:C,B21,MEL!U:U,"TEMP")</f>
        <v>0</v>
      </c>
      <c r="I21" s="226">
        <f t="shared" si="6"/>
        <v>0</v>
      </c>
      <c r="J21" s="224">
        <f>SUMIFS(MEL!X:X,MEL!X:X,"&lt;&gt;",MEL!C:C,B21,MEL!U:U,"PERM")</f>
        <v>0</v>
      </c>
      <c r="K21" s="224">
        <f>SUMIFS(MEL!X:X,MEL!X:X,"&lt;&gt;",MEL!C:C,B21,MEL!U:U,"FUT")+SUMIFS(MEL!X:X,MEL!X:X,"&lt;&gt;",MEL!C:C,B21,MEL!U:U,"TEMP")</f>
        <v>0</v>
      </c>
      <c r="L21" s="224">
        <f t="shared" si="7"/>
        <v>0</v>
      </c>
      <c r="M21" s="224">
        <f>SUMIFS(MEL!Y:Y,MEL!Y:Y,"&lt;&gt;",MEL!C:C,B21,MEL!U:U,"PERM")</f>
        <v>0</v>
      </c>
      <c r="N21" s="224">
        <f>SUMIFS(MEL!Y:Y,MEL!Y:Y,"&lt;&gt;",MEL!C:C,B21,MEL!U:U,"FUT")+SUMIFS(MEL!Y:Y,MEL!Y:Y,"&lt;&gt;",MEL!C:C,B21,MEL!U:U,"TEMP")</f>
        <v>0</v>
      </c>
      <c r="O21" s="225">
        <f t="shared" si="8"/>
        <v>0</v>
      </c>
    </row>
    <row r="22" spans="1:17" x14ac:dyDescent="0.2">
      <c r="B22" s="84" t="s">
        <v>52</v>
      </c>
      <c r="C22" s="83" t="s">
        <v>1216</v>
      </c>
      <c r="D22" s="224">
        <f>SUMIFS(MEL!R:R,MEL!R:R,"&lt;&gt;",MEL!C:C,B22,MEL!U:U,"PERM")</f>
        <v>0</v>
      </c>
      <c r="E22" s="224">
        <f>SUMIFS(MEL!R:R,MEL!R:R,"&lt;&gt;",MEL!C:C,B22,MEL!U:U,"FUT")+SUMIFS(MEL!R:R,MEL!R:R,"&lt;&gt;",MEL!C:C,B22,MEL!U:U,"TEMP")</f>
        <v>0</v>
      </c>
      <c r="F22" s="224">
        <f t="shared" si="5"/>
        <v>0</v>
      </c>
      <c r="G22" s="224">
        <f>SUMIFS(MEL!W:W,MEL!W:W,"&lt;&gt;",MEL!C:C,B22,MEL!U:U,"PERM")</f>
        <v>0</v>
      </c>
      <c r="H22" s="224">
        <f>SUMIFS(MEL!W:W,MEL!W:W,"&lt;&gt;",MEL!C:C,B22,MEL!U:U,"FUT")+SUMIFS(MEL!W:W,MEL!W:W,"&lt;&gt;",MEL!C:C,B22,MEL!U:U,"TEMP")</f>
        <v>0</v>
      </c>
      <c r="I22" s="226">
        <f t="shared" si="6"/>
        <v>0</v>
      </c>
      <c r="J22" s="224">
        <f>SUMIFS(MEL!X:X,MEL!X:X,"&lt;&gt;",MEL!C:C,B22,MEL!U:U,"PERM")</f>
        <v>0</v>
      </c>
      <c r="K22" s="224">
        <f>SUMIFS(MEL!X:X,MEL!X:X,"&lt;&gt;",MEL!C:C,B22,MEL!U:U,"FUT")+SUMIFS(MEL!X:X,MEL!X:X,"&lt;&gt;",MEL!C:C,B22,MEL!U:U,"TEMP")</f>
        <v>0</v>
      </c>
      <c r="L22" s="224">
        <f t="shared" si="7"/>
        <v>0</v>
      </c>
      <c r="M22" s="224">
        <f>SUMIFS(MEL!Y:Y,MEL!Y:Y,"&lt;&gt;",MEL!C:C,B22,MEL!U:U,"PERM")</f>
        <v>0</v>
      </c>
      <c r="N22" s="224">
        <f>SUMIFS(MEL!Y:Y,MEL!Y:Y,"&lt;&gt;",MEL!C:C,B22,MEL!U:U,"FUT")+SUMIFS(MEL!Y:Y,MEL!Y:Y,"&lt;&gt;",MEL!C:C,B22,MEL!U:U,"TEMP")</f>
        <v>0</v>
      </c>
      <c r="O22" s="225">
        <f t="shared" si="8"/>
        <v>0</v>
      </c>
    </row>
    <row r="23" spans="1:17" x14ac:dyDescent="0.2">
      <c r="B23" s="84" t="s">
        <v>184</v>
      </c>
      <c r="C23" s="83" t="s">
        <v>1217</v>
      </c>
      <c r="D23" s="224">
        <f>SUMIFS(MEL!R:R,MEL!R:R,"&lt;&gt;",MEL!C:C,B23,MEL!U:U,"PERM")</f>
        <v>294.69760000000002</v>
      </c>
      <c r="E23" s="224">
        <f>SUMIFS(MEL!R:R,MEL!R:R,"&lt;&gt;",MEL!C:C,B23,MEL!U:U,"FUT")+SUMIFS(MEL!R:R,MEL!R:R,"&lt;&gt;",MEL!C:C,B23,MEL!U:U,"TEMP")</f>
        <v>12.032</v>
      </c>
      <c r="F23" s="224">
        <f t="shared" si="5"/>
        <v>306.7296</v>
      </c>
      <c r="G23" s="224">
        <f>SUMIFS(MEL!W:W,MEL!W:W,"&lt;&gt;",MEL!C:C,B23,MEL!U:U,"PERM")</f>
        <v>338781.73913043481</v>
      </c>
      <c r="H23" s="224">
        <f>SUMIFS(MEL!W:W,MEL!W:W,"&lt;&gt;",MEL!C:C,B23,MEL!U:U,"FUT")+SUMIFS(MEL!W:W,MEL!W:W,"&lt;&gt;",MEL!C:C,B23,MEL!U:U,"TEMP")</f>
        <v>9600</v>
      </c>
      <c r="I23" s="226">
        <f t="shared" si="6"/>
        <v>348381.73913043481</v>
      </c>
      <c r="J23" s="224">
        <f>SUMIFS(MEL!X:X,MEL!X:X,"&lt;&gt;",MEL!C:C,B23,MEL!U:U,"PERM")</f>
        <v>389399</v>
      </c>
      <c r="K23" s="224">
        <f>SUMIFS(MEL!X:X,MEL!X:X,"&lt;&gt;",MEL!C:C,B23,MEL!U:U,"FUT")+SUMIFS(MEL!X:X,MEL!X:X,"&lt;&gt;",MEL!C:C,B23,MEL!U:U,"TEMP")</f>
        <v>11040</v>
      </c>
      <c r="L23" s="224">
        <f t="shared" si="7"/>
        <v>400439</v>
      </c>
      <c r="M23" s="224">
        <f>SUMIFS(MEL!Y:Y,MEL!Y:Y,"&lt;&gt;",MEL!C:C,B23,MEL!U:U,"PERM")</f>
        <v>43943.609613543711</v>
      </c>
      <c r="N23" s="224">
        <f>SUMIFS(MEL!Y:Y,MEL!Y:Y,"&lt;&gt;",MEL!C:C,B23,MEL!U:U,"FUT")+SUMIFS(MEL!Y:Y,MEL!Y:Y,"&lt;&gt;",MEL!C:C,B23,MEL!U:U,"TEMP")</f>
        <v>0</v>
      </c>
      <c r="O23" s="225">
        <f t="shared" si="8"/>
        <v>43943.609613543711</v>
      </c>
    </row>
    <row r="24" spans="1:17" x14ac:dyDescent="0.2">
      <c r="B24" s="84" t="s">
        <v>1218</v>
      </c>
      <c r="C24" s="83" t="s">
        <v>1219</v>
      </c>
      <c r="D24" s="224">
        <f>SUMIFS(MEL!R:R,MEL!R:R,"&lt;&gt;",MEL!C:C,B24,MEL!U:U,"PERM")</f>
        <v>0</v>
      </c>
      <c r="E24" s="224">
        <f>SUMIFS(MEL!R:R,MEL!R:R,"&lt;&gt;",MEL!C:C,B24,MEL!U:U,"FUT")+SUMIFS(MEL!R:R,MEL!R:R,"&lt;&gt;",MEL!C:C,B24,MEL!U:U,"TEMP")</f>
        <v>0</v>
      </c>
      <c r="F24" s="224">
        <f t="shared" si="5"/>
        <v>0</v>
      </c>
      <c r="G24" s="224">
        <f>SUMIFS(MEL!W:W,MEL!W:W,"&lt;&gt;",MEL!C:C,B24,MEL!U:U,"PERM")</f>
        <v>0</v>
      </c>
      <c r="H24" s="224">
        <f>SUMIFS(MEL!W:W,MEL!W:W,"&lt;&gt;",MEL!C:C,B24,MEL!U:U,"FUT")+SUMIFS(MEL!W:W,MEL!W:W,"&lt;&gt;",MEL!C:C,B24,MEL!U:U,"TEMP")</f>
        <v>0</v>
      </c>
      <c r="I24" s="226">
        <f t="shared" si="6"/>
        <v>0</v>
      </c>
      <c r="J24" s="224">
        <f>SUMIFS(MEL!X:X,MEL!X:X,"&lt;&gt;",MEL!C:C,B24,MEL!U:U,"PERM")</f>
        <v>0</v>
      </c>
      <c r="K24" s="224">
        <f>SUMIFS(MEL!X:X,MEL!X:X,"&lt;&gt;",MEL!C:C,B24,MEL!U:U,"FUT")+SUMIFS(MEL!X:X,MEL!X:X,"&lt;&gt;",MEL!C:C,B24,MEL!U:U,"TEMP")</f>
        <v>0</v>
      </c>
      <c r="L24" s="224">
        <f t="shared" si="7"/>
        <v>0</v>
      </c>
      <c r="M24" s="224">
        <f>SUMIFS(MEL!Y:Y,MEL!Y:Y,"&lt;&gt;",MEL!C:C,B24,MEL!U:U,"PERM")</f>
        <v>0</v>
      </c>
      <c r="N24" s="224">
        <f>SUMIFS(MEL!Y:Y,MEL!Y:Y,"&lt;&gt;",MEL!C:C,B24,MEL!U:U,"FUT")+SUMIFS(MEL!Y:Y,MEL!Y:Y,"&lt;&gt;",MEL!C:C,B24,MEL!U:U,"TEMP")</f>
        <v>0</v>
      </c>
      <c r="O24" s="225">
        <f t="shared" si="8"/>
        <v>0</v>
      </c>
    </row>
    <row r="25" spans="1:17" x14ac:dyDescent="0.2">
      <c r="B25" s="84" t="s">
        <v>1220</v>
      </c>
      <c r="C25" s="83" t="s">
        <v>1221</v>
      </c>
      <c r="D25" s="224">
        <f>SUMIFS(MEL!R:R,MEL!R:R,"&lt;&gt;",MEL!C:C,B25,MEL!U:U,"PERM")</f>
        <v>0</v>
      </c>
      <c r="E25" s="224">
        <f>SUMIFS(MEL!R:R,MEL!R:R,"&lt;&gt;",MEL!C:C,B25,MEL!U:U,"FUT")+SUMIFS(MEL!R:R,MEL!R:R,"&lt;&gt;",MEL!C:C,B25,MEL!U:U,"TEMP")</f>
        <v>0</v>
      </c>
      <c r="F25" s="224">
        <f t="shared" si="5"/>
        <v>0</v>
      </c>
      <c r="G25" s="224">
        <f>SUMIFS(MEL!W:W,MEL!W:W,"&lt;&gt;",MEL!C:C,B25,MEL!U:U,"PERM")</f>
        <v>0</v>
      </c>
      <c r="H25" s="224">
        <f>SUMIFS(MEL!W:W,MEL!W:W,"&lt;&gt;",MEL!C:C,B25,MEL!U:U,"FUT")+SUMIFS(MEL!W:W,MEL!W:W,"&lt;&gt;",MEL!C:C,B25,MEL!U:U,"TEMP")</f>
        <v>0</v>
      </c>
      <c r="I25" s="226">
        <f t="shared" si="6"/>
        <v>0</v>
      </c>
      <c r="J25" s="224">
        <f>SUMIFS(MEL!X:X,MEL!X:X,"&lt;&gt;",MEL!C:C,B25,MEL!U:U,"PERM")</f>
        <v>0</v>
      </c>
      <c r="K25" s="224">
        <f>SUMIFS(MEL!X:X,MEL!X:X,"&lt;&gt;",MEL!C:C,B25,MEL!U:U,"FUT")+SUMIFS(MEL!X:X,MEL!X:X,"&lt;&gt;",MEL!C:C,B25,MEL!U:U,"TEMP")</f>
        <v>0</v>
      </c>
      <c r="L25" s="224">
        <f t="shared" si="7"/>
        <v>0</v>
      </c>
      <c r="M25" s="224">
        <f>SUMIFS(MEL!Y:Y,MEL!Y:Y,"&lt;&gt;",MEL!C:C,B25,MEL!U:U,"PERM")</f>
        <v>0</v>
      </c>
      <c r="N25" s="224">
        <f>SUMIFS(MEL!Y:Y,MEL!Y:Y,"&lt;&gt;",MEL!C:C,B25,MEL!U:U,"FUT")+SUMIFS(MEL!Y:Y,MEL!Y:Y,"&lt;&gt;",MEL!C:C,B25,MEL!U:U,"TEMP")</f>
        <v>0</v>
      </c>
      <c r="O25" s="225">
        <f t="shared" si="8"/>
        <v>0</v>
      </c>
    </row>
    <row r="26" spans="1:17" x14ac:dyDescent="0.2">
      <c r="B26" s="84" t="s">
        <v>769</v>
      </c>
      <c r="C26" s="83" t="s">
        <v>780</v>
      </c>
      <c r="D26" s="224">
        <f>SUMIFS(MEL!R:R,MEL!R:R,"&lt;&gt;",MEL!C:C,B26,MEL!U:U,"PERM")</f>
        <v>93.127799999999993</v>
      </c>
      <c r="E26" s="224">
        <f>SUMIFS(MEL!R:R,MEL!R:R,"&lt;&gt;",MEL!C:C,B26,MEL!U:U,"FUT")+SUMIFS(MEL!R:R,MEL!R:R,"&lt;&gt;",MEL!C:C,B26,MEL!U:U,"TEMP")</f>
        <v>0</v>
      </c>
      <c r="F26" s="224">
        <f t="shared" si="5"/>
        <v>93.127799999999993</v>
      </c>
      <c r="G26" s="224">
        <f>SUMIFS(MEL!W:W,MEL!W:W,"&lt;&gt;",MEL!C:C,B26,MEL!U:U,"PERM")</f>
        <v>47290</v>
      </c>
      <c r="H26" s="224">
        <f>SUMIFS(MEL!W:W,MEL!W:W,"&lt;&gt;",MEL!C:C,B26,MEL!U:U,"FUT")+SUMIFS(MEL!W:W,MEL!W:W,"&lt;&gt;",MEL!C:C,B26,MEL!U:U,"TEMP")</f>
        <v>0</v>
      </c>
      <c r="I26" s="226">
        <f t="shared" si="6"/>
        <v>47290</v>
      </c>
      <c r="J26" s="224">
        <f>SUMIFS(MEL!X:X,MEL!X:X,"&lt;&gt;",MEL!C:C,B26,MEL!U:U,"PERM")</f>
        <v>54377.499999999993</v>
      </c>
      <c r="K26" s="224">
        <f>SUMIFS(MEL!X:X,MEL!X:X,"&lt;&gt;",MEL!C:C,B26,MEL!U:U,"FUT")+SUMIFS(MEL!X:X,MEL!X:X,"&lt;&gt;",MEL!C:C,B26,MEL!U:U,"TEMP")</f>
        <v>0</v>
      </c>
      <c r="L26" s="224">
        <f t="shared" si="7"/>
        <v>54377.499999999993</v>
      </c>
      <c r="M26" s="224">
        <f>SUMIFS(MEL!Y:Y,MEL!Y:Y,"&lt;&gt;",MEL!C:C,B26,MEL!U:U,"PERM")</f>
        <v>0</v>
      </c>
      <c r="N26" s="224">
        <f>SUMIFS(MEL!Y:Y,MEL!Y:Y,"&lt;&gt;",MEL!C:C,B26,MEL!U:U,"FUT")+SUMIFS(MEL!Y:Y,MEL!Y:Y,"&lt;&gt;",MEL!C:C,B26,MEL!U:U,"TEMP")</f>
        <v>0</v>
      </c>
      <c r="O26" s="225">
        <f t="shared" si="8"/>
        <v>0</v>
      </c>
    </row>
    <row r="27" spans="1:17" x14ac:dyDescent="0.2">
      <c r="B27" s="84" t="s">
        <v>195</v>
      </c>
      <c r="C27" s="83" t="s">
        <v>1222</v>
      </c>
      <c r="D27" s="224">
        <f>SUMIFS(MEL!R:R,MEL!R:R,"&lt;&gt;",MEL!C:C,B27,MEL!U:U,"PERM")</f>
        <v>84.129999999999853</v>
      </c>
      <c r="E27" s="224">
        <f>SUMIFS(MEL!R:R,MEL!R:R,"&lt;&gt;",MEL!C:C,B27,MEL!U:U,"FUT")+SUMIFS(MEL!R:R,MEL!R:R,"&lt;&gt;",MEL!C:C,B27,MEL!U:U,"TEMP")</f>
        <v>4.4800000000000004</v>
      </c>
      <c r="F27" s="224">
        <f t="shared" si="5"/>
        <v>88.609999999999857</v>
      </c>
      <c r="G27" s="224">
        <f>SUMIFS(MEL!W:W,MEL!W:W,"&lt;&gt;",MEL!C:C,B27,MEL!U:U,"PERM")</f>
        <v>37660</v>
      </c>
      <c r="H27" s="224">
        <f>SUMIFS(MEL!W:W,MEL!W:W,"&lt;&gt;",MEL!C:C,B27,MEL!U:U,"FUT")+SUMIFS(MEL!W:W,MEL!W:W,"&lt;&gt;",MEL!C:C,B27,MEL!U:U,"TEMP")</f>
        <v>2000</v>
      </c>
      <c r="I27" s="226">
        <f t="shared" si="6"/>
        <v>39660</v>
      </c>
      <c r="J27" s="224">
        <f>SUMIFS(MEL!X:X,MEL!X:X,"&lt;&gt;",MEL!C:C,B27,MEL!U:U,"PERM")</f>
        <v>43309</v>
      </c>
      <c r="K27" s="224">
        <f>SUMIFS(MEL!X:X,MEL!X:X,"&lt;&gt;",MEL!C:C,B27,MEL!U:U,"FUT")+SUMIFS(MEL!X:X,MEL!X:X,"&lt;&gt;",MEL!C:C,B27,MEL!U:U,"TEMP")</f>
        <v>2299.9999999999995</v>
      </c>
      <c r="L27" s="224">
        <f t="shared" si="7"/>
        <v>45609</v>
      </c>
      <c r="M27" s="224">
        <f>SUMIFS(MEL!Y:Y,MEL!Y:Y,"&lt;&gt;",MEL!C:C,B27,MEL!U:U,"PERM")</f>
        <v>4000</v>
      </c>
      <c r="N27" s="224">
        <f>SUMIFS(MEL!Y:Y,MEL!Y:Y,"&lt;&gt;",MEL!C:C,B27,MEL!U:U,"FUT")+SUMIFS(MEL!Y:Y,MEL!Y:Y,"&lt;&gt;",MEL!C:C,B27,MEL!U:U,"TEMP")</f>
        <v>0</v>
      </c>
      <c r="O27" s="225">
        <f t="shared" si="8"/>
        <v>4000</v>
      </c>
    </row>
    <row r="28" spans="1:17" s="234" customFormat="1" x14ac:dyDescent="0.2">
      <c r="A28" s="87"/>
      <c r="B28" s="84" t="s">
        <v>1223</v>
      </c>
      <c r="C28" s="83" t="s">
        <v>1224</v>
      </c>
      <c r="D28" s="329">
        <f>SUMIFS(MEL!R:R,MEL!R:R,"&lt;&gt;",MEL!C:C,B28,MEL!U:U,"PERM")</f>
        <v>0</v>
      </c>
      <c r="E28" s="329">
        <f>SUMIFS(MEL!R:R,MEL!R:R,"&lt;&gt;",MEL!C:C,B28,MEL!U:U,"FUT")+SUMIFS(MEL!R:R,MEL!R:R,"&lt;&gt;",MEL!C:C,B28,MEL!U:U,"TEMP")</f>
        <v>0</v>
      </c>
      <c r="F28" s="329">
        <f t="shared" ref="F28:F37" si="9">E28+D28</f>
        <v>0</v>
      </c>
      <c r="G28" s="329">
        <f>SUMIFS(MEL!W:W,MEL!W:W,"&lt;&gt;",MEL!C:C,B28,MEL!U:U,"PERM")</f>
        <v>0</v>
      </c>
      <c r="H28" s="329">
        <f>SUMIFS(MEL!W:W,MEL!W:W,"&lt;&gt;",MEL!C:C,B28,MEL!U:U,"FUT")+SUMIFS(MEL!W:W,MEL!W:W,"&lt;&gt;",MEL!C:C,B28,MEL!U:U,"TEMP")</f>
        <v>0</v>
      </c>
      <c r="I28" s="330">
        <f t="shared" ref="I28:I37" si="10">G28+H28</f>
        <v>0</v>
      </c>
      <c r="J28" s="329">
        <f>SUMIFS(MEL!X:X,MEL!X:X,"&lt;&gt;",MEL!C:C,B28,MEL!U:U,"PERM")</f>
        <v>0</v>
      </c>
      <c r="K28" s="329">
        <f>SUMIFS(MEL!X:X,MEL!X:X,"&lt;&gt;",MEL!C:C,B28,MEL!U:U,"FUT")+SUMIFS(MEL!X:X,MEL!X:X,"&lt;&gt;",MEL!C:C,B28,MEL!U:U,"TEMP")</f>
        <v>0</v>
      </c>
      <c r="L28" s="329">
        <f t="shared" ref="L28:L37" si="11">J28+K28</f>
        <v>0</v>
      </c>
      <c r="M28" s="329">
        <f>SUMIFS(MEL!Y:Y,MEL!Y:Y,"&lt;&gt;",MEL!C:C,B28,MEL!U:U,"PERM")</f>
        <v>0</v>
      </c>
      <c r="N28" s="329">
        <f>SUMIFS(MEL!Y:Y,MEL!Y:Y,"&lt;&gt;",MEL!C:C,B28,MEL!U:U,"FUT")+SUMIFS(MEL!Y:Y,MEL!Y:Y,"&lt;&gt;",MEL!C:C,B28,MEL!U:U,"TEMP")</f>
        <v>0</v>
      </c>
      <c r="O28" s="328">
        <f t="shared" ref="O28:O37" si="12">M28+N28</f>
        <v>0</v>
      </c>
      <c r="P28" s="87"/>
      <c r="Q28" s="87"/>
    </row>
    <row r="29" spans="1:17" s="234" customFormat="1" x14ac:dyDescent="0.2">
      <c r="A29" s="87"/>
      <c r="B29" s="84" t="s">
        <v>1225</v>
      </c>
      <c r="C29" s="83" t="s">
        <v>1226</v>
      </c>
      <c r="D29" s="329">
        <f>SUMIFS(MEL!R:R,MEL!R:R,"&lt;&gt;",MEL!C:C,B29,MEL!U:U,"PERM")</f>
        <v>0</v>
      </c>
      <c r="E29" s="329">
        <f>SUMIFS(MEL!R:R,MEL!R:R,"&lt;&gt;",MEL!C:C,B29,MEL!U:U,"FUT")+SUMIFS(MEL!R:R,MEL!R:R,"&lt;&gt;",MEL!C:C,B29,MEL!U:U,"TEMP")</f>
        <v>0</v>
      </c>
      <c r="F29" s="329">
        <f t="shared" si="9"/>
        <v>0</v>
      </c>
      <c r="G29" s="329">
        <f>SUMIFS(MEL!W:W,MEL!W:W,"&lt;&gt;",MEL!C:C,B29,MEL!U:U,"PERM")</f>
        <v>0</v>
      </c>
      <c r="H29" s="329">
        <f>SUMIFS(MEL!W:W,MEL!W:W,"&lt;&gt;",MEL!C:C,B29,MEL!U:U,"FUT")+SUMIFS(MEL!W:W,MEL!W:W,"&lt;&gt;",MEL!C:C,B29,MEL!U:U,"TEMP")</f>
        <v>0</v>
      </c>
      <c r="I29" s="330">
        <f t="shared" si="10"/>
        <v>0</v>
      </c>
      <c r="J29" s="329">
        <f>SUMIFS(MEL!X:X,MEL!X:X,"&lt;&gt;",MEL!C:C,B29,MEL!U:U,"PERM")</f>
        <v>0</v>
      </c>
      <c r="K29" s="329">
        <f>SUMIFS(MEL!X:X,MEL!X:X,"&lt;&gt;",MEL!C:C,B29,MEL!U:U,"FUT")+SUMIFS(MEL!X:X,MEL!X:X,"&lt;&gt;",MEL!C:C,B29,MEL!U:U,"TEMP")</f>
        <v>0</v>
      </c>
      <c r="L29" s="329">
        <f t="shared" si="11"/>
        <v>0</v>
      </c>
      <c r="M29" s="329">
        <f>SUMIFS(MEL!Y:Y,MEL!Y:Y,"&lt;&gt;",MEL!C:C,B29,MEL!U:U,"PERM")</f>
        <v>0</v>
      </c>
      <c r="N29" s="329">
        <f>SUMIFS(MEL!Y:Y,MEL!Y:Y,"&lt;&gt;",MEL!C:C,B29,MEL!U:U,"FUT")+SUMIFS(MEL!Y:Y,MEL!Y:Y,"&lt;&gt;",MEL!C:C,B29,MEL!U:U,"TEMP")</f>
        <v>0</v>
      </c>
      <c r="O29" s="328">
        <f t="shared" si="12"/>
        <v>0</v>
      </c>
      <c r="P29" s="87"/>
      <c r="Q29" s="87"/>
    </row>
    <row r="30" spans="1:17" s="234" customFormat="1" x14ac:dyDescent="0.2">
      <c r="A30" s="87"/>
      <c r="B30" s="84" t="s">
        <v>1227</v>
      </c>
      <c r="C30" s="83" t="s">
        <v>1228</v>
      </c>
      <c r="D30" s="329">
        <f>SUMIFS(MEL!R:R,MEL!R:R,"&lt;&gt;",MEL!C:C,B30,MEL!U:U,"PERM")</f>
        <v>0</v>
      </c>
      <c r="E30" s="329">
        <f>SUMIFS(MEL!R:R,MEL!R:R,"&lt;&gt;",MEL!C:C,B30,MEL!U:U,"FUT")+SUMIFS(MEL!R:R,MEL!R:R,"&lt;&gt;",MEL!C:C,B30,MEL!U:U,"TEMP")</f>
        <v>0</v>
      </c>
      <c r="F30" s="329">
        <f t="shared" si="9"/>
        <v>0</v>
      </c>
      <c r="G30" s="329">
        <f>SUMIFS(MEL!W:W,MEL!W:W,"&lt;&gt;",MEL!C:C,B30,MEL!U:U,"PERM")</f>
        <v>0</v>
      </c>
      <c r="H30" s="329">
        <f>SUMIFS(MEL!W:W,MEL!W:W,"&lt;&gt;",MEL!C:C,B30,MEL!U:U,"FUT")+SUMIFS(MEL!W:W,MEL!W:W,"&lt;&gt;",MEL!C:C,B30,MEL!U:U,"TEMP")</f>
        <v>0</v>
      </c>
      <c r="I30" s="330">
        <f t="shared" si="10"/>
        <v>0</v>
      </c>
      <c r="J30" s="329">
        <f>SUMIFS(MEL!X:X,MEL!X:X,"&lt;&gt;",MEL!C:C,B30,MEL!U:U,"PERM")</f>
        <v>0</v>
      </c>
      <c r="K30" s="329">
        <f>SUMIFS(MEL!X:X,MEL!X:X,"&lt;&gt;",MEL!C:C,B30,MEL!U:U,"FUT")+SUMIFS(MEL!X:X,MEL!X:X,"&lt;&gt;",MEL!C:C,B30,MEL!U:U,"TEMP")</f>
        <v>0</v>
      </c>
      <c r="L30" s="329">
        <f t="shared" si="11"/>
        <v>0</v>
      </c>
      <c r="M30" s="329">
        <f>SUMIFS(MEL!Y:Y,MEL!Y:Y,"&lt;&gt;",MEL!C:C,B30,MEL!U:U,"PERM")</f>
        <v>0</v>
      </c>
      <c r="N30" s="329">
        <f>SUMIFS(MEL!Y:Y,MEL!Y:Y,"&lt;&gt;",MEL!C:C,B30,MEL!U:U,"FUT")+SUMIFS(MEL!Y:Y,MEL!Y:Y,"&lt;&gt;",MEL!C:C,B30,MEL!U:U,"TEMP")</f>
        <v>0</v>
      </c>
      <c r="O30" s="328">
        <f t="shared" si="12"/>
        <v>0</v>
      </c>
      <c r="P30" s="87"/>
      <c r="Q30" s="87"/>
    </row>
    <row r="31" spans="1:17" s="234" customFormat="1" x14ac:dyDescent="0.2">
      <c r="A31" s="87"/>
      <c r="B31" s="84" t="s">
        <v>1229</v>
      </c>
      <c r="C31" s="83" t="s">
        <v>1230</v>
      </c>
      <c r="D31" s="329">
        <f>SUMIFS(MEL!R:R,MEL!R:R,"&lt;&gt;",MEL!C:C,B31,MEL!U:U,"PERM")</f>
        <v>0</v>
      </c>
      <c r="E31" s="329">
        <f>SUMIFS(MEL!R:R,MEL!R:R,"&lt;&gt;",MEL!C:C,B31,MEL!U:U,"FUT")+SUMIFS(MEL!R:R,MEL!R:R,"&lt;&gt;",MEL!C:C,B31,MEL!U:U,"TEMP")</f>
        <v>0</v>
      </c>
      <c r="F31" s="329">
        <f t="shared" si="9"/>
        <v>0</v>
      </c>
      <c r="G31" s="329">
        <f>SUMIFS(MEL!W:W,MEL!W:W,"&lt;&gt;",MEL!C:C,B31,MEL!U:U,"PERM")</f>
        <v>0</v>
      </c>
      <c r="H31" s="329">
        <f>SUMIFS(MEL!W:W,MEL!W:W,"&lt;&gt;",MEL!C:C,B31,MEL!U:U,"FUT")+SUMIFS(MEL!W:W,MEL!W:W,"&lt;&gt;",MEL!C:C,B31,MEL!U:U,"TEMP")</f>
        <v>0</v>
      </c>
      <c r="I31" s="330">
        <f t="shared" si="10"/>
        <v>0</v>
      </c>
      <c r="J31" s="329">
        <f>SUMIFS(MEL!X:X,MEL!X:X,"&lt;&gt;",MEL!C:C,B31,MEL!U:U,"PERM")</f>
        <v>0</v>
      </c>
      <c r="K31" s="329">
        <f>SUMIFS(MEL!X:X,MEL!X:X,"&lt;&gt;",MEL!C:C,B31,MEL!U:U,"FUT")+SUMIFS(MEL!X:X,MEL!X:X,"&lt;&gt;",MEL!C:C,B31,MEL!U:U,"TEMP")</f>
        <v>0</v>
      </c>
      <c r="L31" s="329">
        <f t="shared" si="11"/>
        <v>0</v>
      </c>
      <c r="M31" s="329">
        <f>SUMIFS(MEL!Y:Y,MEL!Y:Y,"&lt;&gt;",MEL!C:C,B31,MEL!U:U,"PERM")</f>
        <v>0</v>
      </c>
      <c r="N31" s="329">
        <f>SUMIFS(MEL!Y:Y,MEL!Y:Y,"&lt;&gt;",MEL!C:C,B31,MEL!U:U,"FUT")+SUMIFS(MEL!Y:Y,MEL!Y:Y,"&lt;&gt;",MEL!C:C,B31,MEL!U:U,"TEMP")</f>
        <v>0</v>
      </c>
      <c r="O31" s="328">
        <f t="shared" si="12"/>
        <v>0</v>
      </c>
      <c r="P31" s="87"/>
      <c r="Q31" s="87"/>
    </row>
    <row r="32" spans="1:17" s="234" customFormat="1" x14ac:dyDescent="0.2">
      <c r="A32" s="87"/>
      <c r="B32" s="84" t="s">
        <v>560</v>
      </c>
      <c r="C32" s="83" t="s">
        <v>1231</v>
      </c>
      <c r="D32" s="329">
        <f>SUMIFS(MEL!R:R,MEL!R:R,"&lt;&gt;",MEL!C:C,B32,MEL!U:U,"PERM")</f>
        <v>0</v>
      </c>
      <c r="E32" s="329">
        <f>SUMIFS(MEL!R:R,MEL!R:R,"&lt;&gt;",MEL!C:C,B32,MEL!U:U,"FUT")+SUMIFS(MEL!R:R,MEL!R:R,"&lt;&gt;",MEL!C:C,B32,MEL!U:U,"TEMP")</f>
        <v>21</v>
      </c>
      <c r="F32" s="329">
        <f t="shared" si="9"/>
        <v>21</v>
      </c>
      <c r="G32" s="329">
        <f>SUMIFS(MEL!W:W,MEL!W:W,"&lt;&gt;",MEL!C:C,B32,MEL!U:U,"PERM")</f>
        <v>0</v>
      </c>
      <c r="H32" s="329">
        <f>SUMIFS(MEL!W:W,MEL!W:W,"&lt;&gt;",MEL!C:C,B32,MEL!U:U,"FUT")+SUMIFS(MEL!W:W,MEL!W:W,"&lt;&gt;",MEL!C:C,B32,MEL!U:U,"TEMP")</f>
        <v>25440</v>
      </c>
      <c r="I32" s="330">
        <f t="shared" si="10"/>
        <v>25440</v>
      </c>
      <c r="J32" s="329">
        <f>SUMIFS(MEL!X:X,MEL!X:X,"&lt;&gt;",MEL!C:C,B32,MEL!U:U,"PERM")</f>
        <v>0</v>
      </c>
      <c r="K32" s="329">
        <f>SUMIFS(MEL!X:X,MEL!X:X,"&lt;&gt;",MEL!C:C,B32,MEL!U:U,"FUT")+SUMIFS(MEL!X:X,MEL!X:X,"&lt;&gt;",MEL!C:C,B32,MEL!U:U,"TEMP")</f>
        <v>29256</v>
      </c>
      <c r="L32" s="329">
        <f t="shared" si="11"/>
        <v>29256</v>
      </c>
      <c r="M32" s="329">
        <f>SUMIFS(MEL!Y:Y,MEL!Y:Y,"&lt;&gt;",MEL!C:C,B32,MEL!U:U,"PERM")</f>
        <v>0</v>
      </c>
      <c r="N32" s="329">
        <f>SUMIFS(MEL!Y:Y,MEL!Y:Y,"&lt;&gt;",MEL!C:C,B32,MEL!U:U,"FUT")+SUMIFS(MEL!Y:Y,MEL!Y:Y,"&lt;&gt;",MEL!C:C,B32,MEL!U:U,"TEMP")</f>
        <v>0</v>
      </c>
      <c r="O32" s="328">
        <f t="shared" si="12"/>
        <v>0</v>
      </c>
      <c r="P32" s="87"/>
      <c r="Q32" s="87"/>
    </row>
    <row r="33" spans="1:17" s="234" customFormat="1" x14ac:dyDescent="0.2">
      <c r="A33" s="87"/>
      <c r="B33" s="84" t="s">
        <v>1232</v>
      </c>
      <c r="C33" s="83" t="s">
        <v>1233</v>
      </c>
      <c r="D33" s="329">
        <f>SUMIFS(MEL!R:R,MEL!R:R,"&lt;&gt;",MEL!C:C,B33,MEL!U:U,"PERM")</f>
        <v>0</v>
      </c>
      <c r="E33" s="329">
        <f>SUMIFS(MEL!R:R,MEL!R:R,"&lt;&gt;",MEL!C:C,B33,MEL!U:U,"FUT")+SUMIFS(MEL!R:R,MEL!R:R,"&lt;&gt;",MEL!C:C,B33,MEL!U:U,"TEMP")</f>
        <v>0</v>
      </c>
      <c r="F33" s="329">
        <f t="shared" si="9"/>
        <v>0</v>
      </c>
      <c r="G33" s="329">
        <f>SUMIFS(MEL!W:W,MEL!W:W,"&lt;&gt;",MEL!C:C,B33,MEL!U:U,"PERM")</f>
        <v>0</v>
      </c>
      <c r="H33" s="329">
        <f>SUMIFS(MEL!W:W,MEL!W:W,"&lt;&gt;",MEL!C:C,B33,MEL!U:U,"FUT")+SUMIFS(MEL!W:W,MEL!W:W,"&lt;&gt;",MEL!C:C,B33,MEL!U:U,"TEMP")</f>
        <v>0</v>
      </c>
      <c r="I33" s="330">
        <f t="shared" si="10"/>
        <v>0</v>
      </c>
      <c r="J33" s="329">
        <f>SUMIFS(MEL!X:X,MEL!X:X,"&lt;&gt;",MEL!C:C,B33,MEL!U:U,"PERM")</f>
        <v>0</v>
      </c>
      <c r="K33" s="329">
        <f>SUMIFS(MEL!X:X,MEL!X:X,"&lt;&gt;",MEL!C:C,B33,MEL!U:U,"FUT")+SUMIFS(MEL!X:X,MEL!X:X,"&lt;&gt;",MEL!C:C,B33,MEL!U:U,"TEMP")</f>
        <v>0</v>
      </c>
      <c r="L33" s="329">
        <f t="shared" si="11"/>
        <v>0</v>
      </c>
      <c r="M33" s="329">
        <f>SUMIFS(MEL!Y:Y,MEL!Y:Y,"&lt;&gt;",MEL!C:C,B33,MEL!U:U,"PERM")</f>
        <v>0</v>
      </c>
      <c r="N33" s="329">
        <f>SUMIFS(MEL!Y:Y,MEL!Y:Y,"&lt;&gt;",MEL!C:C,B33,MEL!U:U,"FUT")+SUMIFS(MEL!Y:Y,MEL!Y:Y,"&lt;&gt;",MEL!C:C,B33,MEL!U:U,"TEMP")</f>
        <v>0</v>
      </c>
      <c r="O33" s="328">
        <f t="shared" si="12"/>
        <v>0</v>
      </c>
      <c r="P33" s="87"/>
      <c r="Q33" s="87"/>
    </row>
    <row r="34" spans="1:17" s="234" customFormat="1" x14ac:dyDescent="0.2">
      <c r="A34" s="87"/>
      <c r="B34" s="84" t="s">
        <v>1234</v>
      </c>
      <c r="C34" s="83" t="s">
        <v>1235</v>
      </c>
      <c r="D34" s="329">
        <f>SUMIFS(MEL!R:R,MEL!R:R,"&lt;&gt;",MEL!C:C,B34,MEL!U:U,"PERM")</f>
        <v>0</v>
      </c>
      <c r="E34" s="329">
        <f>SUMIFS(MEL!R:R,MEL!R:R,"&lt;&gt;",MEL!C:C,B34,MEL!U:U,"FUT")+SUMIFS(MEL!R:R,MEL!R:R,"&lt;&gt;",MEL!C:C,B34,MEL!U:U,"TEMP")</f>
        <v>0</v>
      </c>
      <c r="F34" s="329">
        <f t="shared" si="9"/>
        <v>0</v>
      </c>
      <c r="G34" s="329">
        <f>SUMIFS(MEL!W:W,MEL!W:W,"&lt;&gt;",MEL!C:C,B34,MEL!U:U,"PERM")</f>
        <v>0</v>
      </c>
      <c r="H34" s="329">
        <f>SUMIFS(MEL!W:W,MEL!W:W,"&lt;&gt;",MEL!C:C,B34,MEL!U:U,"FUT")+SUMIFS(MEL!W:W,MEL!W:W,"&lt;&gt;",MEL!C:C,B34,MEL!U:U,"TEMP")</f>
        <v>0</v>
      </c>
      <c r="I34" s="330">
        <f t="shared" si="10"/>
        <v>0</v>
      </c>
      <c r="J34" s="329">
        <f>SUMIFS(MEL!X:X,MEL!X:X,"&lt;&gt;",MEL!C:C,B34,MEL!U:U,"PERM")</f>
        <v>0</v>
      </c>
      <c r="K34" s="329">
        <f>SUMIFS(MEL!X:X,MEL!X:X,"&lt;&gt;",MEL!C:C,B34,MEL!U:U,"FUT")+SUMIFS(MEL!X:X,MEL!X:X,"&lt;&gt;",MEL!C:C,B34,MEL!U:U,"TEMP")</f>
        <v>0</v>
      </c>
      <c r="L34" s="329">
        <f t="shared" si="11"/>
        <v>0</v>
      </c>
      <c r="M34" s="329">
        <f>SUMIFS(MEL!Y:Y,MEL!Y:Y,"&lt;&gt;",MEL!C:C,B34,MEL!U:U,"PERM")</f>
        <v>0</v>
      </c>
      <c r="N34" s="329">
        <f>SUMIFS(MEL!Y:Y,MEL!Y:Y,"&lt;&gt;",MEL!C:C,B34,MEL!U:U,"FUT")+SUMIFS(MEL!Y:Y,MEL!Y:Y,"&lt;&gt;",MEL!C:C,B34,MEL!U:U,"TEMP")</f>
        <v>0</v>
      </c>
      <c r="O34" s="328">
        <f t="shared" si="12"/>
        <v>0</v>
      </c>
      <c r="P34" s="87"/>
      <c r="Q34" s="87"/>
    </row>
    <row r="35" spans="1:17" s="234" customFormat="1" x14ac:dyDescent="0.2">
      <c r="A35" s="87"/>
      <c r="B35" s="84" t="s">
        <v>211</v>
      </c>
      <c r="C35" s="83" t="s">
        <v>1236</v>
      </c>
      <c r="D35" s="329">
        <f>SUMIFS(MEL!R:R,MEL!R:R,"&lt;&gt;",MEL!C:C,B35,MEL!U:U,"PERM")</f>
        <v>604.19649400000003</v>
      </c>
      <c r="E35" s="329">
        <f>SUMIFS(MEL!R:R,MEL!R:R,"&lt;&gt;",MEL!C:C,B35,MEL!U:U,"FUT")+SUMIFS(MEL!R:R,MEL!R:R,"&lt;&gt;",MEL!C:C,B35,MEL!U:U,"TEMP")</f>
        <v>91.768507999999997</v>
      </c>
      <c r="F35" s="329">
        <f t="shared" si="9"/>
        <v>695.96500200000003</v>
      </c>
      <c r="G35" s="329">
        <f>SUMIFS(MEL!W:W,MEL!W:W,"&lt;&gt;",MEL!C:C,B35,MEL!U:U,"PERM")</f>
        <v>879547</v>
      </c>
      <c r="H35" s="329">
        <f>SUMIFS(MEL!W:W,MEL!W:W,"&lt;&gt;",MEL!C:C,B35,MEL!U:U,"FUT")+SUMIFS(MEL!W:W,MEL!W:W,"&lt;&gt;",MEL!C:C,B35,MEL!U:U,"TEMP")</f>
        <v>90380</v>
      </c>
      <c r="I35" s="330">
        <f t="shared" si="10"/>
        <v>969927</v>
      </c>
      <c r="J35" s="329">
        <f>SUMIFS(MEL!X:X,MEL!X:X,"&lt;&gt;",MEL!C:C,B35,MEL!U:U,"PERM")</f>
        <v>1010156.5499999998</v>
      </c>
      <c r="K35" s="329">
        <f>SUMIFS(MEL!X:X,MEL!X:X,"&lt;&gt;",MEL!C:C,B35,MEL!U:U,"FUT")+SUMIFS(MEL!X:X,MEL!X:X,"&lt;&gt;",MEL!C:C,B35,MEL!U:U,"TEMP")</f>
        <v>103937</v>
      </c>
      <c r="L35" s="329">
        <f t="shared" si="11"/>
        <v>1114093.5499999998</v>
      </c>
      <c r="M35" s="329">
        <f>SUMIFS(MEL!Y:Y,MEL!Y:Y,"&lt;&gt;",MEL!C:C,B35,MEL!U:U,"PERM")</f>
        <v>230190</v>
      </c>
      <c r="N35" s="329">
        <f>SUMIFS(MEL!Y:Y,MEL!Y:Y,"&lt;&gt;",MEL!C:C,B35,MEL!U:U,"FUT")+SUMIFS(MEL!Y:Y,MEL!Y:Y,"&lt;&gt;",MEL!C:C,B35,MEL!U:U,"TEMP")</f>
        <v>0</v>
      </c>
      <c r="O35" s="328">
        <f t="shared" si="12"/>
        <v>230190</v>
      </c>
      <c r="P35" s="87"/>
      <c r="Q35" s="87"/>
    </row>
    <row r="36" spans="1:17" s="234" customFormat="1" x14ac:dyDescent="0.2">
      <c r="A36" s="87"/>
      <c r="B36" s="84" t="s">
        <v>745</v>
      </c>
      <c r="C36" s="83" t="s">
        <v>1237</v>
      </c>
      <c r="D36" s="329">
        <f>SUMIFS(MEL!R:R,MEL!R:R,"&lt;&gt;",MEL!C:C,B36,MEL!U:U,"PERM")</f>
        <v>0</v>
      </c>
      <c r="E36" s="329">
        <f>SUMIFS(MEL!R:R,MEL!R:R,"&lt;&gt;",MEL!C:C,B36,MEL!U:U,"FUT")+SUMIFS(MEL!R:R,MEL!R:R,"&lt;&gt;",MEL!C:C,B36,MEL!U:U,"TEMP")</f>
        <v>2.94</v>
      </c>
      <c r="F36" s="329">
        <f t="shared" si="9"/>
        <v>2.94</v>
      </c>
      <c r="G36" s="329">
        <f>SUMIFS(MEL!W:W,MEL!W:W,"&lt;&gt;",MEL!C:C,B36,MEL!U:U,"PERM")</f>
        <v>0</v>
      </c>
      <c r="H36" s="329">
        <f>SUMIFS(MEL!W:W,MEL!W:W,"&lt;&gt;",MEL!C:C,B36,MEL!U:U,"FUT")+SUMIFS(MEL!W:W,MEL!W:W,"&lt;&gt;",MEL!C:C,B36,MEL!U:U,"TEMP")</f>
        <v>1200</v>
      </c>
      <c r="I36" s="330">
        <f t="shared" si="10"/>
        <v>1200</v>
      </c>
      <c r="J36" s="329">
        <f>SUMIFS(MEL!X:X,MEL!X:X,"&lt;&gt;",MEL!C:C,B36,MEL!U:U,"PERM")</f>
        <v>0</v>
      </c>
      <c r="K36" s="329">
        <f>SUMIFS(MEL!X:X,MEL!X:X,"&lt;&gt;",MEL!C:C,B36,MEL!U:U,"FUT")+SUMIFS(MEL!X:X,MEL!X:X,"&lt;&gt;",MEL!C:C,B36,MEL!U:U,"TEMP")</f>
        <v>1380</v>
      </c>
      <c r="L36" s="329">
        <f t="shared" si="11"/>
        <v>1380</v>
      </c>
      <c r="M36" s="329">
        <f>SUMIFS(MEL!Y:Y,MEL!Y:Y,"&lt;&gt;",MEL!C:C,B36,MEL!U:U,"PERM")</f>
        <v>0</v>
      </c>
      <c r="N36" s="329">
        <f>SUMIFS(MEL!Y:Y,MEL!Y:Y,"&lt;&gt;",MEL!C:C,B36,MEL!U:U,"FUT")+SUMIFS(MEL!Y:Y,MEL!Y:Y,"&lt;&gt;",MEL!C:C,B36,MEL!U:U,"TEMP")</f>
        <v>0</v>
      </c>
      <c r="O36" s="328">
        <f t="shared" si="12"/>
        <v>0</v>
      </c>
      <c r="P36" s="87"/>
      <c r="Q36" s="87"/>
    </row>
    <row r="37" spans="1:17" s="234" customFormat="1" x14ac:dyDescent="0.2">
      <c r="A37" s="87"/>
      <c r="B37" s="84" t="s">
        <v>870</v>
      </c>
      <c r="C37" s="83" t="s">
        <v>1238</v>
      </c>
      <c r="D37" s="329">
        <f>SUMIFS(MEL!R:R,MEL!R:R,"&lt;&gt;",MEL!C:C,B37,MEL!U:U,"PERM")</f>
        <v>27.120000000000008</v>
      </c>
      <c r="E37" s="329">
        <f>SUMIFS(MEL!R:R,MEL!R:R,"&lt;&gt;",MEL!C:C,B37,MEL!U:U,"FUT")+SUMIFS(MEL!R:R,MEL!R:R,"&lt;&gt;",MEL!C:C,B37,MEL!U:U,"TEMP")</f>
        <v>0</v>
      </c>
      <c r="F37" s="329">
        <f t="shared" si="9"/>
        <v>27.120000000000008</v>
      </c>
      <c r="G37" s="329">
        <f>SUMIFS(MEL!W:W,MEL!W:W,"&lt;&gt;",MEL!C:C,B37,MEL!U:U,"PERM")</f>
        <v>8100</v>
      </c>
      <c r="H37" s="329">
        <f>SUMIFS(MEL!W:W,MEL!W:W,"&lt;&gt;",MEL!C:C,B37,MEL!U:U,"FUT")+SUMIFS(MEL!W:W,MEL!W:W,"&lt;&gt;",MEL!C:C,B37,MEL!U:U,"TEMP")</f>
        <v>0</v>
      </c>
      <c r="I37" s="330">
        <f t="shared" si="10"/>
        <v>8100</v>
      </c>
      <c r="J37" s="329">
        <f>SUMIFS(MEL!X:X,MEL!X:X,"&lt;&gt;",MEL!C:C,B37,MEL!U:U,"PERM")</f>
        <v>9314.9999999999982</v>
      </c>
      <c r="K37" s="329">
        <f>SUMIFS(MEL!X:X,MEL!X:X,"&lt;&gt;",MEL!C:C,B37,MEL!U:U,"FUT")+SUMIFS(MEL!X:X,MEL!X:X,"&lt;&gt;",MEL!C:C,B37,MEL!U:U,"TEMP")</f>
        <v>0</v>
      </c>
      <c r="L37" s="329">
        <f t="shared" si="11"/>
        <v>9314.9999999999982</v>
      </c>
      <c r="M37" s="329">
        <f>SUMIFS(MEL!Y:Y,MEL!Y:Y,"&lt;&gt;",MEL!C:C,B37,MEL!U:U,"PERM")</f>
        <v>0</v>
      </c>
      <c r="N37" s="329">
        <f>SUMIFS(MEL!Y:Y,MEL!Y:Y,"&lt;&gt;",MEL!C:C,B37,MEL!U:U,"FUT")+SUMIFS(MEL!Y:Y,MEL!Y:Y,"&lt;&gt;",MEL!C:C,B37,MEL!U:U,"TEMP")</f>
        <v>0</v>
      </c>
      <c r="O37" s="328">
        <f t="shared" si="12"/>
        <v>0</v>
      </c>
      <c r="P37" s="87"/>
      <c r="Q37" s="87"/>
    </row>
    <row r="38" spans="1:17" x14ac:dyDescent="0.2">
      <c r="B38" s="84" t="s">
        <v>930</v>
      </c>
      <c r="C38" s="83" t="s">
        <v>1239</v>
      </c>
      <c r="D38" s="224">
        <f>SUMIFS(MEL!R:R,MEL!R:R,"&lt;&gt;",MEL!C:C,B38,MEL!U:U,"PERM")</f>
        <v>4.16</v>
      </c>
      <c r="E38" s="224">
        <f>SUMIFS(MEL!R:R,MEL!R:R,"&lt;&gt;",MEL!C:C,B38,MEL!U:U,"FUT")+SUMIFS(MEL!R:R,MEL!R:R,"&lt;&gt;",MEL!C:C,B38,MEL!U:U,"TEMP")</f>
        <v>0</v>
      </c>
      <c r="F38" s="224">
        <f t="shared" si="5"/>
        <v>4.16</v>
      </c>
      <c r="G38" s="224">
        <f>SUMIFS(MEL!W:W,MEL!W:W,"&lt;&gt;",MEL!C:C,B38,MEL!U:U,"PERM")</f>
        <v>2200</v>
      </c>
      <c r="H38" s="224">
        <f>SUMIFS(MEL!W:W,MEL!W:W,"&lt;&gt;",MEL!C:C,B38,MEL!U:U,"FUT")+SUMIFS(MEL!W:W,MEL!W:W,"&lt;&gt;",MEL!C:C,B38,MEL!U:U,"TEMP")</f>
        <v>0</v>
      </c>
      <c r="I38" s="226">
        <f t="shared" si="6"/>
        <v>2200</v>
      </c>
      <c r="J38" s="224">
        <f>SUMIFS(MEL!X:X,MEL!X:X,"&lt;&gt;",MEL!C:C,B38,MEL!U:U,"PERM")</f>
        <v>2530</v>
      </c>
      <c r="K38" s="224">
        <f>SUMIFS(MEL!X:X,MEL!X:X,"&lt;&gt;",MEL!C:C,B38,MEL!U:U,"FUT")+SUMIFS(MEL!X:X,MEL!X:X,"&lt;&gt;",MEL!C:C,B38,MEL!U:U,"TEMP")</f>
        <v>0</v>
      </c>
      <c r="L38" s="224">
        <f t="shared" si="7"/>
        <v>2530</v>
      </c>
      <c r="M38" s="224">
        <f>SUMIFS(MEL!Y:Y,MEL!Y:Y,"&lt;&gt;",MEL!C:C,B38,MEL!U:U,"PERM")</f>
        <v>0</v>
      </c>
      <c r="N38" s="224">
        <f>SUMIFS(MEL!Y:Y,MEL!Y:Y,"&lt;&gt;",MEL!C:C,B38,MEL!U:U,"FUT")+SUMIFS(MEL!Y:Y,MEL!Y:Y,"&lt;&gt;",MEL!C:C,B38,MEL!U:U,"TEMP")</f>
        <v>0</v>
      </c>
      <c r="O38" s="225">
        <f t="shared" si="8"/>
        <v>0</v>
      </c>
    </row>
    <row r="39" spans="1:17" x14ac:dyDescent="0.2">
      <c r="B39" s="84" t="s">
        <v>1240</v>
      </c>
      <c r="C39" s="83" t="s">
        <v>1241</v>
      </c>
      <c r="D39" s="224">
        <f>SUMIFS(MEL!R:R,MEL!R:R,"&lt;&gt;",MEL!C:C,B39,MEL!U:U,"PERM")</f>
        <v>0</v>
      </c>
      <c r="E39" s="224">
        <f>SUMIFS(MEL!R:R,MEL!R:R,"&lt;&gt;",MEL!C:C,B39,MEL!U:U,"FUT")+SUMIFS(MEL!R:R,MEL!R:R,"&lt;&gt;",MEL!C:C,B39,MEL!U:U,"TEMP")</f>
        <v>0</v>
      </c>
      <c r="F39" s="224">
        <f t="shared" si="5"/>
        <v>0</v>
      </c>
      <c r="G39" s="224">
        <f>SUMIFS(MEL!W:W,MEL!W:W,"&lt;&gt;",MEL!C:C,B39,MEL!U:U,"PERM")</f>
        <v>0</v>
      </c>
      <c r="H39" s="224">
        <f>SUMIFS(MEL!W:W,MEL!W:W,"&lt;&gt;",MEL!C:C,B39,MEL!U:U,"FUT")+SUMIFS(MEL!W:W,MEL!W:W,"&lt;&gt;",MEL!C:C,B39,MEL!U:U,"TEMP")</f>
        <v>0</v>
      </c>
      <c r="I39" s="226">
        <f t="shared" si="6"/>
        <v>0</v>
      </c>
      <c r="J39" s="224">
        <f>SUMIFS(MEL!X:X,MEL!X:X,"&lt;&gt;",MEL!C:C,B39,MEL!U:U,"PERM")</f>
        <v>0</v>
      </c>
      <c r="K39" s="224">
        <f>SUMIFS(MEL!X:X,MEL!X:X,"&lt;&gt;",MEL!C:C,B39,MEL!U:U,"FUT")+SUMIFS(MEL!X:X,MEL!X:X,"&lt;&gt;",MEL!C:C,B39,MEL!U:U,"TEMP")</f>
        <v>0</v>
      </c>
      <c r="L39" s="224">
        <f t="shared" si="7"/>
        <v>0</v>
      </c>
      <c r="M39" s="224">
        <f>SUMIFS(MEL!Y:Y,MEL!Y:Y,"&lt;&gt;",MEL!C:C,B39,MEL!U:U,"PERM")</f>
        <v>0</v>
      </c>
      <c r="N39" s="224">
        <f>SUMIFS(MEL!Y:Y,MEL!Y:Y,"&lt;&gt;",MEL!C:C,B39,MEL!U:U,"FUT")+SUMIFS(MEL!Y:Y,MEL!Y:Y,"&lt;&gt;",MEL!C:C,B39,MEL!U:U,"TEMP")</f>
        <v>0</v>
      </c>
      <c r="O39" s="225">
        <f t="shared" si="8"/>
        <v>0</v>
      </c>
    </row>
    <row r="40" spans="1:17" x14ac:dyDescent="0.2">
      <c r="B40" s="84" t="s">
        <v>1242</v>
      </c>
      <c r="C40" s="83" t="s">
        <v>1243</v>
      </c>
      <c r="D40" s="224">
        <f>SUMIFS(MEL!R:R,MEL!R:R,"&lt;&gt;",MEL!C:C,B40,MEL!U:U,"PERM")</f>
        <v>0</v>
      </c>
      <c r="E40" s="224">
        <f>SUMIFS(MEL!R:R,MEL!R:R,"&lt;&gt;",MEL!C:C,B40,MEL!U:U,"FUT")+SUMIFS(MEL!R:R,MEL!R:R,"&lt;&gt;",MEL!C:C,B40,MEL!U:U,"TEMP")</f>
        <v>0</v>
      </c>
      <c r="F40" s="224">
        <f t="shared" si="5"/>
        <v>0</v>
      </c>
      <c r="G40" s="224">
        <f>SUMIFS(MEL!W:W,MEL!W:W,"&lt;&gt;",MEL!C:C,B40,MEL!U:U,"PERM")</f>
        <v>0</v>
      </c>
      <c r="H40" s="224">
        <f>SUMIFS(MEL!W:W,MEL!W:W,"&lt;&gt;",MEL!C:C,B40,MEL!U:U,"FUT")+SUMIFS(MEL!W:W,MEL!W:W,"&lt;&gt;",MEL!C:C,B40,MEL!U:U,"TEMP")</f>
        <v>0</v>
      </c>
      <c r="I40" s="226">
        <f t="shared" si="6"/>
        <v>0</v>
      </c>
      <c r="J40" s="224">
        <f>SUMIFS(MEL!X:X,MEL!X:X,"&lt;&gt;",MEL!C:C,B40,MEL!U:U,"PERM")</f>
        <v>0</v>
      </c>
      <c r="K40" s="224">
        <f>SUMIFS(MEL!X:X,MEL!X:X,"&lt;&gt;",MEL!C:C,B40,MEL!U:U,"FUT")+SUMIFS(MEL!X:X,MEL!X:X,"&lt;&gt;",MEL!C:C,B40,MEL!U:U,"TEMP")</f>
        <v>0</v>
      </c>
      <c r="L40" s="224">
        <f t="shared" si="7"/>
        <v>0</v>
      </c>
      <c r="M40" s="224">
        <f>SUMIFS(MEL!Y:Y,MEL!Y:Y,"&lt;&gt;",MEL!C:C,B40,MEL!U:U,"PERM")</f>
        <v>0</v>
      </c>
      <c r="N40" s="224">
        <f>SUMIFS(MEL!Y:Y,MEL!Y:Y,"&lt;&gt;",MEL!C:C,B40,MEL!U:U,"FUT")+SUMIFS(MEL!Y:Y,MEL!Y:Y,"&lt;&gt;",MEL!C:C,B40,MEL!U:U,"TEMP")</f>
        <v>0</v>
      </c>
      <c r="O40" s="225">
        <f t="shared" si="8"/>
        <v>0</v>
      </c>
    </row>
    <row r="41" spans="1:17" x14ac:dyDescent="0.2">
      <c r="B41" s="84" t="s">
        <v>1244</v>
      </c>
      <c r="C41" s="83" t="s">
        <v>1245</v>
      </c>
      <c r="D41" s="224">
        <f>SUMIFS(MEL!R:R,MEL!R:R,"&lt;&gt;",MEL!C:C,B41,MEL!U:U,"PERM")</f>
        <v>0</v>
      </c>
      <c r="E41" s="224">
        <f>SUMIFS(MEL!R:R,MEL!R:R,"&lt;&gt;",MEL!C:C,B41,MEL!U:U,"FUT")+SUMIFS(MEL!R:R,MEL!R:R,"&lt;&gt;",MEL!C:C,B41,MEL!U:U,"TEMP")</f>
        <v>0</v>
      </c>
      <c r="F41" s="224">
        <f t="shared" si="5"/>
        <v>0</v>
      </c>
      <c r="G41" s="224">
        <f>SUMIFS(MEL!W:W,MEL!W:W,"&lt;&gt;",MEL!C:C,B41,MEL!U:U,"PERM")</f>
        <v>0</v>
      </c>
      <c r="H41" s="224">
        <f>SUMIFS(MEL!W:W,MEL!W:W,"&lt;&gt;",MEL!C:C,B41,MEL!U:U,"FUT")+SUMIFS(MEL!W:W,MEL!W:W,"&lt;&gt;",MEL!C:C,B41,MEL!U:U,"TEMP")</f>
        <v>0</v>
      </c>
      <c r="I41" s="226">
        <f t="shared" si="6"/>
        <v>0</v>
      </c>
      <c r="J41" s="224">
        <f>SUMIFS(MEL!X:X,MEL!X:X,"&lt;&gt;",MEL!C:C,B41,MEL!U:U,"PERM")</f>
        <v>0</v>
      </c>
      <c r="K41" s="224">
        <f>SUMIFS(MEL!X:X,MEL!X:X,"&lt;&gt;",MEL!C:C,B41,MEL!U:U,"FUT")+SUMIFS(MEL!X:X,MEL!X:X,"&lt;&gt;",MEL!C:C,B41,MEL!U:U,"TEMP")</f>
        <v>0</v>
      </c>
      <c r="L41" s="224">
        <f t="shared" si="7"/>
        <v>0</v>
      </c>
      <c r="M41" s="224">
        <f>SUMIFS(MEL!Y:Y,MEL!Y:Y,"&lt;&gt;",MEL!C:C,B41,MEL!U:U,"PERM")</f>
        <v>0</v>
      </c>
      <c r="N41" s="224">
        <f>SUMIFS(MEL!Y:Y,MEL!Y:Y,"&lt;&gt;",MEL!C:C,B41,MEL!U:U,"FUT")+SUMIFS(MEL!Y:Y,MEL!Y:Y,"&lt;&gt;",MEL!C:C,B41,MEL!U:U,"TEMP")</f>
        <v>0</v>
      </c>
      <c r="O41" s="225">
        <f t="shared" si="8"/>
        <v>0</v>
      </c>
    </row>
    <row r="42" spans="1:17" s="234" customFormat="1" x14ac:dyDescent="0.2">
      <c r="A42" s="87"/>
      <c r="B42" s="84" t="s">
        <v>1246</v>
      </c>
      <c r="C42" s="83" t="s">
        <v>1247</v>
      </c>
      <c r="D42" s="329">
        <f>SUMIFS(MEL!R:R,MEL!R:R,"&lt;&gt;",MEL!C:C,B42,MEL!U:U,"PERM")</f>
        <v>0</v>
      </c>
      <c r="E42" s="329">
        <f>SUMIFS(MEL!R:R,MEL!R:R,"&lt;&gt;",MEL!C:C,B42,MEL!U:U,"FUT")+SUMIFS(MEL!R:R,MEL!R:R,"&lt;&gt;",MEL!C:C,B42,MEL!U:U,"TEMP")</f>
        <v>0</v>
      </c>
      <c r="F42" s="329">
        <f>E42+D42</f>
        <v>0</v>
      </c>
      <c r="G42" s="329">
        <f>SUMIFS(MEL!W:W,MEL!W:W,"&lt;&gt;",MEL!C:C,B42,MEL!U:U,"PERM")</f>
        <v>0</v>
      </c>
      <c r="H42" s="329">
        <f>SUMIFS(MEL!W:W,MEL!W:W,"&lt;&gt;",MEL!C:C,B42,MEL!U:U,"FUT")+SUMIFS(MEL!W:W,MEL!W:W,"&lt;&gt;",MEL!C:C,B42,MEL!U:U,"TEMP")</f>
        <v>0</v>
      </c>
      <c r="I42" s="330">
        <f>G42+H42</f>
        <v>0</v>
      </c>
      <c r="J42" s="329">
        <f>SUMIFS(MEL!X:X,MEL!X:X,"&lt;&gt;",MEL!C:C,B42,MEL!U:U,"PERM")</f>
        <v>0</v>
      </c>
      <c r="K42" s="329">
        <f>SUMIFS(MEL!X:X,MEL!X:X,"&lt;&gt;",MEL!C:C,B42,MEL!U:U,"FUT")+SUMIFS(MEL!X:X,MEL!X:X,"&lt;&gt;",MEL!C:C,B42,MEL!U:U,"TEMP")</f>
        <v>0</v>
      </c>
      <c r="L42" s="329">
        <f>J42+K42</f>
        <v>0</v>
      </c>
      <c r="M42" s="329">
        <f>SUMIFS(MEL!Y:Y,MEL!Y:Y,"&lt;&gt;",MEL!C:C,B42,MEL!U:U,"PERM")</f>
        <v>0</v>
      </c>
      <c r="N42" s="329">
        <f>SUMIFS(MEL!Y:Y,MEL!Y:Y,"&lt;&gt;",MEL!C:C,B42,MEL!U:U,"FUT")+SUMIFS(MEL!Y:Y,MEL!Y:Y,"&lt;&gt;",MEL!C:C,B42,MEL!U:U,"TEMP")</f>
        <v>0</v>
      </c>
      <c r="O42" s="328">
        <f>M42+N42</f>
        <v>0</v>
      </c>
      <c r="P42" s="87"/>
      <c r="Q42" s="87"/>
    </row>
    <row r="43" spans="1:17" x14ac:dyDescent="0.2">
      <c r="B43" s="81" t="s">
        <v>1211</v>
      </c>
      <c r="C43" s="82"/>
      <c r="D43" s="99">
        <f t="shared" ref="D43:O43" si="13">SUM(D19:D42)</f>
        <v>1107.751894</v>
      </c>
      <c r="E43" s="99">
        <f t="shared" si="13"/>
        <v>132.220508</v>
      </c>
      <c r="F43" s="99">
        <f t="shared" si="13"/>
        <v>1239.9724020000001</v>
      </c>
      <c r="G43" s="99">
        <f t="shared" si="13"/>
        <v>1313778.7391304348</v>
      </c>
      <c r="H43" s="99">
        <f t="shared" si="13"/>
        <v>128620</v>
      </c>
      <c r="I43" s="99">
        <f t="shared" si="13"/>
        <v>1442398.7391304348</v>
      </c>
      <c r="J43" s="99">
        <f t="shared" si="13"/>
        <v>1509317.0499999998</v>
      </c>
      <c r="K43" s="99">
        <f t="shared" si="13"/>
        <v>147913</v>
      </c>
      <c r="L43" s="99">
        <f t="shared" si="13"/>
        <v>1657230.0499999998</v>
      </c>
      <c r="M43" s="99">
        <f t="shared" si="13"/>
        <v>278133.60961354373</v>
      </c>
      <c r="N43" s="99">
        <f t="shared" si="13"/>
        <v>0</v>
      </c>
      <c r="O43" s="100">
        <f t="shared" si="13"/>
        <v>278133.60961354373</v>
      </c>
    </row>
    <row r="44" spans="1:17" x14ac:dyDescent="0.2">
      <c r="B44" s="87"/>
      <c r="C44" s="87"/>
      <c r="D44" s="87"/>
      <c r="E44" s="87"/>
      <c r="F44" s="87"/>
      <c r="G44" s="87"/>
      <c r="H44" s="87"/>
      <c r="I44" s="87"/>
      <c r="J44" s="87"/>
      <c r="K44" s="87"/>
      <c r="L44" s="87"/>
      <c r="M44" s="87"/>
      <c r="N44" s="87"/>
      <c r="O44" s="87"/>
    </row>
    <row r="45" spans="1:17" x14ac:dyDescent="0.2">
      <c r="B45" s="292"/>
      <c r="C45" s="87"/>
      <c r="D45" s="87"/>
      <c r="E45" s="87"/>
      <c r="F45" s="87"/>
      <c r="G45" s="87"/>
      <c r="H45" s="87"/>
      <c r="I45" s="87"/>
      <c r="J45" s="87"/>
      <c r="K45" s="87"/>
      <c r="L45" s="87"/>
      <c r="M45" s="87"/>
      <c r="N45" s="87"/>
      <c r="O45" s="87"/>
    </row>
    <row r="46" spans="1:17" ht="13.5" thickBot="1" x14ac:dyDescent="0.25">
      <c r="B46" s="87"/>
      <c r="C46" s="87"/>
      <c r="D46" s="87"/>
      <c r="E46" s="87"/>
      <c r="F46" s="87"/>
      <c r="G46" s="87"/>
      <c r="H46" s="87"/>
      <c r="I46" s="87"/>
      <c r="J46" s="87"/>
      <c r="K46" s="87"/>
      <c r="L46" s="87"/>
      <c r="M46" s="87"/>
      <c r="N46" s="87"/>
      <c r="O46" s="87"/>
    </row>
    <row r="47" spans="1:17" ht="18.75" thickBot="1" x14ac:dyDescent="0.25">
      <c r="B47" s="573" t="s">
        <v>1248</v>
      </c>
      <c r="C47" s="574"/>
      <c r="D47" s="574"/>
      <c r="E47" s="574"/>
      <c r="F47" s="574"/>
      <c r="G47" s="574"/>
      <c r="H47" s="574"/>
      <c r="I47" s="575"/>
      <c r="J47" s="575"/>
      <c r="K47" s="575"/>
      <c r="L47" s="575"/>
      <c r="M47" s="575"/>
      <c r="N47" s="575"/>
      <c r="O47" s="576"/>
    </row>
    <row r="48" spans="1:17" ht="51" x14ac:dyDescent="0.2">
      <c r="B48" s="67" t="s">
        <v>1249</v>
      </c>
      <c r="C48" s="59" t="s">
        <v>9</v>
      </c>
      <c r="D48" s="77" t="s">
        <v>1199</v>
      </c>
      <c r="E48" s="77" t="s">
        <v>1200</v>
      </c>
      <c r="F48" s="77" t="s">
        <v>1201</v>
      </c>
      <c r="G48" s="78" t="s">
        <v>1202</v>
      </c>
      <c r="H48" s="79" t="s">
        <v>1203</v>
      </c>
      <c r="I48" s="78" t="s">
        <v>1204</v>
      </c>
      <c r="J48" s="78" t="s">
        <v>1205</v>
      </c>
      <c r="K48" s="78" t="s">
        <v>1206</v>
      </c>
      <c r="L48" s="78" t="s">
        <v>1207</v>
      </c>
      <c r="M48" s="78" t="s">
        <v>1208</v>
      </c>
      <c r="N48" s="78" t="s">
        <v>1209</v>
      </c>
      <c r="O48" s="80" t="s">
        <v>1210</v>
      </c>
    </row>
    <row r="49" spans="2:15" x14ac:dyDescent="0.2">
      <c r="B49" s="84" t="s">
        <v>1250</v>
      </c>
      <c r="C49" s="83" t="s">
        <v>1251</v>
      </c>
      <c r="D49" s="224">
        <f>SUMIFS(MEL!R:R,MEL!R:R,"&lt;&gt;",MEL!$I:$I,"&gt;=0",MEL!$I:$I,"&lt;=9",MEL!$U:$U,"PERM")</f>
        <v>0</v>
      </c>
      <c r="E49" s="224">
        <f>SUMIFS(MEL!R:R,MEL!R:R,"&lt;&gt;",MEL!$I:$I,"&gt;=0",MEL!$I:$I,"&lt;=9",MEL!$U:$U,"FUT")+SUMIFS(MEL!R:R,MEL!R:R,"&lt;&gt;",MEL!$I:$I,"&gt;=0",MEL!$I:$I,"&lt;=9",MEL!$U:$U,"TEMP")</f>
        <v>0</v>
      </c>
      <c r="F49" s="224">
        <f>D49+E49</f>
        <v>0</v>
      </c>
      <c r="G49" s="224">
        <f>SUMIFS(MEL!W:W,MEL!W:W,"&lt;&gt;",MEL!$I:$I,"&gt;=0",MEL!$I:$I,"&lt;=9",MEL!$U:$U,"PERM")</f>
        <v>0</v>
      </c>
      <c r="H49" s="224">
        <f>SUMIFS(MEL!W:W,MEL!W:W,"&lt;&gt;",MEL!$I:$I,"&gt;=0",MEL!$I:$I,"&lt;=9",MEL!$U:$U,"FUT")+SUMIFS(MEL!W:W,MEL!W:W,"&lt;&gt;",MEL!$I:$I,"&gt;=0",MEL!$I:$I,"&lt;=9",MEL!$U:$U,"TEMP")</f>
        <v>0</v>
      </c>
      <c r="I49" s="224">
        <f>G49+H49</f>
        <v>0</v>
      </c>
      <c r="J49" s="224">
        <f>SUMIFS(MEL!X:X,MEL!X:X,"&lt;&gt;",MEL!$I:$I,"&gt;=0",MEL!$I:$I,"&lt;=9",MEL!$U:$U,"PERM")</f>
        <v>0</v>
      </c>
      <c r="K49" s="224">
        <f>SUMIFS(MEL!X:X,MEL!X:X,"&lt;&gt;",MEL!$I:$I,"&gt;=0",MEL!$I:$I,"&lt;=9",MEL!$U:$U,"FUT")+SUMIFS(MEL!X:X,MEL!X:X,"&lt;&gt;",MEL!$I:$I,"&gt;=0",MEL!$I:$I,"&lt;=9",MEL!$U:$U,"TEMP")</f>
        <v>0</v>
      </c>
      <c r="L49" s="224">
        <f>J49+K49</f>
        <v>0</v>
      </c>
      <c r="M49" s="224">
        <f>SUMIFS(MEL!Y:Y,MEL!Y:Y,"&lt;&gt;",MEL!$I:$I,"&gt;=0",MEL!$I:$I,"&lt;=9",MEL!$U:$U,"PERM")</f>
        <v>0</v>
      </c>
      <c r="N49" s="224">
        <f>SUMIFS(MEL!Y:Y,MEL!Y:Y,"&lt;&gt;",MEL!$I:$I,"&gt;=0",MEL!$I:$I,"&lt;=9",MEL!$U:$U,"FUT")+SUMIFS(MEL!Y:Y,MEL!Y:Y,"&lt;&gt;",MEL!$I:$I,"&gt;=0",MEL!$I:$I,"&lt;=9",MEL!$U:$U,"TEMP")</f>
        <v>0</v>
      </c>
      <c r="O49" s="225">
        <f>M49+N49</f>
        <v>0</v>
      </c>
    </row>
    <row r="50" spans="2:15" x14ac:dyDescent="0.2">
      <c r="B50" s="84" t="s">
        <v>1252</v>
      </c>
      <c r="C50" s="83" t="s">
        <v>1253</v>
      </c>
      <c r="D50" s="224">
        <f>SUMIFS(MEL!R:R,MEL!R:R,"&lt;&gt;",MEL!$I:$I,"&gt;=10",MEL!$I:$I,"&lt;=19",MEL!$U:$U,"PERM")</f>
        <v>48.300000000000011</v>
      </c>
      <c r="E50" s="224">
        <f>SUMIFS(MEL!R:R,MEL!R:R,"&lt;&gt;",MEL!$I:$I,"&gt;=10",MEL!$I:$I,"&lt;=19",MEL!$U:$U,"FUT")+SUMIFS(MEL!R:R,MEL!R:R,"&lt;&gt;",MEL!$I:$I,"&gt;=10",MEL!$I:$I,"&lt;=19",MEL!$U:$U,"TEMP")</f>
        <v>4.7200000000000006</v>
      </c>
      <c r="F50" s="224">
        <f t="shared" ref="F50:F57" si="14">D50+E50</f>
        <v>53.02000000000001</v>
      </c>
      <c r="G50" s="224">
        <f>SUMIFS(MEL!W:W,MEL!W:W,"&lt;&gt;",MEL!$I:$I,"&gt;=10",MEL!$I:$I,"&lt;=19",MEL!$U:$U,"PERM")</f>
        <v>38300</v>
      </c>
      <c r="H50" s="224">
        <f>SUMIFS(MEL!W:W,MEL!W:W,"&lt;&gt;",MEL!$I:$I,"&gt;=10",MEL!$I:$I,"&lt;=19",MEL!$U:$U,"FUT")+SUMIFS(MEL!W:W,MEL!W:W,"&lt;&gt;",MEL!$I:$I,"&gt;=10",MEL!$I:$I,"&lt;=19",MEL!$U:$U,"TEMP")</f>
        <v>13540</v>
      </c>
      <c r="I50" s="224">
        <f t="shared" ref="I50:I57" si="15">G50+H50</f>
        <v>51840</v>
      </c>
      <c r="J50" s="224">
        <f>SUMIFS(MEL!X:X,MEL!X:X,"&lt;&gt;",MEL!$I:$I,"&gt;=10",MEL!$I:$I,"&lt;=19",MEL!$U:$U,"PERM")</f>
        <v>43845</v>
      </c>
      <c r="K50" s="224">
        <f>SUMIFS(MEL!X:X,MEL!X:X,"&lt;&gt;",MEL!$I:$I,"&gt;=10",MEL!$I:$I,"&lt;=19",MEL!$U:$U,"FUT")+SUMIFS(MEL!X:X,MEL!X:X,"&lt;&gt;",MEL!$I:$I,"&gt;=10",MEL!$I:$I,"&lt;=19",MEL!$U:$U,"TEMP")</f>
        <v>15570.999999999998</v>
      </c>
      <c r="L50" s="224">
        <f t="shared" ref="L50:L57" si="16">J50+K50</f>
        <v>59416</v>
      </c>
      <c r="M50" s="224">
        <f>SUMIFS(MEL!Y:Y,MEL!Y:Y,"&lt;&gt;",MEL!$I:$I,"&gt;=10",MEL!$I:$I,"&lt;=19",MEL!$U:$U,"PERM")</f>
        <v>4000</v>
      </c>
      <c r="N50" s="224">
        <f>SUMIFS(MEL!Y:Y,MEL!Y:Y,"&lt;&gt;",MEL!$I:$I,"&gt;=10",MEL!$I:$I,"&lt;=19",MEL!$U:$U,"FUT")+SUMIFS(MEL!Y:Y,MEL!Y:Y,"&lt;&gt;",MEL!$I:$I,"&gt;=10",MEL!$I:$I,"&lt;=19",MEL!$U:$U,"TEMP")</f>
        <v>0</v>
      </c>
      <c r="O50" s="225">
        <f t="shared" ref="O50:O57" si="17">M50+N50</f>
        <v>4000</v>
      </c>
    </row>
    <row r="51" spans="2:15" x14ac:dyDescent="0.2">
      <c r="B51" s="84" t="s">
        <v>1254</v>
      </c>
      <c r="C51" s="83" t="s">
        <v>1255</v>
      </c>
      <c r="D51" s="224">
        <f>SUMIFS(MEL!R:R,MEL!R:R,"&lt;&gt;",MEL!$I:$I,"&gt;=20",MEL!$I:$I,"&lt;=29",MEL!$U:$U,"PERM")</f>
        <v>393.83874999999989</v>
      </c>
      <c r="E51" s="224">
        <f>SUMIFS(MEL!R:R,MEL!R:R,"&lt;&gt;",MEL!$I:$I,"&gt;=20",MEL!$I:$I,"&lt;=29",MEL!$U:$U,"FUT")+SUMIFS(MEL!R:R,MEL!R:R,"&lt;&gt;",MEL!$I:$I,"&gt;=20",MEL!$I:$I,"&lt;=29",MEL!$U:$U,"TEMP")</f>
        <v>12.079999999999998</v>
      </c>
      <c r="F51" s="224">
        <f t="shared" si="14"/>
        <v>405.91874999999987</v>
      </c>
      <c r="G51" s="224">
        <f>SUMIFS(MEL!W:W,MEL!W:W,"&lt;&gt;",MEL!$I:$I,"&gt;=20",MEL!$I:$I,"&lt;=29",MEL!$U:$U,"PERM")</f>
        <v>726944</v>
      </c>
      <c r="H51" s="224">
        <f>SUMIFS(MEL!W:W,MEL!W:W,"&lt;&gt;",MEL!$I:$I,"&gt;=20",MEL!$I:$I,"&lt;=29",MEL!$U:$U,"FUT")+SUMIFS(MEL!W:W,MEL!W:W,"&lt;&gt;",MEL!$I:$I,"&gt;=20",MEL!$I:$I,"&lt;=29",MEL!$U:$U,"TEMP")</f>
        <v>21270</v>
      </c>
      <c r="I51" s="224">
        <f t="shared" si="15"/>
        <v>748214</v>
      </c>
      <c r="J51" s="224">
        <f>SUMIFS(MEL!X:X,MEL!X:X,"&lt;&gt;",MEL!$I:$I,"&gt;=20",MEL!$I:$I,"&lt;=29",MEL!$U:$U,"PERM")</f>
        <v>835985.6</v>
      </c>
      <c r="K51" s="224">
        <f>SUMIFS(MEL!X:X,MEL!X:X,"&lt;&gt;",MEL!$I:$I,"&gt;=20",MEL!$I:$I,"&lt;=29",MEL!$U:$U,"FUT")+SUMIFS(MEL!X:X,MEL!X:X,"&lt;&gt;",MEL!$I:$I,"&gt;=20",MEL!$I:$I,"&lt;=29",MEL!$U:$U,"TEMP")</f>
        <v>24460.5</v>
      </c>
      <c r="L51" s="224">
        <f t="shared" si="16"/>
        <v>860446.1</v>
      </c>
      <c r="M51" s="224">
        <f>SUMIFS(MEL!Y:Y,MEL!Y:Y,"&lt;&gt;",MEL!$I:$I,"&gt;=20",MEL!$I:$I,"&lt;=29",MEL!$U:$U,"PERM")</f>
        <v>168590</v>
      </c>
      <c r="N51" s="224">
        <f>SUMIFS(MEL!Y:Y,MEL!Y:Y,"&lt;&gt;",MEL!$I:$I,"&gt;=20",MEL!$I:$I,"&lt;=29",MEL!$U:$U,"FUT")+SUMIFS(MEL!Y:Y,MEL!Y:Y,"&lt;&gt;",MEL!$I:$I,"&gt;=20",MEL!$I:$I,"&lt;=29",MEL!$U:$U,"TEMP")</f>
        <v>0</v>
      </c>
      <c r="O51" s="225">
        <f t="shared" si="17"/>
        <v>168590</v>
      </c>
    </row>
    <row r="52" spans="2:15" x14ac:dyDescent="0.2">
      <c r="B52" s="84" t="s">
        <v>1256</v>
      </c>
      <c r="C52" s="83" t="s">
        <v>1257</v>
      </c>
      <c r="D52" s="224">
        <f>SUMIFS(MEL!R:R,MEL!R:R,"&lt;&gt;",MEL!$I:$I,"&gt;=30",MEL!$I:$I,"&lt;=39",MEL!$U:$U,"PERM")</f>
        <v>0</v>
      </c>
      <c r="E52" s="224">
        <f>SUMIFS(MEL!R:R,MEL!R:R,"&lt;&gt;",MEL!$I:$I,"&gt;=30",MEL!$I:$I,"&lt;=39",MEL!$U:$U,"FUT")+SUMIFS(MEL!R:R,MEL!R:R,"&lt;&gt;",MEL!$I:$I,"&gt;=30",MEL!$I:$I,"&lt;=39",MEL!$U:$U,"TEMP")</f>
        <v>0</v>
      </c>
      <c r="F52" s="224">
        <f t="shared" si="14"/>
        <v>0</v>
      </c>
      <c r="G52" s="224">
        <f>SUMIFS(MEL!W:W,MEL!W:W,"&lt;&gt;",MEL!$I:$I,"&gt;=30",MEL!$I:$I,"&lt;=39",MEL!$U:$U,"PERM")</f>
        <v>0</v>
      </c>
      <c r="H52" s="224">
        <f>SUMIFS(MEL!W:W,MEL!W:W,"&lt;&gt;",MEL!$I:$I,"&gt;=30",MEL!$I:$I,"&lt;=39",MEL!$U:$U,"FUT")+SUMIFS(MEL!W:W,MEL!W:W,"&lt;&gt;",MEL!$I:$I,"&gt;=30",MEL!$I:$I,"&lt;=39",MEL!$U:$U,"TEMP")</f>
        <v>0</v>
      </c>
      <c r="I52" s="224">
        <f t="shared" si="15"/>
        <v>0</v>
      </c>
      <c r="J52" s="224">
        <f>SUMIFS(MEL!X:X,MEL!X:X,"&lt;&gt;",MEL!$I:$I,"&gt;=30",MEL!$I:$I,"&lt;=39",MEL!$U:$U,"PERM")</f>
        <v>0</v>
      </c>
      <c r="K52" s="224">
        <f>SUMIFS(MEL!X:X,MEL!X:X,"&lt;&gt;",MEL!$I:$I,"&gt;=30",MEL!$I:$I,"&lt;=39",MEL!$U:$U,"FUT")+SUMIFS(MEL!X:X,MEL!X:X,"&lt;&gt;",MEL!$I:$I,"&gt;=30",MEL!$I:$I,"&lt;=39",MEL!$U:$U,"TEMP")</f>
        <v>0</v>
      </c>
      <c r="L52" s="224">
        <f t="shared" si="16"/>
        <v>0</v>
      </c>
      <c r="M52" s="224">
        <f>SUMIFS(MEL!Y:Y,MEL!Y:Y,"&lt;&gt;",MEL!$I:$I,"&gt;=30",MEL!$I:$I,"&lt;=39",MEL!$U:$U,"PERM")</f>
        <v>0</v>
      </c>
      <c r="N52" s="224">
        <f>SUMIFS(MEL!Y:Y,MEL!Y:Y,"&lt;&gt;",MEL!$I:$I,"&gt;=30",MEL!$I:$I,"&lt;=39",MEL!$U:$U,"FUT")+SUMIFS(MEL!Y:Y,MEL!Y:Y,"&lt;&gt;",MEL!$I:$I,"&gt;=30",MEL!$I:$I,"&lt;=39",MEL!$U:$U,"TEMP")</f>
        <v>0</v>
      </c>
      <c r="O52" s="225">
        <f t="shared" si="17"/>
        <v>0</v>
      </c>
    </row>
    <row r="53" spans="2:15" x14ac:dyDescent="0.2">
      <c r="B53" s="84" t="s">
        <v>1258</v>
      </c>
      <c r="C53" s="83" t="s">
        <v>1259</v>
      </c>
      <c r="D53" s="224">
        <f>SUMIFS(MEL!R:R,MEL!R:R,"&lt;&gt;",MEL!$I:$I,"&gt;=40",MEL!$I:$I,"&lt;=69",MEL!$U:$U,"PERM")</f>
        <v>119.47774399999999</v>
      </c>
      <c r="E53" s="224">
        <f>SUMIFS(MEL!R:R,MEL!R:R,"&lt;&gt;",MEL!$I:$I,"&gt;=40",MEL!$I:$I,"&lt;=69",MEL!$U:$U,"FUT")+SUMIFS(MEL!R:R,MEL!R:R,"&lt;&gt;",MEL!$I:$I,"&gt;=40",MEL!$I:$I,"&lt;=69",MEL!$U:$U,"TEMP")</f>
        <v>80.762944000000005</v>
      </c>
      <c r="F53" s="224">
        <f t="shared" si="14"/>
        <v>200.24068799999998</v>
      </c>
      <c r="G53" s="224">
        <f>SUMIFS(MEL!W:W,MEL!W:W,"&lt;&gt;",MEL!$I:$I,"&gt;=40",MEL!$I:$I,"&lt;=69",MEL!$U:$U,"PERM")</f>
        <v>116203</v>
      </c>
      <c r="H53" s="224">
        <f>SUMIFS(MEL!W:W,MEL!W:W,"&lt;&gt;",MEL!$I:$I,"&gt;=40",MEL!$I:$I,"&lt;=69",MEL!$U:$U,"FUT")+SUMIFS(MEL!W:W,MEL!W:W,"&lt;&gt;",MEL!$I:$I,"&gt;=40",MEL!$I:$I,"&lt;=69",MEL!$U:$U,"TEMP")</f>
        <v>71940</v>
      </c>
      <c r="I53" s="224">
        <f t="shared" si="15"/>
        <v>188143</v>
      </c>
      <c r="J53" s="224">
        <f>SUMIFS(MEL!X:X,MEL!X:X,"&lt;&gt;",MEL!$I:$I,"&gt;=40",MEL!$I:$I,"&lt;=69",MEL!$U:$U,"PERM")</f>
        <v>132310.94999999998</v>
      </c>
      <c r="K53" s="224">
        <f>SUMIFS(MEL!X:X,MEL!X:X,"&lt;&gt;",MEL!$I:$I,"&gt;=40",MEL!$I:$I,"&lt;=69",MEL!$U:$U,"FUT")+SUMIFS(MEL!X:X,MEL!X:X,"&lt;&gt;",MEL!$I:$I,"&gt;=40",MEL!$I:$I,"&lt;=69",MEL!$U:$U,"TEMP")</f>
        <v>82731</v>
      </c>
      <c r="L53" s="224">
        <f t="shared" si="16"/>
        <v>215041.94999999998</v>
      </c>
      <c r="M53" s="224">
        <f>SUMIFS(MEL!Y:Y,MEL!Y:Y,"&lt;&gt;",MEL!$I:$I,"&gt;=40",MEL!$I:$I,"&lt;=69",MEL!$U:$U,"PERM")</f>
        <v>85600</v>
      </c>
      <c r="N53" s="224">
        <f>SUMIFS(MEL!Y:Y,MEL!Y:Y,"&lt;&gt;",MEL!$I:$I,"&gt;=40",MEL!$I:$I,"&lt;=69",MEL!$U:$U,"FUT")+SUMIFS(MEL!Y:Y,MEL!Y:Y,"&lt;&gt;",MEL!$I:$I,"&gt;=40",MEL!$I:$I,"&lt;=69",MEL!$U:$U,"TEMP")</f>
        <v>0</v>
      </c>
      <c r="O53" s="225">
        <f t="shared" si="17"/>
        <v>85600</v>
      </c>
    </row>
    <row r="54" spans="2:15" x14ac:dyDescent="0.2">
      <c r="B54" s="84" t="s">
        <v>1260</v>
      </c>
      <c r="C54" s="83" t="s">
        <v>1261</v>
      </c>
      <c r="D54" s="224">
        <f>SUMIFS(MEL!R:R,MEL!R:R,"&lt;&gt;",MEL!$I:$I,"&gt;=70",MEL!$I:$I,"&lt;=79",MEL!$U:$U,"PERM")</f>
        <v>319.18160000000017</v>
      </c>
      <c r="E54" s="224">
        <f>SUMIFS(MEL!R:R,MEL!R:R,"&lt;&gt;",MEL!$I:$I,"&gt;=70",MEL!$I:$I,"&lt;=79",MEL!$U:$U,"FUT")+SUMIFS(MEL!R:R,MEL!R:R,"&lt;&gt;",MEL!$I:$I,"&gt;=70",MEL!$I:$I,"&lt;=79",MEL!$U:$U,"TEMP")</f>
        <v>30.177564</v>
      </c>
      <c r="F54" s="224">
        <f t="shared" si="14"/>
        <v>349.35916400000019</v>
      </c>
      <c r="G54" s="224">
        <f>SUMIFS(MEL!W:W,MEL!W:W,"&lt;&gt;",MEL!$I:$I,"&gt;=70",MEL!$I:$I,"&lt;=79",MEL!$U:$U,"PERM")</f>
        <v>219430</v>
      </c>
      <c r="H54" s="224">
        <f>SUMIFS(MEL!W:W,MEL!W:W,"&lt;&gt;",MEL!$I:$I,"&gt;=70",MEL!$I:$I,"&lt;=79",MEL!$U:$U,"FUT")+SUMIFS(MEL!W:W,MEL!W:W,"&lt;&gt;",MEL!$I:$I,"&gt;=70",MEL!$I:$I,"&lt;=79",MEL!$U:$U,"TEMP")</f>
        <v>19870</v>
      </c>
      <c r="I54" s="224">
        <f t="shared" si="15"/>
        <v>239300</v>
      </c>
      <c r="J54" s="224">
        <f>SUMIFS(MEL!X:X,MEL!X:X,"&lt;&gt;",MEL!$I:$I,"&gt;=70",MEL!$I:$I,"&lt;=79",MEL!$U:$U,"PERM")</f>
        <v>252338.5</v>
      </c>
      <c r="K54" s="224">
        <f>SUMIFS(MEL!X:X,MEL!X:X,"&lt;&gt;",MEL!$I:$I,"&gt;=70",MEL!$I:$I,"&lt;=79",MEL!$U:$U,"FUT")+SUMIFS(MEL!X:X,MEL!X:X,"&lt;&gt;",MEL!$I:$I,"&gt;=70",MEL!$I:$I,"&lt;=79",MEL!$U:$U,"TEMP")</f>
        <v>22850.5</v>
      </c>
      <c r="L54" s="224">
        <f t="shared" si="16"/>
        <v>275189</v>
      </c>
      <c r="M54" s="224">
        <f>SUMIFS(MEL!Y:Y,MEL!Y:Y,"&lt;&gt;",MEL!$I:$I,"&gt;=70",MEL!$I:$I,"&lt;=79",MEL!$U:$U,"PERM")</f>
        <v>0</v>
      </c>
      <c r="N54" s="224">
        <f>SUMIFS(MEL!Y:Y,MEL!Y:Y,"&lt;&gt;",MEL!$I:$I,"&gt;=70",MEL!$I:$I,"&lt;=79",MEL!$U:$U,"FUT")+SUMIFS(MEL!Y:Y,MEL!Y:Y,"&lt;&gt;",MEL!$I:$I,"&gt;=70",MEL!$I:$I,"&lt;=79",MEL!$U:$U,"TEMP")</f>
        <v>0</v>
      </c>
      <c r="O54" s="225">
        <f t="shared" si="17"/>
        <v>0</v>
      </c>
    </row>
    <row r="55" spans="2:15" x14ac:dyDescent="0.2">
      <c r="B55" s="84" t="s">
        <v>1262</v>
      </c>
      <c r="C55" s="83" t="s">
        <v>1263</v>
      </c>
      <c r="D55" s="224">
        <f>SUMIFS(MEL!R:R,MEL!R:R,"&lt;&gt;",MEL!$I:$I,"&gt;=80",MEL!$I:$I,"&lt;=85",MEL!$U:$U,"PERM")</f>
        <v>160.23380000000003</v>
      </c>
      <c r="E55" s="224">
        <f>SUMIFS(MEL!R:R,MEL!R:R,"&lt;&gt;",MEL!$I:$I,"&gt;=80",MEL!$I:$I,"&lt;=85",MEL!$U:$U,"FUT")+SUMIFS(MEL!R:R,MEL!R:R,"&lt;&gt;",MEL!$I:$I,"&gt;=80",MEL!$I:$I,"&lt;=85",MEL!$U:$U,"TEMP")</f>
        <v>0</v>
      </c>
      <c r="F55" s="224">
        <f t="shared" si="14"/>
        <v>160.23380000000003</v>
      </c>
      <c r="G55" s="224">
        <f>SUMIFS(MEL!W:W,MEL!W:W,"&lt;&gt;",MEL!$I:$I,"&gt;=80",MEL!$I:$I,"&lt;=85",MEL!$U:$U,"PERM")</f>
        <v>187241.73913043478</v>
      </c>
      <c r="H55" s="224">
        <f>SUMIFS(MEL!W:W,MEL!W:W,"&lt;&gt;",MEL!$I:$I,"&gt;=80",MEL!$I:$I,"&lt;=85",MEL!$U:$U,"FUT")+SUMIFS(MEL!W:W,MEL!W:W,"&lt;&gt;",MEL!$I:$I,"&gt;=80",MEL!$I:$I,"&lt;=85",MEL!$U:$U,"TEMP")</f>
        <v>0</v>
      </c>
      <c r="I55" s="224">
        <f t="shared" si="15"/>
        <v>187241.73913043478</v>
      </c>
      <c r="J55" s="224">
        <f>SUMIFS(MEL!X:X,MEL!X:X,"&lt;&gt;",MEL!$I:$I,"&gt;=80",MEL!$I:$I,"&lt;=85",MEL!$U:$U,"PERM")</f>
        <v>215328</v>
      </c>
      <c r="K55" s="224">
        <f>SUMIFS(MEL!X:X,MEL!X:X,"&lt;&gt;",MEL!$I:$I,"&gt;=80",MEL!$I:$I,"&lt;=85",MEL!$U:$U,"FUT")+SUMIFS(MEL!X:X,MEL!X:X,"&lt;&gt;",MEL!$I:$I,"&gt;=80",MEL!$I:$I,"&lt;=85",MEL!$U:$U,"TEMP")</f>
        <v>0</v>
      </c>
      <c r="L55" s="224">
        <f t="shared" si="16"/>
        <v>215328</v>
      </c>
      <c r="M55" s="224">
        <f>SUMIFS(MEL!Y:Y,MEL!Y:Y,"&lt;&gt;",MEL!$I:$I,"&gt;=80",MEL!$I:$I,"&lt;=85",MEL!$U:$U,"PERM")</f>
        <v>19943.609613543707</v>
      </c>
      <c r="N55" s="224">
        <f>SUMIFS(MEL!Y:Y,MEL!Y:Y,"&lt;&gt;",MEL!$I:$I,"&gt;=80",MEL!$I:$I,"&lt;=85",MEL!$U:$U,"FUT")+SUMIFS(MEL!Y:Y,MEL!Y:Y,"&lt;&gt;",MEL!$I:$I,"&gt;=80",MEL!$I:$I,"&lt;=85",MEL!$U:$U,"TEMP")</f>
        <v>0</v>
      </c>
      <c r="O55" s="225">
        <f t="shared" si="17"/>
        <v>19943.609613543707</v>
      </c>
    </row>
    <row r="56" spans="2:15" x14ac:dyDescent="0.2">
      <c r="B56" s="84" t="s">
        <v>1264</v>
      </c>
      <c r="C56" s="83" t="s">
        <v>1265</v>
      </c>
      <c r="D56" s="224">
        <f>SUMIFS(MEL!R:R,MEL!R:R,"&lt;&gt;",MEL!$I:$I,"&gt;=86",MEL!$I:$I,"&lt;=89",MEL!$U:$U,"PERM")</f>
        <v>66.72</v>
      </c>
      <c r="E56" s="224">
        <f>SUMIFS(MEL!R:R,MEL!R:R,"&lt;&gt;",MEL!$I:$I,"&gt;=86",MEL!$I:$I,"&lt;=89",MEL!$U:$U,"FUT")+SUMIFS(MEL!R:R,MEL!R:R,"&lt;&gt;",MEL!$I:$I,"&gt;=86",MEL!$I:$I,"&lt;=89",MEL!$U:$U,"TEMP")</f>
        <v>4.4800000000000004</v>
      </c>
      <c r="F56" s="224">
        <f t="shared" si="14"/>
        <v>71.2</v>
      </c>
      <c r="G56" s="224">
        <f>SUMIFS(MEL!W:W,MEL!W:W,"&lt;&gt;",MEL!$I:$I,"&gt;=86",MEL!$I:$I,"&lt;=89",MEL!$U:$U,"PERM")</f>
        <v>25660</v>
      </c>
      <c r="H56" s="224">
        <f>SUMIFS(MEL!W:W,MEL!W:W,"&lt;&gt;",MEL!$I:$I,"&gt;=86",MEL!$I:$I,"&lt;=89",MEL!$U:$U,"FUT")+SUMIFS(MEL!W:W,MEL!W:W,"&lt;&gt;",MEL!$I:$I,"&gt;=86",MEL!$I:$I,"&lt;=89",MEL!$U:$U,"TEMP")</f>
        <v>2000</v>
      </c>
      <c r="I56" s="224">
        <f t="shared" si="15"/>
        <v>27660</v>
      </c>
      <c r="J56" s="224">
        <f>SUMIFS(MEL!X:X,MEL!X:X,"&lt;&gt;",MEL!$I:$I,"&gt;=86",MEL!$I:$I,"&lt;=89",MEL!$U:$U,"PERM")</f>
        <v>29508.999999999996</v>
      </c>
      <c r="K56" s="224">
        <f>SUMIFS(MEL!X:X,MEL!X:X,"&lt;&gt;",MEL!$I:$I,"&gt;=86",MEL!$I:$I,"&lt;=89",MEL!$U:$U,"FUT")+SUMIFS(MEL!X:X,MEL!X:X,"&lt;&gt;",MEL!$I:$I,"&gt;=86",MEL!$I:$I,"&lt;=89",MEL!$U:$U,"TEMP")</f>
        <v>2299.9999999999995</v>
      </c>
      <c r="L56" s="224">
        <f t="shared" si="16"/>
        <v>31808.999999999996</v>
      </c>
      <c r="M56" s="224">
        <f>SUMIFS(MEL!Y:Y,MEL!Y:Y,"&lt;&gt;",MEL!$I:$I,"&gt;=86",MEL!$I:$I,"&lt;=89",MEL!$U:$U,"PERM")</f>
        <v>0</v>
      </c>
      <c r="N56" s="224">
        <f>SUMIFS(MEL!Y:Y,MEL!Y:Y,"&lt;&gt;",MEL!$I:$I,"&gt;=86",MEL!$I:$I,"&lt;=89",MEL!$U:$U,"FUT")+SUMIFS(MEL!Y:Y,MEL!Y:Y,"&lt;&gt;",MEL!$I:$I,"&gt;=86",MEL!$I:$I,"&lt;=89",MEL!$U:$U,"TEMP")</f>
        <v>0</v>
      </c>
      <c r="O56" s="225">
        <f t="shared" si="17"/>
        <v>0</v>
      </c>
    </row>
    <row r="57" spans="2:15" ht="13.5" thickBot="1" x14ac:dyDescent="0.25">
      <c r="B57" s="84" t="s">
        <v>1266</v>
      </c>
      <c r="C57" s="83" t="s">
        <v>1267</v>
      </c>
      <c r="D57" s="224">
        <f>SUMIFS(MEL!R:R,MEL!R:R,"&lt;&gt;",MEL!$I:$I,"&gt;=90",MEL!$I:$I,"&lt;=99",MEL!$U:$U,"PERM")</f>
        <v>0</v>
      </c>
      <c r="E57" s="224">
        <f>SUMIFS(MEL!R:R,MEL!R:R,"&lt;&gt;",MEL!$I:$I,"&gt;=90",MEL!$I:$I,"&lt;=99",MEL!$U:$U,"FUT")+SUMIFS(MEL!R:R,MEL!R:R,"&lt;&gt;",MEL!$I:$I,"&gt;=90",MEL!$I:$I,"&lt;=99",MEL!$U:$U,"TEMP")</f>
        <v>0</v>
      </c>
      <c r="F57" s="224">
        <f t="shared" si="14"/>
        <v>0</v>
      </c>
      <c r="G57" s="224">
        <f>SUMIFS(MEL!W:W,MEL!W:W,"&lt;&gt;",MEL!$I:$I,"&gt;=90",MEL!$I:$I,"&lt;=99",MEL!$U:$U,"PERM")</f>
        <v>0</v>
      </c>
      <c r="H57" s="224">
        <f>SUMIFS(MEL!W:W,MEL!W:W,"&lt;&gt;",MEL!$I:$I,"&gt;=90",MEL!$I:$I,"&lt;=99",MEL!$U:$U,"FUT")+SUMIFS(MEL!W:W,MEL!W:W,"&lt;&gt;",MEL!$I:$I,"&gt;=90",MEL!$I:$I,"&lt;=99",MEL!$U:$U,"TEMP")</f>
        <v>0</v>
      </c>
      <c r="I57" s="224">
        <f t="shared" si="15"/>
        <v>0</v>
      </c>
      <c r="J57" s="224">
        <f>SUMIFS(MEL!X:X,MEL!X:X,"&lt;&gt;",MEL!$I:$I,"&gt;=90",MEL!$I:$I,"&lt;=99",MEL!$U:$U,"PERM")</f>
        <v>0</v>
      </c>
      <c r="K57" s="224">
        <f>SUMIFS(MEL!X:X,MEL!X:X,"&lt;&gt;",MEL!$I:$I,"&gt;=90",MEL!$I:$I,"&lt;=99",MEL!$U:$U,"FUT")+SUMIFS(MEL!X:X,MEL!X:X,"&lt;&gt;",MEL!$I:$I,"&gt;=90",MEL!$I:$I,"&lt;=99",MEL!$U:$U,"TEMP")</f>
        <v>0</v>
      </c>
      <c r="L57" s="224">
        <f t="shared" si="16"/>
        <v>0</v>
      </c>
      <c r="M57" s="224">
        <f>SUMIFS(MEL!Y:Y,MEL!Y:Y,"&lt;&gt;",MEL!$I:$I,"&gt;=90",MEL!$I:$I,"&lt;=99",MEL!$U:$U,"PERM")</f>
        <v>0</v>
      </c>
      <c r="N57" s="224">
        <f>SUMIFS(MEL!Y:Y,MEL!Y:Y,"&lt;&gt;",MEL!$I:$I,"&gt;=90",MEL!$I:$I,"&lt;=99",MEL!$U:$U,"FUT")+SUMIFS(MEL!Y:Y,MEL!Y:Y,"&lt;&gt;",MEL!$I:$I,"&gt;=90",MEL!$I:$I,"&lt;=99",MEL!$U:$U,"TEMP")</f>
        <v>0</v>
      </c>
      <c r="O57" s="225">
        <f t="shared" si="17"/>
        <v>0</v>
      </c>
    </row>
    <row r="58" spans="2:15" ht="14.25" thickTop="1" thickBot="1" x14ac:dyDescent="0.25">
      <c r="B58" s="81" t="s">
        <v>1211</v>
      </c>
      <c r="C58" s="82"/>
      <c r="D58" s="99">
        <f>SUM(D49:D57)</f>
        <v>1107.751894</v>
      </c>
      <c r="E58" s="99">
        <f t="shared" ref="E58:O58" si="18">SUM(E49:E57)</f>
        <v>132.220508</v>
      </c>
      <c r="F58" s="99">
        <f t="shared" si="18"/>
        <v>1239.9724020000001</v>
      </c>
      <c r="G58" s="99">
        <f t="shared" si="18"/>
        <v>1313778.7391304348</v>
      </c>
      <c r="H58" s="99">
        <f t="shared" si="18"/>
        <v>128620</v>
      </c>
      <c r="I58" s="99">
        <f t="shared" si="18"/>
        <v>1442398.7391304348</v>
      </c>
      <c r="J58" s="99">
        <f t="shared" si="18"/>
        <v>1509317.0499999998</v>
      </c>
      <c r="K58" s="99">
        <f t="shared" si="18"/>
        <v>147913</v>
      </c>
      <c r="L58" s="99">
        <f t="shared" si="18"/>
        <v>1657230.05</v>
      </c>
      <c r="M58" s="99">
        <f t="shared" si="18"/>
        <v>278133.60961354373</v>
      </c>
      <c r="N58" s="99">
        <f t="shared" si="18"/>
        <v>0</v>
      </c>
      <c r="O58" s="100">
        <f t="shared" si="18"/>
        <v>278133.60961354373</v>
      </c>
    </row>
    <row r="59" spans="2:15" x14ac:dyDescent="0.2">
      <c r="B59" s="87"/>
      <c r="C59" s="87"/>
      <c r="D59" s="87"/>
      <c r="E59" s="87"/>
      <c r="F59" s="87"/>
      <c r="G59" s="87"/>
      <c r="H59" s="87"/>
      <c r="I59" s="87"/>
      <c r="J59" s="87"/>
      <c r="K59" s="87"/>
      <c r="L59" s="87"/>
      <c r="M59" s="87"/>
      <c r="N59" s="87"/>
      <c r="O59" s="87"/>
    </row>
    <row r="60" spans="2:15" x14ac:dyDescent="0.2">
      <c r="B60" s="87"/>
      <c r="C60" s="87"/>
      <c r="D60" s="87"/>
      <c r="E60" s="87"/>
      <c r="F60" s="87"/>
      <c r="G60" s="87"/>
      <c r="H60" s="87"/>
      <c r="I60" s="87"/>
      <c r="J60" s="87"/>
      <c r="K60" s="87"/>
      <c r="L60" s="87"/>
      <c r="M60" s="87"/>
      <c r="N60" s="87"/>
      <c r="O60" s="87"/>
    </row>
    <row r="61" spans="2:15" ht="13.5" thickBot="1" x14ac:dyDescent="0.25">
      <c r="B61" s="87"/>
      <c r="C61" s="87"/>
      <c r="D61" s="87"/>
      <c r="E61" s="87"/>
      <c r="F61" s="87"/>
      <c r="G61" s="87"/>
      <c r="H61" s="87"/>
      <c r="I61" s="87"/>
      <c r="J61" s="87"/>
      <c r="K61" s="87"/>
      <c r="L61" s="87"/>
      <c r="M61" s="87"/>
      <c r="N61" s="87"/>
      <c r="O61" s="87"/>
    </row>
    <row r="62" spans="2:15" ht="18.75" thickBot="1" x14ac:dyDescent="0.25">
      <c r="B62" s="573" t="s">
        <v>1268</v>
      </c>
      <c r="C62" s="574"/>
      <c r="D62" s="574"/>
      <c r="E62" s="574"/>
      <c r="F62" s="574"/>
      <c r="G62" s="574"/>
      <c r="H62" s="574"/>
      <c r="I62" s="575"/>
      <c r="J62" s="575"/>
      <c r="K62" s="575"/>
      <c r="L62" s="575"/>
      <c r="M62" s="575"/>
      <c r="N62" s="575"/>
      <c r="O62" s="576"/>
    </row>
    <row r="63" spans="2:15" ht="51" x14ac:dyDescent="0.2">
      <c r="B63" s="67" t="s">
        <v>1249</v>
      </c>
      <c r="C63" s="59" t="s">
        <v>9</v>
      </c>
      <c r="D63" s="77" t="s">
        <v>1199</v>
      </c>
      <c r="E63" s="77" t="s">
        <v>1200</v>
      </c>
      <c r="F63" s="77" t="s">
        <v>1201</v>
      </c>
      <c r="G63" s="78" t="s">
        <v>1202</v>
      </c>
      <c r="H63" s="79" t="s">
        <v>1203</v>
      </c>
      <c r="I63" s="78" t="s">
        <v>1204</v>
      </c>
      <c r="J63" s="78" t="s">
        <v>1205</v>
      </c>
      <c r="K63" s="78" t="s">
        <v>1206</v>
      </c>
      <c r="L63" s="78" t="s">
        <v>1207</v>
      </c>
      <c r="M63" s="78" t="s">
        <v>1208</v>
      </c>
      <c r="N63" s="78" t="s">
        <v>1209</v>
      </c>
      <c r="O63" s="80" t="s">
        <v>1210</v>
      </c>
    </row>
    <row r="64" spans="2:15" x14ac:dyDescent="0.2">
      <c r="B64" s="84" t="s">
        <v>1250</v>
      </c>
      <c r="C64" s="83" t="s">
        <v>1251</v>
      </c>
      <c r="D64" s="224">
        <f>SUMIFS(MEL!R:R,MEL!R:R,"&lt;&gt;",MEL!$I:$I,"&gt;=0",MEL!$I:$I,"&lt;=9",MEL!$U:$U,"PERM")</f>
        <v>0</v>
      </c>
      <c r="E64" s="224">
        <f>SUMIFS(MEL!R:R,MEL!R:R,"&lt;&gt;",MEL!$I:$I,"&gt;=0",MEL!$I:$I,"&lt;=9",MEL!$U:$U,"FUT")+SUMIFS(MEL!R:R,MEL!R:R,"&lt;&gt;",MEL!$I:$I,"&gt;=0",MEL!$I:$I,"&lt;=9",MEL!$U:$U,"TEMP")</f>
        <v>0</v>
      </c>
      <c r="F64" s="224">
        <f>D64+E64</f>
        <v>0</v>
      </c>
      <c r="G64" s="224">
        <f>SUMIFS(MEL!W:W,MEL!W:W,"&lt;&gt;",MEL!$I:$I,"&gt;=0",MEL!$I:$I,"&lt;=9",MEL!$U:$U,"PERM")</f>
        <v>0</v>
      </c>
      <c r="H64" s="224">
        <f>SUMIFS(MEL!W:W,MEL!W:W,"&lt;&gt;",MEL!$I:$I,"&gt;=0",MEL!$I:$I,"&lt;=9",MEL!$U:$U,"FUT")+SUMIFS(MEL!W:W,MEL!W:W,"&lt;&gt;",MEL!$I:$I,"&gt;=0",MEL!$I:$I,"&lt;=9",MEL!$U:$U,"TEMP")</f>
        <v>0</v>
      </c>
      <c r="I64" s="224">
        <f>G64+H64</f>
        <v>0</v>
      </c>
      <c r="J64" s="224">
        <f>SUMIFS(MEL!X:X,MEL!X:X,"&lt;&gt;",MEL!$I:$I,"&gt;=0",MEL!$I:$I,"&lt;=9",MEL!$U:$U,"PERM")</f>
        <v>0</v>
      </c>
      <c r="K64" s="224">
        <f>SUMIFS(MEL!X:X,MEL!X:X,"&lt;&gt;",MEL!$I:$I,"&gt;=0",MEL!$I:$I,"&lt;=9",MEL!$U:$U,"FUT")+SUMIFS(MEL!X:X,MEL!X:X,"&lt;&gt;",MEL!$I:$I,"&gt;=0",MEL!$I:$I,"&lt;=9",MEL!$U:$U,"TEMP")</f>
        <v>0</v>
      </c>
      <c r="L64" s="224">
        <f>J64+K64</f>
        <v>0</v>
      </c>
      <c r="M64" s="224">
        <f>SUMIFS(MEL!Y:Y,MEL!Y:Y,"&lt;&gt;",MEL!$I:$I,"&gt;=0",MEL!$I:$I,"&lt;=9",MEL!$U:$U,"PERM")</f>
        <v>0</v>
      </c>
      <c r="N64" s="224">
        <f>SUMIFS(MEL!Y:Y,MEL!Y:Y,"&lt;&gt;",MEL!$I:$I,"&gt;=0",MEL!$I:$I,"&lt;=9",MEL!$U:$U,"FUT")+SUMIFS(MEL!Y:Y,MEL!Y:Y,"&lt;&gt;",MEL!$I:$I,"&gt;=0",MEL!$I:$I,"&lt;=9",MEL!$U:$U,"TEMP")</f>
        <v>0</v>
      </c>
      <c r="O64" s="225">
        <f>M64+N64</f>
        <v>0</v>
      </c>
    </row>
    <row r="65" spans="2:15" x14ac:dyDescent="0.2">
      <c r="B65" s="84">
        <v>10</v>
      </c>
      <c r="C65" s="83" t="s">
        <v>1269</v>
      </c>
      <c r="D65" s="224">
        <f>SUMIFS(MEL!R:R,MEL!R:R,"&lt;&gt;",MEL!$I:$I,$B65,MEL!$U:$U,"PERM")</f>
        <v>0</v>
      </c>
      <c r="E65" s="224">
        <f>SUMIFS(MEL!R:R,MEL!R:R,"&lt;&gt;",MEL!$I:$I,$B65,MEL!$U:$U,"TEMP")+SUMIFS(MEL!R:R,MEL!R:R,"&lt;&gt;",MEL!$I:$I,$B65,MEL!$U:$U,"FUT")</f>
        <v>0</v>
      </c>
      <c r="F65" s="224">
        <f>D65+E65</f>
        <v>0</v>
      </c>
      <c r="G65" s="224">
        <f>SUMIFS(MEL!W:W,MEL!W:W,"&lt;&gt;",MEL!$I:$I,$B65,MEL!$U:$U,"PERM")</f>
        <v>0</v>
      </c>
      <c r="H65" s="224">
        <f>SUMIFS(MEL!W:W,MEL!W:W,"&lt;&gt;",MEL!$I:$I,$B65,MEL!$U:$U,"TEMP")+SUMIFS(MEL!W:W,MEL!W:W,"&lt;&gt;",MEL!$I:$I,$B65,MEL!$U:$U,"FUT")</f>
        <v>0</v>
      </c>
      <c r="I65" s="224">
        <f>G65+H65</f>
        <v>0</v>
      </c>
      <c r="J65" s="224">
        <f>SUMIFS(MEL!X:X,MEL!X:X,"&lt;&gt;",MEL!$I:$I,$B65,MEL!$U:$U,"PERM")</f>
        <v>0</v>
      </c>
      <c r="K65" s="224">
        <f>SUMIFS(MEL!X:X,MEL!X:X,"&lt;&gt;",MEL!$I:$I,$B65,MEL!$U:$U,"TEMP")+SUMIFS(MEL!X:X,MEL!X:X,"&lt;&gt;",MEL!$I:$I,$B65,MEL!$U:$U,"FUT")</f>
        <v>0</v>
      </c>
      <c r="L65" s="224">
        <f>J65+K65</f>
        <v>0</v>
      </c>
      <c r="M65" s="224">
        <f>SUMIFS(MEL!Y:Y,MEL!Y:Y,"&lt;&gt;",MEL!$I:$I,$B65,MEL!$U:$U,"PERM")</f>
        <v>0</v>
      </c>
      <c r="N65" s="224">
        <f>SUMIFS(MEL!Y:Y,MEL!Y:Y,"&lt;&gt;",MEL!$I:$I,$B65,MEL!$U:$U,"TEMP")+SUMIFS(MEL!Y:Y,MEL!Y:Y,"&lt;&gt;",MEL!$I:$I,$B65,MEL!$U:$U,"FUT")</f>
        <v>0</v>
      </c>
      <c r="O65" s="225">
        <f t="shared" ref="O65:O128" si="19">M65+N65</f>
        <v>0</v>
      </c>
    </row>
    <row r="66" spans="2:15" x14ac:dyDescent="0.2">
      <c r="B66" s="84">
        <v>11</v>
      </c>
      <c r="C66" s="83" t="s">
        <v>1270</v>
      </c>
      <c r="D66" s="224">
        <f>SUMIFS(MEL!R:R,MEL!R:R,"&lt;&gt;",MEL!$I:$I,B66,MEL!$U:$U,"PERM")</f>
        <v>0</v>
      </c>
      <c r="E66" s="224">
        <f>SUMIFS(MEL!R:R,MEL!R:R,"&lt;&gt;",MEL!$I:$I,B66,MEL!$U:$U,"TEMP")+SUMIFS(MEL!R:R,MEL!R:R,"&lt;&gt;",MEL!$I:$I,B66,MEL!$U:$U,"FUT")</f>
        <v>0</v>
      </c>
      <c r="F66" s="224">
        <f t="shared" ref="F66:F129" si="20">D66+E66</f>
        <v>0</v>
      </c>
      <c r="G66" s="224">
        <f>SUMIFS(MEL!W:W,MEL!W:W,"&lt;&gt;",MEL!$I:$I,$B66,MEL!$U:$U,"PERM")</f>
        <v>0</v>
      </c>
      <c r="H66" s="224">
        <f>SUMIFS(MEL!W:W,MEL!W:W,"&lt;&gt;",MEL!$I:$I,$B66,MEL!$U:$U,"TEMP")+SUMIFS(MEL!W:W,MEL!W:W,"&lt;&gt;",MEL!$I:$I,$B66,MEL!$U:$U,"FUT")</f>
        <v>0</v>
      </c>
      <c r="I66" s="224">
        <f t="shared" ref="I66:I129" si="21">G66+H66</f>
        <v>0</v>
      </c>
      <c r="J66" s="224">
        <f>SUMIFS(MEL!X:X,MEL!X:X,"&lt;&gt;",MEL!$I:$I,$B66,MEL!$U:$U,"PERM")</f>
        <v>0</v>
      </c>
      <c r="K66" s="224">
        <f>SUMIFS(MEL!X:X,MEL!X:X,"&lt;&gt;",MEL!$I:$I,$B66,MEL!$U:$U,"TEMP")+SUMIFS(MEL!X:X,MEL!X:X,"&lt;&gt;",MEL!$I:$I,$B66,MEL!$U:$U,"FUT")</f>
        <v>0</v>
      </c>
      <c r="L66" s="224">
        <f t="shared" ref="L66:L129" si="22">J66+K66</f>
        <v>0</v>
      </c>
      <c r="M66" s="224">
        <f>SUMIFS(MEL!Y:Y,MEL!Y:Y,"&lt;&gt;",MEL!$I:$I,$B66,MEL!$U:$U,"PERM")</f>
        <v>0</v>
      </c>
      <c r="N66" s="224">
        <f>SUMIFS(MEL!Y:Y,MEL!Y:Y,"&lt;&gt;",MEL!$I:$I,$B66,MEL!$U:$U,"TEMP")+SUMIFS(MEL!Y:Y,MEL!Y:Y,"&lt;&gt;",MEL!$I:$I,$B66,MEL!$U:$U,"FUT")</f>
        <v>0</v>
      </c>
      <c r="O66" s="225">
        <f t="shared" si="19"/>
        <v>0</v>
      </c>
    </row>
    <row r="67" spans="2:15" x14ac:dyDescent="0.2">
      <c r="B67" s="84">
        <v>12</v>
      </c>
      <c r="C67" s="83" t="s">
        <v>1271</v>
      </c>
      <c r="D67" s="224">
        <f>SUMIFS(MEL!R:R,MEL!R:R,"&lt;&gt;",MEL!$I:$I,B67,MEL!$U:$U,"PERM")</f>
        <v>0</v>
      </c>
      <c r="E67" s="224">
        <f>SUMIFS(MEL!R:R,MEL!R:R,"&lt;&gt;",MEL!$I:$I,B67,MEL!$U:$U,"TEMP")+SUMIFS(MEL!R:R,MEL!R:R,"&lt;&gt;",MEL!$I:$I,B67,MEL!$U:$U,"FUT")</f>
        <v>0</v>
      </c>
      <c r="F67" s="224">
        <f t="shared" si="20"/>
        <v>0</v>
      </c>
      <c r="G67" s="224">
        <f>SUMIFS(MEL!W:W,MEL!W:W,"&lt;&gt;",MEL!$I:$I,$B67,MEL!$U:$U,"PERM")</f>
        <v>0</v>
      </c>
      <c r="H67" s="224">
        <f>SUMIFS(MEL!W:W,MEL!W:W,"&lt;&gt;",MEL!$I:$I,$B67,MEL!$U:$U,"TEMP")+SUMIFS(MEL!W:W,MEL!W:W,"&lt;&gt;",MEL!$I:$I,$B67,MEL!$U:$U,"FUT")</f>
        <v>0</v>
      </c>
      <c r="I67" s="224">
        <f t="shared" si="21"/>
        <v>0</v>
      </c>
      <c r="J67" s="224">
        <f>SUMIFS(MEL!X:X,MEL!X:X,"&lt;&gt;",MEL!$I:$I,$B67,MEL!$U:$U,"PERM")</f>
        <v>0</v>
      </c>
      <c r="K67" s="224">
        <f>SUMIFS(MEL!X:X,MEL!X:X,"&lt;&gt;",MEL!$I:$I,$B67,MEL!$U:$U,"TEMP")+SUMIFS(MEL!X:X,MEL!X:X,"&lt;&gt;",MEL!$I:$I,$B67,MEL!$U:$U,"FUT")</f>
        <v>0</v>
      </c>
      <c r="L67" s="224">
        <f t="shared" si="22"/>
        <v>0</v>
      </c>
      <c r="M67" s="224">
        <f>SUMIFS(MEL!Y:Y,MEL!Y:Y,"&lt;&gt;",MEL!$I:$I,$B67,MEL!$U:$U,"PERM")</f>
        <v>0</v>
      </c>
      <c r="N67" s="224">
        <f>SUMIFS(MEL!Y:Y,MEL!Y:Y,"&lt;&gt;",MEL!$I:$I,$B67,MEL!$U:$U,"TEMP")+SUMIFS(MEL!Y:Y,MEL!Y:Y,"&lt;&gt;",MEL!$I:$I,$B67,MEL!$U:$U,"FUT")</f>
        <v>0</v>
      </c>
      <c r="O67" s="225">
        <f t="shared" si="19"/>
        <v>0</v>
      </c>
    </row>
    <row r="68" spans="2:15" x14ac:dyDescent="0.2">
      <c r="B68" s="84">
        <v>13</v>
      </c>
      <c r="C68" s="83" t="s">
        <v>1272</v>
      </c>
      <c r="D68" s="224">
        <f>SUMIFS(MEL!R:R,MEL!R:R,"&lt;&gt;",MEL!$I:$I,B68,MEL!$U:$U,"PERM")</f>
        <v>0</v>
      </c>
      <c r="E68" s="224">
        <f>SUMIFS(MEL!R:R,MEL!R:R,"&lt;&gt;",MEL!$I:$I,B68,MEL!$U:$U,"TEMP")+SUMIFS(MEL!R:R,MEL!R:R,"&lt;&gt;",MEL!$I:$I,B68,MEL!$U:$U,"FUT")</f>
        <v>0</v>
      </c>
      <c r="F68" s="224">
        <f t="shared" si="20"/>
        <v>0</v>
      </c>
      <c r="G68" s="224">
        <f>SUMIFS(MEL!W:W,MEL!W:W,"&lt;&gt;",MEL!$I:$I,$B68,MEL!$U:$U,"PERM")</f>
        <v>0</v>
      </c>
      <c r="H68" s="224">
        <f>SUMIFS(MEL!W:W,MEL!W:W,"&lt;&gt;",MEL!$I:$I,$B68,MEL!$U:$U,"TEMP")+SUMIFS(MEL!W:W,MEL!W:W,"&lt;&gt;",MEL!$I:$I,$B68,MEL!$U:$U,"FUT")</f>
        <v>0</v>
      </c>
      <c r="I68" s="224">
        <f t="shared" si="21"/>
        <v>0</v>
      </c>
      <c r="J68" s="224">
        <f>SUMIFS(MEL!X:X,MEL!X:X,"&lt;&gt;",MEL!$I:$I,$B68,MEL!$U:$U,"PERM")</f>
        <v>0</v>
      </c>
      <c r="K68" s="224">
        <f>SUMIFS(MEL!X:X,MEL!X:X,"&lt;&gt;",MEL!$I:$I,$B68,MEL!$U:$U,"TEMP")+SUMIFS(MEL!X:X,MEL!X:X,"&lt;&gt;",MEL!$I:$I,$B68,MEL!$U:$U,"FUT")</f>
        <v>0</v>
      </c>
      <c r="L68" s="224">
        <f t="shared" si="22"/>
        <v>0</v>
      </c>
      <c r="M68" s="224">
        <f>SUMIFS(MEL!Y:Y,MEL!Y:Y,"&lt;&gt;",MEL!$I:$I,$B68,MEL!$U:$U,"PERM")</f>
        <v>0</v>
      </c>
      <c r="N68" s="224">
        <f>SUMIFS(MEL!Y:Y,MEL!Y:Y,"&lt;&gt;",MEL!$I:$I,$B68,MEL!$U:$U,"TEMP")+SUMIFS(MEL!Y:Y,MEL!Y:Y,"&lt;&gt;",MEL!$I:$I,$B68,MEL!$U:$U,"FUT")</f>
        <v>0</v>
      </c>
      <c r="O68" s="225">
        <f t="shared" si="19"/>
        <v>0</v>
      </c>
    </row>
    <row r="69" spans="2:15" x14ac:dyDescent="0.2">
      <c r="B69" s="84">
        <v>14</v>
      </c>
      <c r="C69" s="83" t="s">
        <v>1273</v>
      </c>
      <c r="D69" s="224">
        <f>SUMIFS(MEL!R:R,MEL!R:R,"&lt;&gt;",MEL!$I:$I,B69,MEL!$U:$U,"PERM")</f>
        <v>0</v>
      </c>
      <c r="E69" s="224">
        <f>SUMIFS(MEL!R:R,MEL!R:R,"&lt;&gt;",MEL!$I:$I,B69,MEL!$U:$U,"TEMP")+SUMIFS(MEL!R:R,MEL!R:R,"&lt;&gt;",MEL!$I:$I,B69,MEL!$U:$U,"FUT")</f>
        <v>0</v>
      </c>
      <c r="F69" s="224">
        <f t="shared" si="20"/>
        <v>0</v>
      </c>
      <c r="G69" s="224">
        <f>SUMIFS(MEL!W:W,MEL!W:W,"&lt;&gt;",MEL!$I:$I,$B69,MEL!$U:$U,"PERM")</f>
        <v>0</v>
      </c>
      <c r="H69" s="224">
        <f>SUMIFS(MEL!W:W,MEL!W:W,"&lt;&gt;",MEL!$I:$I,$B69,MEL!$U:$U,"TEMP")+SUMIFS(MEL!W:W,MEL!W:W,"&lt;&gt;",MEL!$I:$I,$B69,MEL!$U:$U,"FUT")</f>
        <v>0</v>
      </c>
      <c r="I69" s="224">
        <f t="shared" si="21"/>
        <v>0</v>
      </c>
      <c r="J69" s="224">
        <f>SUMIFS(MEL!X:X,MEL!X:X,"&lt;&gt;",MEL!$I:$I,$B69,MEL!$U:$U,"PERM")</f>
        <v>0</v>
      </c>
      <c r="K69" s="224">
        <f>SUMIFS(MEL!X:X,MEL!X:X,"&lt;&gt;",MEL!$I:$I,$B69,MEL!$U:$U,"TEMP")+SUMIFS(MEL!X:X,MEL!X:X,"&lt;&gt;",MEL!$I:$I,$B69,MEL!$U:$U,"FUT")</f>
        <v>0</v>
      </c>
      <c r="L69" s="224">
        <f t="shared" si="22"/>
        <v>0</v>
      </c>
      <c r="M69" s="224">
        <f>SUMIFS(MEL!Y:Y,MEL!Y:Y,"&lt;&gt;",MEL!$I:$I,$B69,MEL!$U:$U,"PERM")</f>
        <v>0</v>
      </c>
      <c r="N69" s="224">
        <f>SUMIFS(MEL!Y:Y,MEL!Y:Y,"&lt;&gt;",MEL!$I:$I,$B69,MEL!$U:$U,"TEMP")+SUMIFS(MEL!Y:Y,MEL!Y:Y,"&lt;&gt;",MEL!$I:$I,$B69,MEL!$U:$U,"FUT")</f>
        <v>0</v>
      </c>
      <c r="O69" s="225">
        <f t="shared" si="19"/>
        <v>0</v>
      </c>
    </row>
    <row r="70" spans="2:15" x14ac:dyDescent="0.2">
      <c r="B70" s="84">
        <v>15</v>
      </c>
      <c r="C70" s="83" t="s">
        <v>1274</v>
      </c>
      <c r="D70" s="224">
        <f>SUMIFS(MEL!R:R,MEL!R:R,"&lt;&gt;",MEL!$I:$I,B70,MEL!$U:$U,"PERM")</f>
        <v>0</v>
      </c>
      <c r="E70" s="224">
        <f>SUMIFS(MEL!R:R,MEL!R:R,"&lt;&gt;",MEL!$I:$I,B70,MEL!$U:$U,"TEMP")+SUMIFS(MEL!R:R,MEL!R:R,"&lt;&gt;",MEL!$I:$I,B70,MEL!$U:$U,"FUT")</f>
        <v>0</v>
      </c>
      <c r="F70" s="224">
        <f t="shared" si="20"/>
        <v>0</v>
      </c>
      <c r="G70" s="224">
        <f>SUMIFS(MEL!W:W,MEL!W:W,"&lt;&gt;",MEL!$I:$I,$B70,MEL!$U:$U,"PERM")</f>
        <v>0</v>
      </c>
      <c r="H70" s="224">
        <f>SUMIFS(MEL!W:W,MEL!W:W,"&lt;&gt;",MEL!$I:$I,$B70,MEL!$U:$U,"TEMP")+SUMIFS(MEL!W:W,MEL!W:W,"&lt;&gt;",MEL!$I:$I,$B70,MEL!$U:$U,"FUT")</f>
        <v>0</v>
      </c>
      <c r="I70" s="224">
        <f t="shared" si="21"/>
        <v>0</v>
      </c>
      <c r="J70" s="224">
        <f>SUMIFS(MEL!X:X,MEL!X:X,"&lt;&gt;",MEL!$I:$I,$B70,MEL!$U:$U,"PERM")</f>
        <v>0</v>
      </c>
      <c r="K70" s="224">
        <f>SUMIFS(MEL!X:X,MEL!X:X,"&lt;&gt;",MEL!$I:$I,$B70,MEL!$U:$U,"TEMP")+SUMIFS(MEL!X:X,MEL!X:X,"&lt;&gt;",MEL!$I:$I,$B70,MEL!$U:$U,"FUT")</f>
        <v>0</v>
      </c>
      <c r="L70" s="224">
        <f t="shared" si="22"/>
        <v>0</v>
      </c>
      <c r="M70" s="224">
        <f>SUMIFS(MEL!Y:Y,MEL!Y:Y,"&lt;&gt;",MEL!$I:$I,$B70,MEL!$U:$U,"PERM")</f>
        <v>0</v>
      </c>
      <c r="N70" s="224">
        <f>SUMIFS(MEL!Y:Y,MEL!Y:Y,"&lt;&gt;",MEL!$I:$I,$B70,MEL!$U:$U,"TEMP")+SUMIFS(MEL!Y:Y,MEL!Y:Y,"&lt;&gt;",MEL!$I:$I,$B70,MEL!$U:$U,"FUT")</f>
        <v>0</v>
      </c>
      <c r="O70" s="225">
        <f t="shared" si="19"/>
        <v>0</v>
      </c>
    </row>
    <row r="71" spans="2:15" x14ac:dyDescent="0.2">
      <c r="B71" s="84">
        <v>16</v>
      </c>
      <c r="C71" s="83" t="s">
        <v>1275</v>
      </c>
      <c r="D71" s="224">
        <f>SUMIFS(MEL!R:R,MEL!R:R,"&lt;&gt;",MEL!$I:$I,B71,MEL!$U:$U,"PERM")</f>
        <v>0</v>
      </c>
      <c r="E71" s="224">
        <f>SUMIFS(MEL!R:R,MEL!R:R,"&lt;&gt;",MEL!$I:$I,B71,MEL!$U:$U,"TEMP")+SUMIFS(MEL!R:R,MEL!R:R,"&lt;&gt;",MEL!$I:$I,B71,MEL!$U:$U,"FUT")</f>
        <v>0</v>
      </c>
      <c r="F71" s="224">
        <f t="shared" si="20"/>
        <v>0</v>
      </c>
      <c r="G71" s="224">
        <f>SUMIFS(MEL!W:W,MEL!W:W,"&lt;&gt;",MEL!$I:$I,$B71,MEL!$U:$U,"PERM")</f>
        <v>0</v>
      </c>
      <c r="H71" s="224">
        <f>SUMIFS(MEL!W:W,MEL!W:W,"&lt;&gt;",MEL!$I:$I,$B71,MEL!$U:$U,"TEMP")+SUMIFS(MEL!W:W,MEL!W:W,"&lt;&gt;",MEL!$I:$I,$B71,MEL!$U:$U,"FUT")</f>
        <v>0</v>
      </c>
      <c r="I71" s="224">
        <f t="shared" si="21"/>
        <v>0</v>
      </c>
      <c r="J71" s="224">
        <f>SUMIFS(MEL!X:X,MEL!X:X,"&lt;&gt;",MEL!$I:$I,$B71,MEL!$U:$U,"PERM")</f>
        <v>0</v>
      </c>
      <c r="K71" s="224">
        <f>SUMIFS(MEL!X:X,MEL!X:X,"&lt;&gt;",MEL!$I:$I,$B71,MEL!$U:$U,"TEMP")+SUMIFS(MEL!X:X,MEL!X:X,"&lt;&gt;",MEL!$I:$I,$B71,MEL!$U:$U,"FUT")</f>
        <v>0</v>
      </c>
      <c r="L71" s="224">
        <f t="shared" si="22"/>
        <v>0</v>
      </c>
      <c r="M71" s="224">
        <f>SUMIFS(MEL!Y:Y,MEL!Y:Y,"&lt;&gt;",MEL!$I:$I,$B71,MEL!$U:$U,"PERM")</f>
        <v>0</v>
      </c>
      <c r="N71" s="224">
        <f>SUMIFS(MEL!Y:Y,MEL!Y:Y,"&lt;&gt;",MEL!$I:$I,$B71,MEL!$U:$U,"TEMP")+SUMIFS(MEL!Y:Y,MEL!Y:Y,"&lt;&gt;",MEL!$I:$I,$B71,MEL!$U:$U,"FUT")</f>
        <v>0</v>
      </c>
      <c r="O71" s="225">
        <f t="shared" si="19"/>
        <v>0</v>
      </c>
    </row>
    <row r="72" spans="2:15" x14ac:dyDescent="0.2">
      <c r="B72" s="84">
        <v>17</v>
      </c>
      <c r="C72" s="83" t="s">
        <v>1276</v>
      </c>
      <c r="D72" s="224">
        <f>SUMIFS(MEL!R:R,MEL!R:R,"&lt;&gt;",MEL!$I:$I,B72,MEL!$U:$U,"PERM")</f>
        <v>0</v>
      </c>
      <c r="E72" s="224">
        <f>SUMIFS(MEL!R:R,MEL!R:R,"&lt;&gt;",MEL!$I:$I,B72,MEL!$U:$U,"TEMP")+SUMIFS(MEL!R:R,MEL!R:R,"&lt;&gt;",MEL!$I:$I,B72,MEL!$U:$U,"FUT")</f>
        <v>0</v>
      </c>
      <c r="F72" s="224">
        <f t="shared" si="20"/>
        <v>0</v>
      </c>
      <c r="G72" s="224">
        <f>SUMIFS(MEL!W:W,MEL!W:W,"&lt;&gt;",MEL!$I:$I,$B72,MEL!$U:$U,"PERM")</f>
        <v>0</v>
      </c>
      <c r="H72" s="224">
        <f>SUMIFS(MEL!W:W,MEL!W:W,"&lt;&gt;",MEL!$I:$I,$B72,MEL!$U:$U,"TEMP")+SUMIFS(MEL!W:W,MEL!W:W,"&lt;&gt;",MEL!$I:$I,$B72,MEL!$U:$U,"FUT")</f>
        <v>0</v>
      </c>
      <c r="I72" s="224">
        <f t="shared" si="21"/>
        <v>0</v>
      </c>
      <c r="J72" s="224">
        <f>SUMIFS(MEL!X:X,MEL!X:X,"&lt;&gt;",MEL!$I:$I,$B72,MEL!$U:$U,"PERM")</f>
        <v>0</v>
      </c>
      <c r="K72" s="224">
        <f>SUMIFS(MEL!X:X,MEL!X:X,"&lt;&gt;",MEL!$I:$I,$B72,MEL!$U:$U,"TEMP")+SUMIFS(MEL!X:X,MEL!X:X,"&lt;&gt;",MEL!$I:$I,$B72,MEL!$U:$U,"FUT")</f>
        <v>0</v>
      </c>
      <c r="L72" s="224">
        <f t="shared" si="22"/>
        <v>0</v>
      </c>
      <c r="M72" s="224">
        <f>SUMIFS(MEL!Y:Y,MEL!Y:Y,"&lt;&gt;",MEL!$I:$I,$B72,MEL!$U:$U,"PERM")</f>
        <v>0</v>
      </c>
      <c r="N72" s="224">
        <f>SUMIFS(MEL!Y:Y,MEL!Y:Y,"&lt;&gt;",MEL!$I:$I,$B72,MEL!$U:$U,"TEMP")+SUMIFS(MEL!Y:Y,MEL!Y:Y,"&lt;&gt;",MEL!$I:$I,$B72,MEL!$U:$U,"FUT")</f>
        <v>0</v>
      </c>
      <c r="O72" s="225">
        <f t="shared" si="19"/>
        <v>0</v>
      </c>
    </row>
    <row r="73" spans="2:15" x14ac:dyDescent="0.2">
      <c r="B73" s="84">
        <v>18</v>
      </c>
      <c r="C73" s="83" t="s">
        <v>1277</v>
      </c>
      <c r="D73" s="224">
        <f>SUMIFS(MEL!R:R,MEL!R:R,"&lt;&gt;",MEL!$I:$I,B73,MEL!$U:$U,"PERM")</f>
        <v>22.080000000000005</v>
      </c>
      <c r="E73" s="224">
        <f>SUMIFS(MEL!R:R,MEL!R:R,"&lt;&gt;",MEL!$I:$I,B73,MEL!$U:$U,"TEMP")+SUMIFS(MEL!R:R,MEL!R:R,"&lt;&gt;",MEL!$I:$I,B73,MEL!$U:$U,"FUT")</f>
        <v>4.7200000000000006</v>
      </c>
      <c r="F73" s="224">
        <f t="shared" si="20"/>
        <v>26.800000000000004</v>
      </c>
      <c r="G73" s="224">
        <f>SUMIFS(MEL!W:W,MEL!W:W,"&lt;&gt;",MEL!$I:$I,$B73,MEL!$U:$U,"PERM")</f>
        <v>13400</v>
      </c>
      <c r="H73" s="224">
        <f>SUMIFS(MEL!W:W,MEL!W:W,"&lt;&gt;",MEL!$I:$I,$B73,MEL!$U:$U,"TEMP")+SUMIFS(MEL!W:W,MEL!W:W,"&lt;&gt;",MEL!$I:$I,$B73,MEL!$U:$U,"FUT")</f>
        <v>13540</v>
      </c>
      <c r="I73" s="224">
        <f t="shared" si="21"/>
        <v>26940</v>
      </c>
      <c r="J73" s="224">
        <f>SUMIFS(MEL!X:X,MEL!X:X,"&lt;&gt;",MEL!$I:$I,$B73,MEL!$U:$U,"PERM")</f>
        <v>15410</v>
      </c>
      <c r="K73" s="224">
        <f>SUMIFS(MEL!X:X,MEL!X:X,"&lt;&gt;",MEL!$I:$I,$B73,MEL!$U:$U,"TEMP")+SUMIFS(MEL!X:X,MEL!X:X,"&lt;&gt;",MEL!$I:$I,$B73,MEL!$U:$U,"FUT")</f>
        <v>15570.999999999998</v>
      </c>
      <c r="L73" s="224">
        <f t="shared" si="22"/>
        <v>30981</v>
      </c>
      <c r="M73" s="224">
        <f>SUMIFS(MEL!Y:Y,MEL!Y:Y,"&lt;&gt;",MEL!$I:$I,$B73,MEL!$U:$U,"PERM")</f>
        <v>4000</v>
      </c>
      <c r="N73" s="224">
        <f>SUMIFS(MEL!Y:Y,MEL!Y:Y,"&lt;&gt;",MEL!$I:$I,$B73,MEL!$U:$U,"TEMP")+SUMIFS(MEL!Y:Y,MEL!Y:Y,"&lt;&gt;",MEL!$I:$I,$B73,MEL!$U:$U,"FUT")</f>
        <v>0</v>
      </c>
      <c r="O73" s="225">
        <f t="shared" si="19"/>
        <v>4000</v>
      </c>
    </row>
    <row r="74" spans="2:15" x14ac:dyDescent="0.2">
      <c r="B74" s="84">
        <v>19</v>
      </c>
      <c r="C74" s="83" t="s">
        <v>1278</v>
      </c>
      <c r="D74" s="224">
        <f>SUMIFS(MEL!R:R,MEL!R:R,"&lt;&gt;",MEL!$I:$I,B74,MEL!$U:$U,"PERM")</f>
        <v>26.220000000000002</v>
      </c>
      <c r="E74" s="224">
        <f>SUMIFS(MEL!R:R,MEL!R:R,"&lt;&gt;",MEL!$I:$I,B74,MEL!$U:$U,"TEMP")+SUMIFS(MEL!R:R,MEL!R:R,"&lt;&gt;",MEL!$I:$I,B74,MEL!$U:$U,"FUT")</f>
        <v>0</v>
      </c>
      <c r="F74" s="224">
        <f t="shared" si="20"/>
        <v>26.220000000000002</v>
      </c>
      <c r="G74" s="224">
        <f>SUMIFS(MEL!W:W,MEL!W:W,"&lt;&gt;",MEL!$I:$I,$B74,MEL!$U:$U,"PERM")</f>
        <v>24900</v>
      </c>
      <c r="H74" s="224">
        <f>SUMIFS(MEL!W:W,MEL!W:W,"&lt;&gt;",MEL!$I:$I,$B74,MEL!$U:$U,"TEMP")+SUMIFS(MEL!W:W,MEL!W:W,"&lt;&gt;",MEL!$I:$I,$B74,MEL!$U:$U,"FUT")</f>
        <v>0</v>
      </c>
      <c r="I74" s="224">
        <f t="shared" si="21"/>
        <v>24900</v>
      </c>
      <c r="J74" s="224">
        <f>SUMIFS(MEL!X:X,MEL!X:X,"&lt;&gt;",MEL!$I:$I,$B74,MEL!$U:$U,"PERM")</f>
        <v>28435</v>
      </c>
      <c r="K74" s="224">
        <f>SUMIFS(MEL!X:X,MEL!X:X,"&lt;&gt;",MEL!$I:$I,$B74,MEL!$U:$U,"TEMP")+SUMIFS(MEL!X:X,MEL!X:X,"&lt;&gt;",MEL!$I:$I,$B74,MEL!$U:$U,"FUT")</f>
        <v>0</v>
      </c>
      <c r="L74" s="224">
        <f t="shared" si="22"/>
        <v>28435</v>
      </c>
      <c r="M74" s="224">
        <f>SUMIFS(MEL!Y:Y,MEL!Y:Y,"&lt;&gt;",MEL!$I:$I,$B74,MEL!$U:$U,"PERM")</f>
        <v>0</v>
      </c>
      <c r="N74" s="224">
        <f>SUMIFS(MEL!Y:Y,MEL!Y:Y,"&lt;&gt;",MEL!$I:$I,$B74,MEL!$U:$U,"TEMP")+SUMIFS(MEL!Y:Y,MEL!Y:Y,"&lt;&gt;",MEL!$I:$I,$B74,MEL!$U:$U,"FUT")</f>
        <v>0</v>
      </c>
      <c r="O74" s="225">
        <f t="shared" si="19"/>
        <v>0</v>
      </c>
    </row>
    <row r="75" spans="2:15" x14ac:dyDescent="0.2">
      <c r="B75" s="84">
        <v>20</v>
      </c>
      <c r="C75" s="83" t="s">
        <v>1279</v>
      </c>
      <c r="D75" s="224">
        <f>SUMIFS(MEL!R:R,MEL!R:R,"&lt;&gt;",MEL!$I:$I,B75,MEL!$U:$U,"PERM")</f>
        <v>60.64</v>
      </c>
      <c r="E75" s="224">
        <f>SUMIFS(MEL!R:R,MEL!R:R,"&lt;&gt;",MEL!$I:$I,B75,MEL!$U:$U,"TEMP")+SUMIFS(MEL!R:R,MEL!R:R,"&lt;&gt;",MEL!$I:$I,B75,MEL!$U:$U,"FUT")</f>
        <v>2.48</v>
      </c>
      <c r="F75" s="224">
        <f t="shared" si="20"/>
        <v>63.12</v>
      </c>
      <c r="G75" s="224">
        <f>SUMIFS(MEL!W:W,MEL!W:W,"&lt;&gt;",MEL!$I:$I,$B75,MEL!$U:$U,"PERM")</f>
        <v>168600</v>
      </c>
      <c r="H75" s="224">
        <f>SUMIFS(MEL!W:W,MEL!W:W,"&lt;&gt;",MEL!$I:$I,$B75,MEL!$U:$U,"TEMP")+SUMIFS(MEL!W:W,MEL!W:W,"&lt;&gt;",MEL!$I:$I,$B75,MEL!$U:$U,"FUT")</f>
        <v>6770</v>
      </c>
      <c r="I75" s="224">
        <f t="shared" si="21"/>
        <v>175370</v>
      </c>
      <c r="J75" s="224">
        <f>SUMIFS(MEL!X:X,MEL!X:X,"&lt;&gt;",MEL!$I:$I,$B75,MEL!$U:$U,"PERM")</f>
        <v>193890</v>
      </c>
      <c r="K75" s="224">
        <f>SUMIFS(MEL!X:X,MEL!X:X,"&lt;&gt;",MEL!$I:$I,$B75,MEL!$U:$U,"TEMP")+SUMIFS(MEL!X:X,MEL!X:X,"&lt;&gt;",MEL!$I:$I,$B75,MEL!$U:$U,"FUT")</f>
        <v>7785.4999999999991</v>
      </c>
      <c r="L75" s="224">
        <f t="shared" si="22"/>
        <v>201675.5</v>
      </c>
      <c r="M75" s="224">
        <f>SUMIFS(MEL!Y:Y,MEL!Y:Y,"&lt;&gt;",MEL!$I:$I,$B75,MEL!$U:$U,"PERM")</f>
        <v>80000</v>
      </c>
      <c r="N75" s="224">
        <f>SUMIFS(MEL!Y:Y,MEL!Y:Y,"&lt;&gt;",MEL!$I:$I,$B75,MEL!$U:$U,"TEMP")+SUMIFS(MEL!Y:Y,MEL!Y:Y,"&lt;&gt;",MEL!$I:$I,$B75,MEL!$U:$U,"FUT")</f>
        <v>0</v>
      </c>
      <c r="O75" s="225">
        <f t="shared" si="19"/>
        <v>80000</v>
      </c>
    </row>
    <row r="76" spans="2:15" x14ac:dyDescent="0.2">
      <c r="B76" s="84">
        <v>21</v>
      </c>
      <c r="C76" s="83" t="s">
        <v>1280</v>
      </c>
      <c r="D76" s="224">
        <f>SUMIFS(MEL!R:R,MEL!R:R,"&lt;&gt;",MEL!$I:$I,B76,MEL!$U:$U,"PERM")</f>
        <v>0</v>
      </c>
      <c r="E76" s="224">
        <f>SUMIFS(MEL!R:R,MEL!R:R,"&lt;&gt;",MEL!$I:$I,B76,MEL!$U:$U,"TEMP")+SUMIFS(MEL!R:R,MEL!R:R,"&lt;&gt;",MEL!$I:$I,B76,MEL!$U:$U,"FUT")</f>
        <v>0</v>
      </c>
      <c r="F76" s="224">
        <f t="shared" si="20"/>
        <v>0</v>
      </c>
      <c r="G76" s="224">
        <f>SUMIFS(MEL!W:W,MEL!W:W,"&lt;&gt;",MEL!$I:$I,$B76,MEL!$U:$U,"PERM")</f>
        <v>0</v>
      </c>
      <c r="H76" s="224">
        <f>SUMIFS(MEL!W:W,MEL!W:W,"&lt;&gt;",MEL!$I:$I,$B76,MEL!$U:$U,"TEMP")+SUMIFS(MEL!W:W,MEL!W:W,"&lt;&gt;",MEL!$I:$I,$B76,MEL!$U:$U,"FUT")</f>
        <v>0</v>
      </c>
      <c r="I76" s="224">
        <f t="shared" si="21"/>
        <v>0</v>
      </c>
      <c r="J76" s="224">
        <f>SUMIFS(MEL!X:X,MEL!X:X,"&lt;&gt;",MEL!$I:$I,$B76,MEL!$U:$U,"PERM")</f>
        <v>0</v>
      </c>
      <c r="K76" s="224">
        <f>SUMIFS(MEL!X:X,MEL!X:X,"&lt;&gt;",MEL!$I:$I,$B76,MEL!$U:$U,"TEMP")+SUMIFS(MEL!X:X,MEL!X:X,"&lt;&gt;",MEL!$I:$I,$B76,MEL!$U:$U,"FUT")</f>
        <v>0</v>
      </c>
      <c r="L76" s="224">
        <f t="shared" si="22"/>
        <v>0</v>
      </c>
      <c r="M76" s="224">
        <f>SUMIFS(MEL!Y:Y,MEL!Y:Y,"&lt;&gt;",MEL!$I:$I,$B76,MEL!$U:$U,"PERM")</f>
        <v>0</v>
      </c>
      <c r="N76" s="224">
        <f>SUMIFS(MEL!Y:Y,MEL!Y:Y,"&lt;&gt;",MEL!$I:$I,$B76,MEL!$U:$U,"TEMP")+SUMIFS(MEL!Y:Y,MEL!Y:Y,"&lt;&gt;",MEL!$I:$I,$B76,MEL!$U:$U,"FUT")</f>
        <v>0</v>
      </c>
      <c r="O76" s="225">
        <f t="shared" si="19"/>
        <v>0</v>
      </c>
    </row>
    <row r="77" spans="2:15" x14ac:dyDescent="0.2">
      <c r="B77" s="84">
        <v>23</v>
      </c>
      <c r="C77" s="83" t="s">
        <v>1281</v>
      </c>
      <c r="D77" s="224">
        <f>SUMIFS(MEL!R:R,MEL!R:R,"&lt;&gt;",MEL!$I:$I,B77,MEL!$U:$U,"PERM")</f>
        <v>0</v>
      </c>
      <c r="E77" s="224">
        <f>SUMIFS(MEL!R:R,MEL!R:R,"&lt;&gt;",MEL!$I:$I,B77,MEL!$U:$U,"TEMP")+SUMIFS(MEL!R:R,MEL!R:R,"&lt;&gt;",MEL!$I:$I,B77,MEL!$U:$U,"FUT")</f>
        <v>0</v>
      </c>
      <c r="F77" s="224">
        <f t="shared" si="20"/>
        <v>0</v>
      </c>
      <c r="G77" s="224">
        <f>SUMIFS(MEL!W:W,MEL!W:W,"&lt;&gt;",MEL!$I:$I,$B77,MEL!$U:$U,"PERM")</f>
        <v>0</v>
      </c>
      <c r="H77" s="224">
        <f>SUMIFS(MEL!W:W,MEL!W:W,"&lt;&gt;",MEL!$I:$I,$B77,MEL!$U:$U,"TEMP")+SUMIFS(MEL!W:W,MEL!W:W,"&lt;&gt;",MEL!$I:$I,$B77,MEL!$U:$U,"FUT")</f>
        <v>0</v>
      </c>
      <c r="I77" s="224">
        <f t="shared" si="21"/>
        <v>0</v>
      </c>
      <c r="J77" s="224">
        <f>SUMIFS(MEL!X:X,MEL!X:X,"&lt;&gt;",MEL!$I:$I,$B77,MEL!$U:$U,"PERM")</f>
        <v>0</v>
      </c>
      <c r="K77" s="224">
        <f>SUMIFS(MEL!X:X,MEL!X:X,"&lt;&gt;",MEL!$I:$I,$B77,MEL!$U:$U,"TEMP")+SUMIFS(MEL!X:X,MEL!X:X,"&lt;&gt;",MEL!$I:$I,$B77,MEL!$U:$U,"FUT")</f>
        <v>0</v>
      </c>
      <c r="L77" s="224">
        <f t="shared" si="22"/>
        <v>0</v>
      </c>
      <c r="M77" s="224">
        <f>SUMIFS(MEL!Y:Y,MEL!Y:Y,"&lt;&gt;",MEL!$I:$I,$B77,MEL!$U:$U,"PERM")</f>
        <v>0</v>
      </c>
      <c r="N77" s="224">
        <f>SUMIFS(MEL!Y:Y,MEL!Y:Y,"&lt;&gt;",MEL!$I:$I,$B77,MEL!$U:$U,"TEMP")+SUMIFS(MEL!Y:Y,MEL!Y:Y,"&lt;&gt;",MEL!$I:$I,$B77,MEL!$U:$U,"FUT")</f>
        <v>0</v>
      </c>
      <c r="O77" s="225">
        <f t="shared" si="19"/>
        <v>0</v>
      </c>
    </row>
    <row r="78" spans="2:15" x14ac:dyDescent="0.2">
      <c r="B78" s="84">
        <v>24</v>
      </c>
      <c r="C78" s="83" t="s">
        <v>1282</v>
      </c>
      <c r="D78" s="224">
        <f>SUMIFS(MEL!R:R,MEL!R:R,"&lt;&gt;",MEL!$I:$I,B78,MEL!$U:$U,"PERM")</f>
        <v>110.108</v>
      </c>
      <c r="E78" s="224">
        <f>SUMIFS(MEL!R:R,MEL!R:R,"&lt;&gt;",MEL!$I:$I,B78,MEL!$U:$U,"TEMP")+SUMIFS(MEL!R:R,MEL!R:R,"&lt;&gt;",MEL!$I:$I,B78,MEL!$U:$U,"FUT")</f>
        <v>0</v>
      </c>
      <c r="F78" s="224">
        <f t="shared" si="20"/>
        <v>110.108</v>
      </c>
      <c r="G78" s="224">
        <f>SUMIFS(MEL!W:W,MEL!W:W,"&lt;&gt;",MEL!$I:$I,$B78,MEL!$U:$U,"PERM")</f>
        <v>172030</v>
      </c>
      <c r="H78" s="224">
        <f>SUMIFS(MEL!W:W,MEL!W:W,"&lt;&gt;",MEL!$I:$I,$B78,MEL!$U:$U,"TEMP")+SUMIFS(MEL!W:W,MEL!W:W,"&lt;&gt;",MEL!$I:$I,$B78,MEL!$U:$U,"FUT")</f>
        <v>0</v>
      </c>
      <c r="I78" s="224">
        <f t="shared" si="21"/>
        <v>172030</v>
      </c>
      <c r="J78" s="224">
        <f>SUMIFS(MEL!X:X,MEL!X:X,"&lt;&gt;",MEL!$I:$I,$B78,MEL!$U:$U,"PERM")</f>
        <v>197834.5</v>
      </c>
      <c r="K78" s="224">
        <f>SUMIFS(MEL!X:X,MEL!X:X,"&lt;&gt;",MEL!$I:$I,$B78,MEL!$U:$U,"TEMP")+SUMIFS(MEL!X:X,MEL!X:X,"&lt;&gt;",MEL!$I:$I,$B78,MEL!$U:$U,"FUT")</f>
        <v>0</v>
      </c>
      <c r="L78" s="224">
        <f t="shared" si="22"/>
        <v>197834.5</v>
      </c>
      <c r="M78" s="224">
        <f>SUMIFS(MEL!Y:Y,MEL!Y:Y,"&lt;&gt;",MEL!$I:$I,$B78,MEL!$U:$U,"PERM")</f>
        <v>46880</v>
      </c>
      <c r="N78" s="224">
        <f>SUMIFS(MEL!Y:Y,MEL!Y:Y,"&lt;&gt;",MEL!$I:$I,$B78,MEL!$U:$U,"TEMP")+SUMIFS(MEL!Y:Y,MEL!Y:Y,"&lt;&gt;",MEL!$I:$I,$B78,MEL!$U:$U,"FUT")</f>
        <v>0</v>
      </c>
      <c r="O78" s="225">
        <f t="shared" si="19"/>
        <v>46880</v>
      </c>
    </row>
    <row r="79" spans="2:15" x14ac:dyDescent="0.2">
      <c r="B79" s="84">
        <v>25</v>
      </c>
      <c r="C79" s="83" t="s">
        <v>1283</v>
      </c>
      <c r="D79" s="224">
        <f>SUMIFS(MEL!R:R,MEL!R:R,"&lt;&gt;",MEL!$I:$I,B79,MEL!$U:$U,"PERM")</f>
        <v>0</v>
      </c>
      <c r="E79" s="224">
        <f>SUMIFS(MEL!R:R,MEL!R:R,"&lt;&gt;",MEL!$I:$I,B79,MEL!$U:$U,"TEMP")+SUMIFS(MEL!R:R,MEL!R:R,"&lt;&gt;",MEL!$I:$I,B79,MEL!$U:$U,"FUT")</f>
        <v>0</v>
      </c>
      <c r="F79" s="224">
        <f t="shared" si="20"/>
        <v>0</v>
      </c>
      <c r="G79" s="224">
        <f>SUMIFS(MEL!W:W,MEL!W:W,"&lt;&gt;",MEL!$I:$I,$B79,MEL!$U:$U,"PERM")</f>
        <v>0</v>
      </c>
      <c r="H79" s="224">
        <f>SUMIFS(MEL!W:W,MEL!W:W,"&lt;&gt;",MEL!$I:$I,$B79,MEL!$U:$U,"TEMP")+SUMIFS(MEL!W:W,MEL!W:W,"&lt;&gt;",MEL!$I:$I,$B79,MEL!$U:$U,"FUT")</f>
        <v>0</v>
      </c>
      <c r="I79" s="224">
        <f t="shared" si="21"/>
        <v>0</v>
      </c>
      <c r="J79" s="224">
        <f>SUMIFS(MEL!X:X,MEL!X:X,"&lt;&gt;",MEL!$I:$I,$B79,MEL!$U:$U,"PERM")</f>
        <v>0</v>
      </c>
      <c r="K79" s="224">
        <f>SUMIFS(MEL!X:X,MEL!X:X,"&lt;&gt;",MEL!$I:$I,$B79,MEL!$U:$U,"TEMP")+SUMIFS(MEL!X:X,MEL!X:X,"&lt;&gt;",MEL!$I:$I,$B79,MEL!$U:$U,"FUT")</f>
        <v>0</v>
      </c>
      <c r="L79" s="224">
        <f t="shared" si="22"/>
        <v>0</v>
      </c>
      <c r="M79" s="224">
        <f>SUMIFS(MEL!Y:Y,MEL!Y:Y,"&lt;&gt;",MEL!$I:$I,$B79,MEL!$U:$U,"PERM")</f>
        <v>0</v>
      </c>
      <c r="N79" s="224">
        <f>SUMIFS(MEL!Y:Y,MEL!Y:Y,"&lt;&gt;",MEL!$I:$I,$B79,MEL!$U:$U,"TEMP")+SUMIFS(MEL!Y:Y,MEL!Y:Y,"&lt;&gt;",MEL!$I:$I,$B79,MEL!$U:$U,"FUT")</f>
        <v>0</v>
      </c>
      <c r="O79" s="225">
        <f t="shared" si="19"/>
        <v>0</v>
      </c>
    </row>
    <row r="80" spans="2:15" x14ac:dyDescent="0.2">
      <c r="B80" s="84">
        <v>26</v>
      </c>
      <c r="C80" s="83" t="s">
        <v>1284</v>
      </c>
      <c r="D80" s="224">
        <f>SUMIFS(MEL!R:R,MEL!R:R,"&lt;&gt;",MEL!$I:$I,B80,MEL!$U:$U,"PERM")</f>
        <v>0</v>
      </c>
      <c r="E80" s="224">
        <f>SUMIFS(MEL!R:R,MEL!R:R,"&lt;&gt;",MEL!$I:$I,B80,MEL!$U:$U,"TEMP")+SUMIFS(MEL!R:R,MEL!R:R,"&lt;&gt;",MEL!$I:$I,B80,MEL!$U:$U,"FUT")</f>
        <v>4.8</v>
      </c>
      <c r="F80" s="224">
        <f t="shared" si="20"/>
        <v>4.8</v>
      </c>
      <c r="G80" s="224">
        <f>SUMIFS(MEL!W:W,MEL!W:W,"&lt;&gt;",MEL!$I:$I,$B80,MEL!$U:$U,"PERM")</f>
        <v>0</v>
      </c>
      <c r="H80" s="224">
        <f>SUMIFS(MEL!W:W,MEL!W:W,"&lt;&gt;",MEL!$I:$I,$B80,MEL!$U:$U,"TEMP")+SUMIFS(MEL!W:W,MEL!W:W,"&lt;&gt;",MEL!$I:$I,$B80,MEL!$U:$U,"FUT")</f>
        <v>7250</v>
      </c>
      <c r="I80" s="224">
        <f t="shared" si="21"/>
        <v>7250</v>
      </c>
      <c r="J80" s="224">
        <f>SUMIFS(MEL!X:X,MEL!X:X,"&lt;&gt;",MEL!$I:$I,$B80,MEL!$U:$U,"PERM")</f>
        <v>0</v>
      </c>
      <c r="K80" s="224">
        <f>SUMIFS(MEL!X:X,MEL!X:X,"&lt;&gt;",MEL!$I:$I,$B80,MEL!$U:$U,"TEMP")+SUMIFS(MEL!X:X,MEL!X:X,"&lt;&gt;",MEL!$I:$I,$B80,MEL!$U:$U,"FUT")</f>
        <v>8337.5</v>
      </c>
      <c r="L80" s="224">
        <f t="shared" si="22"/>
        <v>8337.5</v>
      </c>
      <c r="M80" s="224">
        <f>SUMIFS(MEL!Y:Y,MEL!Y:Y,"&lt;&gt;",MEL!$I:$I,$B80,MEL!$U:$U,"PERM")</f>
        <v>0</v>
      </c>
      <c r="N80" s="224">
        <f>SUMIFS(MEL!Y:Y,MEL!Y:Y,"&lt;&gt;",MEL!$I:$I,$B80,MEL!$U:$U,"TEMP")+SUMIFS(MEL!Y:Y,MEL!Y:Y,"&lt;&gt;",MEL!$I:$I,$B80,MEL!$U:$U,"FUT")</f>
        <v>0</v>
      </c>
      <c r="O80" s="225">
        <f t="shared" si="19"/>
        <v>0</v>
      </c>
    </row>
    <row r="81" spans="2:15" x14ac:dyDescent="0.2">
      <c r="B81" s="84">
        <v>27</v>
      </c>
      <c r="C81" s="83" t="s">
        <v>1285</v>
      </c>
      <c r="D81" s="224">
        <f>SUMIFS(MEL!R:R,MEL!R:R,"&lt;&gt;",MEL!$I:$I,B81,MEL!$U:$U,"PERM")</f>
        <v>223.09075000000001</v>
      </c>
      <c r="E81" s="224">
        <f>SUMIFS(MEL!R:R,MEL!R:R,"&lt;&gt;",MEL!$I:$I,B81,MEL!$U:$U,"TEMP")+SUMIFS(MEL!R:R,MEL!R:R,"&lt;&gt;",MEL!$I:$I,B81,MEL!$U:$U,"FUT")</f>
        <v>4.8</v>
      </c>
      <c r="F81" s="224">
        <f t="shared" si="20"/>
        <v>227.89075000000003</v>
      </c>
      <c r="G81" s="224">
        <f>SUMIFS(MEL!W:W,MEL!W:W,"&lt;&gt;",MEL!$I:$I,$B81,MEL!$U:$U,"PERM")</f>
        <v>386314</v>
      </c>
      <c r="H81" s="224">
        <f>SUMIFS(MEL!W:W,MEL!W:W,"&lt;&gt;",MEL!$I:$I,$B81,MEL!$U:$U,"TEMP")+SUMIFS(MEL!W:W,MEL!W:W,"&lt;&gt;",MEL!$I:$I,$B81,MEL!$U:$U,"FUT")</f>
        <v>7250</v>
      </c>
      <c r="I81" s="224">
        <f t="shared" si="21"/>
        <v>393564</v>
      </c>
      <c r="J81" s="224">
        <f>SUMIFS(MEL!X:X,MEL!X:X,"&lt;&gt;",MEL!$I:$I,$B81,MEL!$U:$U,"PERM")</f>
        <v>444261.1</v>
      </c>
      <c r="K81" s="224">
        <f>SUMIFS(MEL!X:X,MEL!X:X,"&lt;&gt;",MEL!$I:$I,$B81,MEL!$U:$U,"TEMP")+SUMIFS(MEL!X:X,MEL!X:X,"&lt;&gt;",MEL!$I:$I,$B81,MEL!$U:$U,"FUT")</f>
        <v>8337.5</v>
      </c>
      <c r="L81" s="224">
        <f t="shared" si="22"/>
        <v>452598.6</v>
      </c>
      <c r="M81" s="224">
        <f>SUMIFS(MEL!Y:Y,MEL!Y:Y,"&lt;&gt;",MEL!$I:$I,$B81,MEL!$U:$U,"PERM")</f>
        <v>41710</v>
      </c>
      <c r="N81" s="224">
        <f>SUMIFS(MEL!Y:Y,MEL!Y:Y,"&lt;&gt;",MEL!$I:$I,$B81,MEL!$U:$U,"TEMP")+SUMIFS(MEL!Y:Y,MEL!Y:Y,"&lt;&gt;",MEL!$I:$I,$B81,MEL!$U:$U,"FUT")</f>
        <v>0</v>
      </c>
      <c r="O81" s="225">
        <f t="shared" si="19"/>
        <v>41710</v>
      </c>
    </row>
    <row r="82" spans="2:15" x14ac:dyDescent="0.2">
      <c r="B82" s="84">
        <v>28</v>
      </c>
      <c r="C82" s="83" t="s">
        <v>1286</v>
      </c>
      <c r="D82" s="224">
        <f>SUMIFS(MEL!R:R,MEL!R:R,"&lt;&gt;",MEL!$I:$I,B82,MEL!$U:$U,"PERM")</f>
        <v>0</v>
      </c>
      <c r="E82" s="224">
        <f>SUMIFS(MEL!R:R,MEL!R:R,"&lt;&gt;",MEL!$I:$I,B82,MEL!$U:$U,"TEMP")+SUMIFS(MEL!R:R,MEL!R:R,"&lt;&gt;",MEL!$I:$I,B82,MEL!$U:$U,"FUT")</f>
        <v>0</v>
      </c>
      <c r="F82" s="224">
        <f t="shared" si="20"/>
        <v>0</v>
      </c>
      <c r="G82" s="224">
        <f>SUMIFS(MEL!W:W,MEL!W:W,"&lt;&gt;",MEL!$I:$I,$B82,MEL!$U:$U,"PERM")</f>
        <v>0</v>
      </c>
      <c r="H82" s="224">
        <f>SUMIFS(MEL!W:W,MEL!W:W,"&lt;&gt;",MEL!$I:$I,$B82,MEL!$U:$U,"TEMP")+SUMIFS(MEL!W:W,MEL!W:W,"&lt;&gt;",MEL!$I:$I,$B82,MEL!$U:$U,"FUT")</f>
        <v>0</v>
      </c>
      <c r="I82" s="224">
        <f t="shared" si="21"/>
        <v>0</v>
      </c>
      <c r="J82" s="224">
        <f>SUMIFS(MEL!X:X,MEL!X:X,"&lt;&gt;",MEL!$I:$I,$B82,MEL!$U:$U,"PERM")</f>
        <v>0</v>
      </c>
      <c r="K82" s="224">
        <f>SUMIFS(MEL!X:X,MEL!X:X,"&lt;&gt;",MEL!$I:$I,$B82,MEL!$U:$U,"TEMP")+SUMIFS(MEL!X:X,MEL!X:X,"&lt;&gt;",MEL!$I:$I,$B82,MEL!$U:$U,"FUT")</f>
        <v>0</v>
      </c>
      <c r="L82" s="224">
        <f t="shared" si="22"/>
        <v>0</v>
      </c>
      <c r="M82" s="224">
        <f>SUMIFS(MEL!Y:Y,MEL!Y:Y,"&lt;&gt;",MEL!$I:$I,$B82,MEL!$U:$U,"PERM")</f>
        <v>0</v>
      </c>
      <c r="N82" s="224">
        <f>SUMIFS(MEL!Y:Y,MEL!Y:Y,"&lt;&gt;",MEL!$I:$I,$B82,MEL!$U:$U,"TEMP")+SUMIFS(MEL!Y:Y,MEL!Y:Y,"&lt;&gt;",MEL!$I:$I,$B82,MEL!$U:$U,"FUT")</f>
        <v>0</v>
      </c>
      <c r="O82" s="225">
        <f t="shared" si="19"/>
        <v>0</v>
      </c>
    </row>
    <row r="83" spans="2:15" x14ac:dyDescent="0.2">
      <c r="B83" s="84">
        <v>29</v>
      </c>
      <c r="C83" s="83" t="s">
        <v>1287</v>
      </c>
      <c r="D83" s="224">
        <f>SUMIFS(MEL!R:R,MEL!R:R,"&lt;&gt;",MEL!$I:$I,B83,MEL!$U:$U,"PERM")</f>
        <v>0</v>
      </c>
      <c r="E83" s="224">
        <f>SUMIFS(MEL!R:R,MEL!R:R,"&lt;&gt;",MEL!$I:$I,B83,MEL!$U:$U,"TEMP")+SUMIFS(MEL!R:R,MEL!R:R,"&lt;&gt;",MEL!$I:$I,B83,MEL!$U:$U,"FUT")</f>
        <v>0</v>
      </c>
      <c r="F83" s="224">
        <f t="shared" si="20"/>
        <v>0</v>
      </c>
      <c r="G83" s="224">
        <f>SUMIFS(MEL!W:W,MEL!W:W,"&lt;&gt;",MEL!$I:$I,$B83,MEL!$U:$U,"PERM")</f>
        <v>0</v>
      </c>
      <c r="H83" s="224">
        <f>SUMIFS(MEL!W:W,MEL!W:W,"&lt;&gt;",MEL!$I:$I,$B83,MEL!$U:$U,"TEMP")+SUMIFS(MEL!W:W,MEL!W:W,"&lt;&gt;",MEL!$I:$I,$B83,MEL!$U:$U,"FUT")</f>
        <v>0</v>
      </c>
      <c r="I83" s="224">
        <f t="shared" si="21"/>
        <v>0</v>
      </c>
      <c r="J83" s="224">
        <f>SUMIFS(MEL!X:X,MEL!X:X,"&lt;&gt;",MEL!$I:$I,$B83,MEL!$U:$U,"PERM")</f>
        <v>0</v>
      </c>
      <c r="K83" s="224">
        <f>SUMIFS(MEL!X:X,MEL!X:X,"&lt;&gt;",MEL!$I:$I,$B83,MEL!$U:$U,"TEMP")+SUMIFS(MEL!X:X,MEL!X:X,"&lt;&gt;",MEL!$I:$I,$B83,MEL!$U:$U,"FUT")</f>
        <v>0</v>
      </c>
      <c r="L83" s="224">
        <f t="shared" si="22"/>
        <v>0</v>
      </c>
      <c r="M83" s="224">
        <f>SUMIFS(MEL!Y:Y,MEL!Y:Y,"&lt;&gt;",MEL!$I:$I,$B83,MEL!$U:$U,"PERM")</f>
        <v>0</v>
      </c>
      <c r="N83" s="224">
        <f>SUMIFS(MEL!Y:Y,MEL!Y:Y,"&lt;&gt;",MEL!$I:$I,$B83,MEL!$U:$U,"TEMP")+SUMIFS(MEL!Y:Y,MEL!Y:Y,"&lt;&gt;",MEL!$I:$I,$B83,MEL!$U:$U,"FUT")</f>
        <v>0</v>
      </c>
      <c r="O83" s="225">
        <f t="shared" si="19"/>
        <v>0</v>
      </c>
    </row>
    <row r="84" spans="2:15" x14ac:dyDescent="0.2">
      <c r="B84" s="84">
        <v>30</v>
      </c>
      <c r="C84" s="83" t="s">
        <v>1288</v>
      </c>
      <c r="D84" s="224">
        <f>SUMIFS(MEL!R:R,MEL!R:R,"&lt;&gt;",MEL!$I:$I,B84,MEL!$U:$U,"PERM")</f>
        <v>0</v>
      </c>
      <c r="E84" s="224">
        <f>SUMIFS(MEL!R:R,MEL!R:R,"&lt;&gt;",MEL!$I:$I,B84,MEL!$U:$U,"TEMP")+SUMIFS(MEL!R:R,MEL!R:R,"&lt;&gt;",MEL!$I:$I,B84,MEL!$U:$U,"FUT")</f>
        <v>0</v>
      </c>
      <c r="F84" s="224">
        <f t="shared" si="20"/>
        <v>0</v>
      </c>
      <c r="G84" s="224">
        <f>SUMIFS(MEL!W:W,MEL!W:W,"&lt;&gt;",MEL!$I:$I,$B84,MEL!$U:$U,"PERM")</f>
        <v>0</v>
      </c>
      <c r="H84" s="224">
        <f>SUMIFS(MEL!W:W,MEL!W:W,"&lt;&gt;",MEL!$I:$I,$B84,MEL!$U:$U,"TEMP")+SUMIFS(MEL!W:W,MEL!W:W,"&lt;&gt;",MEL!$I:$I,$B84,MEL!$U:$U,"FUT")</f>
        <v>0</v>
      </c>
      <c r="I84" s="224">
        <f t="shared" si="21"/>
        <v>0</v>
      </c>
      <c r="J84" s="224">
        <f>SUMIFS(MEL!X:X,MEL!X:X,"&lt;&gt;",MEL!$I:$I,$B84,MEL!$U:$U,"PERM")</f>
        <v>0</v>
      </c>
      <c r="K84" s="224">
        <f>SUMIFS(MEL!X:X,MEL!X:X,"&lt;&gt;",MEL!$I:$I,$B84,MEL!$U:$U,"TEMP")+SUMIFS(MEL!X:X,MEL!X:X,"&lt;&gt;",MEL!$I:$I,$B84,MEL!$U:$U,"FUT")</f>
        <v>0</v>
      </c>
      <c r="L84" s="224">
        <f t="shared" si="22"/>
        <v>0</v>
      </c>
      <c r="M84" s="224">
        <f>SUMIFS(MEL!Y:Y,MEL!Y:Y,"&lt;&gt;",MEL!$I:$I,$B84,MEL!$U:$U,"PERM")</f>
        <v>0</v>
      </c>
      <c r="N84" s="224">
        <f>SUMIFS(MEL!Y:Y,MEL!Y:Y,"&lt;&gt;",MEL!$I:$I,$B84,MEL!$U:$U,"TEMP")+SUMIFS(MEL!Y:Y,MEL!Y:Y,"&lt;&gt;",MEL!$I:$I,$B84,MEL!$U:$U,"FUT")</f>
        <v>0</v>
      </c>
      <c r="O84" s="225">
        <f t="shared" si="19"/>
        <v>0</v>
      </c>
    </row>
    <row r="85" spans="2:15" x14ac:dyDescent="0.2">
      <c r="B85" s="84">
        <v>31</v>
      </c>
      <c r="C85" s="83" t="s">
        <v>1289</v>
      </c>
      <c r="D85" s="224">
        <f>SUMIFS(MEL!R:R,MEL!R:R,"&lt;&gt;",MEL!$I:$I,B85,MEL!$U:$U,"PERM")</f>
        <v>0</v>
      </c>
      <c r="E85" s="224">
        <f>SUMIFS(MEL!R:R,MEL!R:R,"&lt;&gt;",MEL!$I:$I,B85,MEL!$U:$U,"TEMP")+SUMIFS(MEL!R:R,MEL!R:R,"&lt;&gt;",MEL!$I:$I,B85,MEL!$U:$U,"FUT")</f>
        <v>0</v>
      </c>
      <c r="F85" s="224">
        <f t="shared" si="20"/>
        <v>0</v>
      </c>
      <c r="G85" s="224">
        <f>SUMIFS(MEL!W:W,MEL!W:W,"&lt;&gt;",MEL!$I:$I,$B85,MEL!$U:$U,"PERM")</f>
        <v>0</v>
      </c>
      <c r="H85" s="224">
        <f>SUMIFS(MEL!W:W,MEL!W:W,"&lt;&gt;",MEL!$I:$I,$B85,MEL!$U:$U,"TEMP")+SUMIFS(MEL!W:W,MEL!W:W,"&lt;&gt;",MEL!$I:$I,$B85,MEL!$U:$U,"FUT")</f>
        <v>0</v>
      </c>
      <c r="I85" s="224">
        <f t="shared" si="21"/>
        <v>0</v>
      </c>
      <c r="J85" s="224">
        <f>SUMIFS(MEL!X:X,MEL!X:X,"&lt;&gt;",MEL!$I:$I,$B85,MEL!$U:$U,"PERM")</f>
        <v>0</v>
      </c>
      <c r="K85" s="224">
        <f>SUMIFS(MEL!X:X,MEL!X:X,"&lt;&gt;",MEL!$I:$I,$B85,MEL!$U:$U,"TEMP")+SUMIFS(MEL!X:X,MEL!X:X,"&lt;&gt;",MEL!$I:$I,$B85,MEL!$U:$U,"FUT")</f>
        <v>0</v>
      </c>
      <c r="L85" s="224">
        <f t="shared" si="22"/>
        <v>0</v>
      </c>
      <c r="M85" s="224">
        <f>SUMIFS(MEL!Y:Y,MEL!Y:Y,"&lt;&gt;",MEL!$I:$I,$B85,MEL!$U:$U,"PERM")</f>
        <v>0</v>
      </c>
      <c r="N85" s="224">
        <f>SUMIFS(MEL!Y:Y,MEL!Y:Y,"&lt;&gt;",MEL!$I:$I,$B85,MEL!$U:$U,"TEMP")+SUMIFS(MEL!Y:Y,MEL!Y:Y,"&lt;&gt;",MEL!$I:$I,$B85,MEL!$U:$U,"FUT")</f>
        <v>0</v>
      </c>
      <c r="O85" s="225">
        <f t="shared" si="19"/>
        <v>0</v>
      </c>
    </row>
    <row r="86" spans="2:15" x14ac:dyDescent="0.2">
      <c r="B86" s="84">
        <v>32</v>
      </c>
      <c r="C86" s="83" t="s">
        <v>1290</v>
      </c>
      <c r="D86" s="224">
        <f>SUMIFS(MEL!R:R,MEL!R:R,"&lt;&gt;",MEL!$I:$I,B86,MEL!$U:$U,"PERM")</f>
        <v>0</v>
      </c>
      <c r="E86" s="224">
        <f>SUMIFS(MEL!R:R,MEL!R:R,"&lt;&gt;",MEL!$I:$I,B86,MEL!$U:$U,"TEMP")+SUMIFS(MEL!R:R,MEL!R:R,"&lt;&gt;",MEL!$I:$I,B86,MEL!$U:$U,"FUT")</f>
        <v>0</v>
      </c>
      <c r="F86" s="224">
        <f t="shared" si="20"/>
        <v>0</v>
      </c>
      <c r="G86" s="224">
        <f>SUMIFS(MEL!W:W,MEL!W:W,"&lt;&gt;",MEL!$I:$I,$B86,MEL!$U:$U,"PERM")</f>
        <v>0</v>
      </c>
      <c r="H86" s="224">
        <f>SUMIFS(MEL!W:W,MEL!W:W,"&lt;&gt;",MEL!$I:$I,$B86,MEL!$U:$U,"TEMP")+SUMIFS(MEL!W:W,MEL!W:W,"&lt;&gt;",MEL!$I:$I,$B86,MEL!$U:$U,"FUT")</f>
        <v>0</v>
      </c>
      <c r="I86" s="224">
        <f t="shared" si="21"/>
        <v>0</v>
      </c>
      <c r="J86" s="224">
        <f>SUMIFS(MEL!X:X,MEL!X:X,"&lt;&gt;",MEL!$I:$I,$B86,MEL!$U:$U,"PERM")</f>
        <v>0</v>
      </c>
      <c r="K86" s="224">
        <f>SUMIFS(MEL!X:X,MEL!X:X,"&lt;&gt;",MEL!$I:$I,$B86,MEL!$U:$U,"TEMP")+SUMIFS(MEL!X:X,MEL!X:X,"&lt;&gt;",MEL!$I:$I,$B86,MEL!$U:$U,"FUT")</f>
        <v>0</v>
      </c>
      <c r="L86" s="224">
        <f t="shared" si="22"/>
        <v>0</v>
      </c>
      <c r="M86" s="224">
        <f>SUMIFS(MEL!Y:Y,MEL!Y:Y,"&lt;&gt;",MEL!$I:$I,$B86,MEL!$U:$U,"PERM")</f>
        <v>0</v>
      </c>
      <c r="N86" s="224">
        <f>SUMIFS(MEL!Y:Y,MEL!Y:Y,"&lt;&gt;",MEL!$I:$I,$B86,MEL!$U:$U,"TEMP")+SUMIFS(MEL!Y:Y,MEL!Y:Y,"&lt;&gt;",MEL!$I:$I,$B86,MEL!$U:$U,"FUT")</f>
        <v>0</v>
      </c>
      <c r="O86" s="225">
        <f t="shared" si="19"/>
        <v>0</v>
      </c>
    </row>
    <row r="87" spans="2:15" x14ac:dyDescent="0.2">
      <c r="B87" s="84">
        <v>33</v>
      </c>
      <c r="C87" s="83" t="s">
        <v>1291</v>
      </c>
      <c r="D87" s="224">
        <f>SUMIFS(MEL!R:R,MEL!R:R,"&lt;&gt;",MEL!$I:$I,B87,MEL!$U:$U,"PERM")</f>
        <v>0</v>
      </c>
      <c r="E87" s="224">
        <f>SUMIFS(MEL!R:R,MEL!R:R,"&lt;&gt;",MEL!$I:$I,B87,MEL!$U:$U,"TEMP")+SUMIFS(MEL!R:R,MEL!R:R,"&lt;&gt;",MEL!$I:$I,B87,MEL!$U:$U,"FUT")</f>
        <v>0</v>
      </c>
      <c r="F87" s="224">
        <f t="shared" si="20"/>
        <v>0</v>
      </c>
      <c r="G87" s="224">
        <f>SUMIFS(MEL!W:W,MEL!W:W,"&lt;&gt;",MEL!$I:$I,$B87,MEL!$U:$U,"PERM")</f>
        <v>0</v>
      </c>
      <c r="H87" s="224">
        <f>SUMIFS(MEL!W:W,MEL!W:W,"&lt;&gt;",MEL!$I:$I,$B87,MEL!$U:$U,"TEMP")+SUMIFS(MEL!W:W,MEL!W:W,"&lt;&gt;",MEL!$I:$I,$B87,MEL!$U:$U,"FUT")</f>
        <v>0</v>
      </c>
      <c r="I87" s="224">
        <f t="shared" si="21"/>
        <v>0</v>
      </c>
      <c r="J87" s="224">
        <f>SUMIFS(MEL!X:X,MEL!X:X,"&lt;&gt;",MEL!$I:$I,$B87,MEL!$U:$U,"PERM")</f>
        <v>0</v>
      </c>
      <c r="K87" s="224">
        <f>SUMIFS(MEL!X:X,MEL!X:X,"&lt;&gt;",MEL!$I:$I,$B87,MEL!$U:$U,"TEMP")+SUMIFS(MEL!X:X,MEL!X:X,"&lt;&gt;",MEL!$I:$I,$B87,MEL!$U:$U,"FUT")</f>
        <v>0</v>
      </c>
      <c r="L87" s="224">
        <f t="shared" si="22"/>
        <v>0</v>
      </c>
      <c r="M87" s="224">
        <f>SUMIFS(MEL!Y:Y,MEL!Y:Y,"&lt;&gt;",MEL!$I:$I,$B87,MEL!$U:$U,"PERM")</f>
        <v>0</v>
      </c>
      <c r="N87" s="224">
        <f>SUMIFS(MEL!Y:Y,MEL!Y:Y,"&lt;&gt;",MEL!$I:$I,$B87,MEL!$U:$U,"TEMP")+SUMIFS(MEL!Y:Y,MEL!Y:Y,"&lt;&gt;",MEL!$I:$I,$B87,MEL!$U:$U,"FUT")</f>
        <v>0</v>
      </c>
      <c r="O87" s="225">
        <f t="shared" si="19"/>
        <v>0</v>
      </c>
    </row>
    <row r="88" spans="2:15" x14ac:dyDescent="0.2">
      <c r="B88" s="84">
        <v>34</v>
      </c>
      <c r="C88" s="83" t="s">
        <v>1292</v>
      </c>
      <c r="D88" s="224">
        <f>SUMIFS(MEL!R:R,MEL!R:R,"&lt;&gt;",MEL!$I:$I,B88,MEL!$U:$U,"PERM")</f>
        <v>0</v>
      </c>
      <c r="E88" s="224">
        <f>SUMIFS(MEL!R:R,MEL!R:R,"&lt;&gt;",MEL!$I:$I,B88,MEL!$U:$U,"TEMP")+SUMIFS(MEL!R:R,MEL!R:R,"&lt;&gt;",MEL!$I:$I,B88,MEL!$U:$U,"FUT")</f>
        <v>0</v>
      </c>
      <c r="F88" s="224">
        <f t="shared" si="20"/>
        <v>0</v>
      </c>
      <c r="G88" s="224">
        <f>SUMIFS(MEL!W:W,MEL!W:W,"&lt;&gt;",MEL!$I:$I,$B88,MEL!$U:$U,"PERM")</f>
        <v>0</v>
      </c>
      <c r="H88" s="224">
        <f>SUMIFS(MEL!W:W,MEL!W:W,"&lt;&gt;",MEL!$I:$I,$B88,MEL!$U:$U,"TEMP")+SUMIFS(MEL!W:W,MEL!W:W,"&lt;&gt;",MEL!$I:$I,$B88,MEL!$U:$U,"FUT")</f>
        <v>0</v>
      </c>
      <c r="I88" s="224">
        <f t="shared" si="21"/>
        <v>0</v>
      </c>
      <c r="J88" s="224">
        <f>SUMIFS(MEL!X:X,MEL!X:X,"&lt;&gt;",MEL!$I:$I,$B88,MEL!$U:$U,"PERM")</f>
        <v>0</v>
      </c>
      <c r="K88" s="224">
        <f>SUMIFS(MEL!X:X,MEL!X:X,"&lt;&gt;",MEL!$I:$I,$B88,MEL!$U:$U,"TEMP")+SUMIFS(MEL!X:X,MEL!X:X,"&lt;&gt;",MEL!$I:$I,$B88,MEL!$U:$U,"FUT")</f>
        <v>0</v>
      </c>
      <c r="L88" s="224">
        <f t="shared" si="22"/>
        <v>0</v>
      </c>
      <c r="M88" s="224">
        <f>SUMIFS(MEL!Y:Y,MEL!Y:Y,"&lt;&gt;",MEL!$I:$I,$B88,MEL!$U:$U,"PERM")</f>
        <v>0</v>
      </c>
      <c r="N88" s="224">
        <f>SUMIFS(MEL!Y:Y,MEL!Y:Y,"&lt;&gt;",MEL!$I:$I,$B88,MEL!$U:$U,"TEMP")+SUMIFS(MEL!Y:Y,MEL!Y:Y,"&lt;&gt;",MEL!$I:$I,$B88,MEL!$U:$U,"FUT")</f>
        <v>0</v>
      </c>
      <c r="O88" s="225">
        <f t="shared" si="19"/>
        <v>0</v>
      </c>
    </row>
    <row r="89" spans="2:15" x14ac:dyDescent="0.2">
      <c r="B89" s="84">
        <v>35</v>
      </c>
      <c r="C89" s="83" t="s">
        <v>1293</v>
      </c>
      <c r="D89" s="224">
        <f>SUMIFS(MEL!R:R,MEL!R:R,"&lt;&gt;",MEL!$I:$I,B89,MEL!$U:$U,"PERM")</f>
        <v>0</v>
      </c>
      <c r="E89" s="224">
        <f>SUMIFS(MEL!R:R,MEL!R:R,"&lt;&gt;",MEL!$I:$I,B89,MEL!$U:$U,"TEMP")+SUMIFS(MEL!R:R,MEL!R:R,"&lt;&gt;",MEL!$I:$I,B89,MEL!$U:$U,"FUT")</f>
        <v>0</v>
      </c>
      <c r="F89" s="224">
        <f t="shared" si="20"/>
        <v>0</v>
      </c>
      <c r="G89" s="224">
        <f>SUMIFS(MEL!W:W,MEL!W:W,"&lt;&gt;",MEL!$I:$I,$B89,MEL!$U:$U,"PERM")</f>
        <v>0</v>
      </c>
      <c r="H89" s="224">
        <f>SUMIFS(MEL!W:W,MEL!W:W,"&lt;&gt;",MEL!$I:$I,$B89,MEL!$U:$U,"TEMP")+SUMIFS(MEL!W:W,MEL!W:W,"&lt;&gt;",MEL!$I:$I,$B89,MEL!$U:$U,"FUT")</f>
        <v>0</v>
      </c>
      <c r="I89" s="224">
        <f t="shared" si="21"/>
        <v>0</v>
      </c>
      <c r="J89" s="224">
        <f>SUMIFS(MEL!X:X,MEL!X:X,"&lt;&gt;",MEL!$I:$I,$B89,MEL!$U:$U,"PERM")</f>
        <v>0</v>
      </c>
      <c r="K89" s="224">
        <f>SUMIFS(MEL!X:X,MEL!X:X,"&lt;&gt;",MEL!$I:$I,$B89,MEL!$U:$U,"TEMP")+SUMIFS(MEL!X:X,MEL!X:X,"&lt;&gt;",MEL!$I:$I,$B89,MEL!$U:$U,"FUT")</f>
        <v>0</v>
      </c>
      <c r="L89" s="224">
        <f t="shared" si="22"/>
        <v>0</v>
      </c>
      <c r="M89" s="224">
        <f>SUMIFS(MEL!Y:Y,MEL!Y:Y,"&lt;&gt;",MEL!$I:$I,$B89,MEL!$U:$U,"PERM")</f>
        <v>0</v>
      </c>
      <c r="N89" s="224">
        <f>SUMIFS(MEL!Y:Y,MEL!Y:Y,"&lt;&gt;",MEL!$I:$I,$B89,MEL!$U:$U,"TEMP")+SUMIFS(MEL!Y:Y,MEL!Y:Y,"&lt;&gt;",MEL!$I:$I,$B89,MEL!$U:$U,"FUT")</f>
        <v>0</v>
      </c>
      <c r="O89" s="225">
        <f t="shared" si="19"/>
        <v>0</v>
      </c>
    </row>
    <row r="90" spans="2:15" x14ac:dyDescent="0.2">
      <c r="B90" s="84">
        <v>36</v>
      </c>
      <c r="C90" s="83" t="s">
        <v>1294</v>
      </c>
      <c r="D90" s="224">
        <f>SUMIFS(MEL!R:R,MEL!R:R,"&lt;&gt;",MEL!$I:$I,B90,MEL!$U:$U,"PERM")</f>
        <v>0</v>
      </c>
      <c r="E90" s="224">
        <f>SUMIFS(MEL!R:R,MEL!R:R,"&lt;&gt;",MEL!$I:$I,B90,MEL!$U:$U,"TEMP")+SUMIFS(MEL!R:R,MEL!R:R,"&lt;&gt;",MEL!$I:$I,B90,MEL!$U:$U,"FUT")</f>
        <v>0</v>
      </c>
      <c r="F90" s="224">
        <f t="shared" si="20"/>
        <v>0</v>
      </c>
      <c r="G90" s="224">
        <f>SUMIFS(MEL!W:W,MEL!W:W,"&lt;&gt;",MEL!$I:$I,$B90,MEL!$U:$U,"PERM")</f>
        <v>0</v>
      </c>
      <c r="H90" s="224">
        <f>SUMIFS(MEL!W:W,MEL!W:W,"&lt;&gt;",MEL!$I:$I,$B90,MEL!$U:$U,"TEMP")+SUMIFS(MEL!W:W,MEL!W:W,"&lt;&gt;",MEL!$I:$I,$B90,MEL!$U:$U,"FUT")</f>
        <v>0</v>
      </c>
      <c r="I90" s="224">
        <f t="shared" si="21"/>
        <v>0</v>
      </c>
      <c r="J90" s="224">
        <f>SUMIFS(MEL!X:X,MEL!X:X,"&lt;&gt;",MEL!$I:$I,$B90,MEL!$U:$U,"PERM")</f>
        <v>0</v>
      </c>
      <c r="K90" s="224">
        <f>SUMIFS(MEL!X:X,MEL!X:X,"&lt;&gt;",MEL!$I:$I,$B90,MEL!$U:$U,"TEMP")+SUMIFS(MEL!X:X,MEL!X:X,"&lt;&gt;",MEL!$I:$I,$B90,MEL!$U:$U,"FUT")</f>
        <v>0</v>
      </c>
      <c r="L90" s="224">
        <f t="shared" si="22"/>
        <v>0</v>
      </c>
      <c r="M90" s="224">
        <f>SUMIFS(MEL!Y:Y,MEL!Y:Y,"&lt;&gt;",MEL!$I:$I,$B90,MEL!$U:$U,"PERM")</f>
        <v>0</v>
      </c>
      <c r="N90" s="224">
        <f>SUMIFS(MEL!Y:Y,MEL!Y:Y,"&lt;&gt;",MEL!$I:$I,$B90,MEL!$U:$U,"TEMP")+SUMIFS(MEL!Y:Y,MEL!Y:Y,"&lt;&gt;",MEL!$I:$I,$B90,MEL!$U:$U,"FUT")</f>
        <v>0</v>
      </c>
      <c r="O90" s="225">
        <f t="shared" si="19"/>
        <v>0</v>
      </c>
    </row>
    <row r="91" spans="2:15" x14ac:dyDescent="0.2">
      <c r="B91" s="84">
        <v>37</v>
      </c>
      <c r="C91" s="83" t="s">
        <v>1295</v>
      </c>
      <c r="D91" s="224">
        <f>SUMIFS(MEL!R:R,MEL!R:R,"&lt;&gt;",MEL!$I:$I,B91,MEL!$U:$U,"PERM")</f>
        <v>0</v>
      </c>
      <c r="E91" s="224">
        <f>SUMIFS(MEL!R:R,MEL!R:R,"&lt;&gt;",MEL!$I:$I,B91,MEL!$U:$U,"TEMP")+SUMIFS(MEL!R:R,MEL!R:R,"&lt;&gt;",MEL!$I:$I,B91,MEL!$U:$U,"FUT")</f>
        <v>0</v>
      </c>
      <c r="F91" s="224">
        <f t="shared" si="20"/>
        <v>0</v>
      </c>
      <c r="G91" s="224">
        <f>SUMIFS(MEL!W:W,MEL!W:W,"&lt;&gt;",MEL!$I:$I,$B91,MEL!$U:$U,"PERM")</f>
        <v>0</v>
      </c>
      <c r="H91" s="224">
        <f>SUMIFS(MEL!W:W,MEL!W:W,"&lt;&gt;",MEL!$I:$I,$B91,MEL!$U:$U,"TEMP")+SUMIFS(MEL!W:W,MEL!W:W,"&lt;&gt;",MEL!$I:$I,$B91,MEL!$U:$U,"FUT")</f>
        <v>0</v>
      </c>
      <c r="I91" s="224">
        <f t="shared" si="21"/>
        <v>0</v>
      </c>
      <c r="J91" s="224">
        <f>SUMIFS(MEL!X:X,MEL!X:X,"&lt;&gt;",MEL!$I:$I,$B91,MEL!$U:$U,"PERM")</f>
        <v>0</v>
      </c>
      <c r="K91" s="224">
        <f>SUMIFS(MEL!X:X,MEL!X:X,"&lt;&gt;",MEL!$I:$I,$B91,MEL!$U:$U,"TEMP")+SUMIFS(MEL!X:X,MEL!X:X,"&lt;&gt;",MEL!$I:$I,$B91,MEL!$U:$U,"FUT")</f>
        <v>0</v>
      </c>
      <c r="L91" s="224">
        <f t="shared" si="22"/>
        <v>0</v>
      </c>
      <c r="M91" s="224">
        <f>SUMIFS(MEL!Y:Y,MEL!Y:Y,"&lt;&gt;",MEL!$I:$I,$B91,MEL!$U:$U,"PERM")</f>
        <v>0</v>
      </c>
      <c r="N91" s="224">
        <f>SUMIFS(MEL!Y:Y,MEL!Y:Y,"&lt;&gt;",MEL!$I:$I,$B91,MEL!$U:$U,"TEMP")+SUMIFS(MEL!Y:Y,MEL!Y:Y,"&lt;&gt;",MEL!$I:$I,$B91,MEL!$U:$U,"FUT")</f>
        <v>0</v>
      </c>
      <c r="O91" s="225">
        <f t="shared" si="19"/>
        <v>0</v>
      </c>
    </row>
    <row r="92" spans="2:15" x14ac:dyDescent="0.2">
      <c r="B92" s="84">
        <v>38</v>
      </c>
      <c r="C92" s="83" t="s">
        <v>1296</v>
      </c>
      <c r="D92" s="224">
        <f>SUMIFS(MEL!R:R,MEL!R:R,"&lt;&gt;",MEL!$I:$I,B92,MEL!$U:$U,"PERM")</f>
        <v>0</v>
      </c>
      <c r="E92" s="224">
        <f>SUMIFS(MEL!R:R,MEL!R:R,"&lt;&gt;",MEL!$I:$I,B92,MEL!$U:$U,"TEMP")+SUMIFS(MEL!R:R,MEL!R:R,"&lt;&gt;",MEL!$I:$I,B92,MEL!$U:$U,"FUT")</f>
        <v>0</v>
      </c>
      <c r="F92" s="224">
        <f t="shared" si="20"/>
        <v>0</v>
      </c>
      <c r="G92" s="224">
        <f>SUMIFS(MEL!W:W,MEL!W:W,"&lt;&gt;",MEL!$I:$I,$B92,MEL!$U:$U,"PERM")</f>
        <v>0</v>
      </c>
      <c r="H92" s="224">
        <f>SUMIFS(MEL!W:W,MEL!W:W,"&lt;&gt;",MEL!$I:$I,$B92,MEL!$U:$U,"TEMP")+SUMIFS(MEL!W:W,MEL!W:W,"&lt;&gt;",MEL!$I:$I,$B92,MEL!$U:$U,"FUT")</f>
        <v>0</v>
      </c>
      <c r="I92" s="224">
        <f t="shared" si="21"/>
        <v>0</v>
      </c>
      <c r="J92" s="224">
        <f>SUMIFS(MEL!X:X,MEL!X:X,"&lt;&gt;",MEL!$I:$I,$B92,MEL!$U:$U,"PERM")</f>
        <v>0</v>
      </c>
      <c r="K92" s="224">
        <f>SUMIFS(MEL!X:X,MEL!X:X,"&lt;&gt;",MEL!$I:$I,$B92,MEL!$U:$U,"TEMP")+SUMIFS(MEL!X:X,MEL!X:X,"&lt;&gt;",MEL!$I:$I,$B92,MEL!$U:$U,"FUT")</f>
        <v>0</v>
      </c>
      <c r="L92" s="224">
        <f t="shared" si="22"/>
        <v>0</v>
      </c>
      <c r="M92" s="224">
        <f>SUMIFS(MEL!Y:Y,MEL!Y:Y,"&lt;&gt;",MEL!$I:$I,$B92,MEL!$U:$U,"PERM")</f>
        <v>0</v>
      </c>
      <c r="N92" s="224">
        <f>SUMIFS(MEL!Y:Y,MEL!Y:Y,"&lt;&gt;",MEL!$I:$I,$B92,MEL!$U:$U,"TEMP")+SUMIFS(MEL!Y:Y,MEL!Y:Y,"&lt;&gt;",MEL!$I:$I,$B92,MEL!$U:$U,"FUT")</f>
        <v>0</v>
      </c>
      <c r="O92" s="225">
        <f t="shared" si="19"/>
        <v>0</v>
      </c>
    </row>
    <row r="93" spans="2:15" x14ac:dyDescent="0.2">
      <c r="B93" s="84">
        <v>39</v>
      </c>
      <c r="C93" s="83" t="s">
        <v>1297</v>
      </c>
      <c r="D93" s="224">
        <f>SUMIFS(MEL!R:R,MEL!R:R,"&lt;&gt;",MEL!$I:$I,B93,MEL!$U:$U,"PERM")</f>
        <v>0</v>
      </c>
      <c r="E93" s="224">
        <f>SUMIFS(MEL!R:R,MEL!R:R,"&lt;&gt;",MEL!$I:$I,B93,MEL!$U:$U,"TEMP")+SUMIFS(MEL!R:R,MEL!R:R,"&lt;&gt;",MEL!$I:$I,B93,MEL!$U:$U,"FUT")</f>
        <v>0</v>
      </c>
      <c r="F93" s="224">
        <f t="shared" si="20"/>
        <v>0</v>
      </c>
      <c r="G93" s="224">
        <f>SUMIFS(MEL!W:W,MEL!W:W,"&lt;&gt;",MEL!$I:$I,$B93,MEL!$U:$U,"PERM")</f>
        <v>0</v>
      </c>
      <c r="H93" s="224">
        <f>SUMIFS(MEL!W:W,MEL!W:W,"&lt;&gt;",MEL!$I:$I,$B93,MEL!$U:$U,"TEMP")+SUMIFS(MEL!W:W,MEL!W:W,"&lt;&gt;",MEL!$I:$I,$B93,MEL!$U:$U,"FUT")</f>
        <v>0</v>
      </c>
      <c r="I93" s="224">
        <f t="shared" si="21"/>
        <v>0</v>
      </c>
      <c r="J93" s="224">
        <f>SUMIFS(MEL!X:X,MEL!X:X,"&lt;&gt;",MEL!$I:$I,$B93,MEL!$U:$U,"PERM")</f>
        <v>0</v>
      </c>
      <c r="K93" s="224">
        <f>SUMIFS(MEL!X:X,MEL!X:X,"&lt;&gt;",MEL!$I:$I,$B93,MEL!$U:$U,"TEMP")+SUMIFS(MEL!X:X,MEL!X:X,"&lt;&gt;",MEL!$I:$I,$B93,MEL!$U:$U,"FUT")</f>
        <v>0</v>
      </c>
      <c r="L93" s="224">
        <f t="shared" si="22"/>
        <v>0</v>
      </c>
      <c r="M93" s="224">
        <f>SUMIFS(MEL!Y:Y,MEL!Y:Y,"&lt;&gt;",MEL!$I:$I,$B93,MEL!$U:$U,"PERM")</f>
        <v>0</v>
      </c>
      <c r="N93" s="224">
        <f>SUMIFS(MEL!Y:Y,MEL!Y:Y,"&lt;&gt;",MEL!$I:$I,$B93,MEL!$U:$U,"TEMP")+SUMIFS(MEL!Y:Y,MEL!Y:Y,"&lt;&gt;",MEL!$I:$I,$B93,MEL!$U:$U,"FUT")</f>
        <v>0</v>
      </c>
      <c r="O93" s="225">
        <f t="shared" si="19"/>
        <v>0</v>
      </c>
    </row>
    <row r="94" spans="2:15" x14ac:dyDescent="0.2">
      <c r="B94" s="84">
        <v>40</v>
      </c>
      <c r="C94" s="83" t="s">
        <v>1298</v>
      </c>
      <c r="D94" s="224">
        <f>SUMIFS(MEL!R:R,MEL!R:R,"&lt;&gt;",MEL!$I:$I,B94,MEL!$U:$U,"PERM")</f>
        <v>0</v>
      </c>
      <c r="E94" s="224">
        <f>SUMIFS(MEL!R:R,MEL!R:R,"&lt;&gt;",MEL!$I:$I,B94,MEL!$U:$U,"TEMP")+SUMIFS(MEL!R:R,MEL!R:R,"&lt;&gt;",MEL!$I:$I,B94,MEL!$U:$U,"FUT")</f>
        <v>0</v>
      </c>
      <c r="F94" s="224">
        <f t="shared" si="20"/>
        <v>0</v>
      </c>
      <c r="G94" s="224">
        <f>SUMIFS(MEL!W:W,MEL!W:W,"&lt;&gt;",MEL!$I:$I,$B94,MEL!$U:$U,"PERM")</f>
        <v>0</v>
      </c>
      <c r="H94" s="224">
        <f>SUMIFS(MEL!W:W,MEL!W:W,"&lt;&gt;",MEL!$I:$I,$B94,MEL!$U:$U,"TEMP")+SUMIFS(MEL!W:W,MEL!W:W,"&lt;&gt;",MEL!$I:$I,$B94,MEL!$U:$U,"FUT")</f>
        <v>0</v>
      </c>
      <c r="I94" s="224">
        <f t="shared" si="21"/>
        <v>0</v>
      </c>
      <c r="J94" s="224">
        <f>SUMIFS(MEL!X:X,MEL!X:X,"&lt;&gt;",MEL!$I:$I,$B94,MEL!$U:$U,"PERM")</f>
        <v>0</v>
      </c>
      <c r="K94" s="224">
        <f>SUMIFS(MEL!X:X,MEL!X:X,"&lt;&gt;",MEL!$I:$I,$B94,MEL!$U:$U,"TEMP")+SUMIFS(MEL!X:X,MEL!X:X,"&lt;&gt;",MEL!$I:$I,$B94,MEL!$U:$U,"FUT")</f>
        <v>0</v>
      </c>
      <c r="L94" s="224">
        <f t="shared" si="22"/>
        <v>0</v>
      </c>
      <c r="M94" s="224">
        <f>SUMIFS(MEL!Y:Y,MEL!Y:Y,"&lt;&gt;",MEL!$I:$I,$B94,MEL!$U:$U,"PERM")</f>
        <v>0</v>
      </c>
      <c r="N94" s="224">
        <f>SUMIFS(MEL!Y:Y,MEL!Y:Y,"&lt;&gt;",MEL!$I:$I,$B94,MEL!$U:$U,"TEMP")+SUMIFS(MEL!Y:Y,MEL!Y:Y,"&lt;&gt;",MEL!$I:$I,$B94,MEL!$U:$U,"FUT")</f>
        <v>0</v>
      </c>
      <c r="O94" s="225">
        <f t="shared" si="19"/>
        <v>0</v>
      </c>
    </row>
    <row r="95" spans="2:15" x14ac:dyDescent="0.2">
      <c r="B95" s="84">
        <v>41</v>
      </c>
      <c r="C95" s="83" t="s">
        <v>1299</v>
      </c>
      <c r="D95" s="224">
        <f>SUMIFS(MEL!R:R,MEL!R:R,"&lt;&gt;",MEL!$I:$I,B95,MEL!$U:$U,"PERM")</f>
        <v>0</v>
      </c>
      <c r="E95" s="224">
        <f>SUMIFS(MEL!R:R,MEL!R:R,"&lt;&gt;",MEL!$I:$I,B95,MEL!$U:$U,"TEMP")+SUMIFS(MEL!R:R,MEL!R:R,"&lt;&gt;",MEL!$I:$I,B95,MEL!$U:$U,"FUT")</f>
        <v>23.505599999999998</v>
      </c>
      <c r="F95" s="224">
        <f t="shared" si="20"/>
        <v>23.505599999999998</v>
      </c>
      <c r="G95" s="224">
        <f>SUMIFS(MEL!W:W,MEL!W:W,"&lt;&gt;",MEL!$I:$I,$B95,MEL!$U:$U,"PERM")</f>
        <v>0</v>
      </c>
      <c r="H95" s="224">
        <f>SUMIFS(MEL!W:W,MEL!W:W,"&lt;&gt;",MEL!$I:$I,$B95,MEL!$U:$U,"TEMP")+SUMIFS(MEL!W:W,MEL!W:W,"&lt;&gt;",MEL!$I:$I,$B95,MEL!$U:$U,"FUT")</f>
        <v>17100</v>
      </c>
      <c r="I95" s="224">
        <f t="shared" si="21"/>
        <v>17100</v>
      </c>
      <c r="J95" s="224">
        <f>SUMIFS(MEL!X:X,MEL!X:X,"&lt;&gt;",MEL!$I:$I,$B95,MEL!$U:$U,"PERM")</f>
        <v>0</v>
      </c>
      <c r="K95" s="224">
        <f>SUMIFS(MEL!X:X,MEL!X:X,"&lt;&gt;",MEL!$I:$I,$B95,MEL!$U:$U,"TEMP")+SUMIFS(MEL!X:X,MEL!X:X,"&lt;&gt;",MEL!$I:$I,$B95,MEL!$U:$U,"FUT")</f>
        <v>19665</v>
      </c>
      <c r="L95" s="224">
        <f t="shared" si="22"/>
        <v>19665</v>
      </c>
      <c r="M95" s="224">
        <f>SUMIFS(MEL!Y:Y,MEL!Y:Y,"&lt;&gt;",MEL!$I:$I,$B95,MEL!$U:$U,"PERM")</f>
        <v>0</v>
      </c>
      <c r="N95" s="224">
        <f>SUMIFS(MEL!Y:Y,MEL!Y:Y,"&lt;&gt;",MEL!$I:$I,$B95,MEL!$U:$U,"TEMP")+SUMIFS(MEL!Y:Y,MEL!Y:Y,"&lt;&gt;",MEL!$I:$I,$B95,MEL!$U:$U,"FUT")</f>
        <v>0</v>
      </c>
      <c r="O95" s="225">
        <f t="shared" si="19"/>
        <v>0</v>
      </c>
    </row>
    <row r="96" spans="2:15" x14ac:dyDescent="0.2">
      <c r="B96" s="84">
        <v>42</v>
      </c>
      <c r="C96" s="83" t="s">
        <v>1300</v>
      </c>
      <c r="D96" s="224">
        <f>SUMIFS(MEL!R:R,MEL!R:R,"&lt;&gt;",MEL!$I:$I,B96,MEL!$U:$U,"PERM")</f>
        <v>2.4</v>
      </c>
      <c r="E96" s="224">
        <f>SUMIFS(MEL!R:R,MEL!R:R,"&lt;&gt;",MEL!$I:$I,B96,MEL!$U:$U,"TEMP")+SUMIFS(MEL!R:R,MEL!R:R,"&lt;&gt;",MEL!$I:$I,B96,MEL!$U:$U,"FUT")</f>
        <v>7.9599999999999991</v>
      </c>
      <c r="F96" s="224">
        <f t="shared" si="20"/>
        <v>10.36</v>
      </c>
      <c r="G96" s="224">
        <f>SUMIFS(MEL!W:W,MEL!W:W,"&lt;&gt;",MEL!$I:$I,$B96,MEL!$U:$U,"PERM")</f>
        <v>1200</v>
      </c>
      <c r="H96" s="224">
        <f>SUMIFS(MEL!W:W,MEL!W:W,"&lt;&gt;",MEL!$I:$I,$B96,MEL!$U:$U,"TEMP")+SUMIFS(MEL!W:W,MEL!W:W,"&lt;&gt;",MEL!$I:$I,$B96,MEL!$U:$U,"FUT")</f>
        <v>9090</v>
      </c>
      <c r="I96" s="224">
        <f t="shared" si="21"/>
        <v>10290</v>
      </c>
      <c r="J96" s="224">
        <f>SUMIFS(MEL!X:X,MEL!X:X,"&lt;&gt;",MEL!$I:$I,$B96,MEL!$U:$U,"PERM")</f>
        <v>1380</v>
      </c>
      <c r="K96" s="224">
        <f>SUMIFS(MEL!X:X,MEL!X:X,"&lt;&gt;",MEL!$I:$I,$B96,MEL!$U:$U,"TEMP")+SUMIFS(MEL!X:X,MEL!X:X,"&lt;&gt;",MEL!$I:$I,$B96,MEL!$U:$U,"FUT")</f>
        <v>10453.5</v>
      </c>
      <c r="L96" s="224">
        <f t="shared" si="22"/>
        <v>11833.5</v>
      </c>
      <c r="M96" s="224">
        <f>SUMIFS(MEL!Y:Y,MEL!Y:Y,"&lt;&gt;",MEL!$I:$I,$B96,MEL!$U:$U,"PERM")</f>
        <v>0</v>
      </c>
      <c r="N96" s="224">
        <f>SUMIFS(MEL!Y:Y,MEL!Y:Y,"&lt;&gt;",MEL!$I:$I,$B96,MEL!$U:$U,"TEMP")+SUMIFS(MEL!Y:Y,MEL!Y:Y,"&lt;&gt;",MEL!$I:$I,$B96,MEL!$U:$U,"FUT")</f>
        <v>0</v>
      </c>
      <c r="O96" s="225">
        <f t="shared" si="19"/>
        <v>0</v>
      </c>
    </row>
    <row r="97" spans="2:15" x14ac:dyDescent="0.2">
      <c r="B97" s="84">
        <v>43</v>
      </c>
      <c r="C97" s="83" t="s">
        <v>1301</v>
      </c>
      <c r="D97" s="224">
        <f>SUMIFS(MEL!R:R,MEL!R:R,"&lt;&gt;",MEL!$I:$I,B97,MEL!$U:$U,"PERM")</f>
        <v>60.857743999999997</v>
      </c>
      <c r="E97" s="224">
        <f>SUMIFS(MEL!R:R,MEL!R:R,"&lt;&gt;",MEL!$I:$I,B97,MEL!$U:$U,"TEMP")+SUMIFS(MEL!R:R,MEL!R:R,"&lt;&gt;",MEL!$I:$I,B97,MEL!$U:$U,"FUT")</f>
        <v>0</v>
      </c>
      <c r="F97" s="224">
        <f t="shared" si="20"/>
        <v>60.857743999999997</v>
      </c>
      <c r="G97" s="224">
        <f>SUMIFS(MEL!W:W,MEL!W:W,"&lt;&gt;",MEL!$I:$I,$B97,MEL!$U:$U,"PERM")</f>
        <v>48103</v>
      </c>
      <c r="H97" s="224">
        <f>SUMIFS(MEL!W:W,MEL!W:W,"&lt;&gt;",MEL!$I:$I,$B97,MEL!$U:$U,"TEMP")+SUMIFS(MEL!W:W,MEL!W:W,"&lt;&gt;",MEL!$I:$I,$B97,MEL!$U:$U,"FUT")</f>
        <v>0</v>
      </c>
      <c r="I97" s="224">
        <f t="shared" si="21"/>
        <v>48103</v>
      </c>
      <c r="J97" s="224">
        <f>SUMIFS(MEL!X:X,MEL!X:X,"&lt;&gt;",MEL!$I:$I,$B97,MEL!$U:$U,"PERM")</f>
        <v>53995.95</v>
      </c>
      <c r="K97" s="224">
        <f>SUMIFS(MEL!X:X,MEL!X:X,"&lt;&gt;",MEL!$I:$I,$B97,MEL!$U:$U,"TEMP")+SUMIFS(MEL!X:X,MEL!X:X,"&lt;&gt;",MEL!$I:$I,$B97,MEL!$U:$U,"FUT")</f>
        <v>0</v>
      </c>
      <c r="L97" s="224">
        <f t="shared" si="22"/>
        <v>53995.95</v>
      </c>
      <c r="M97" s="224">
        <f>SUMIFS(MEL!Y:Y,MEL!Y:Y,"&lt;&gt;",MEL!$I:$I,$B97,MEL!$U:$U,"PERM")</f>
        <v>63300</v>
      </c>
      <c r="N97" s="224">
        <f>SUMIFS(MEL!Y:Y,MEL!Y:Y,"&lt;&gt;",MEL!$I:$I,$B97,MEL!$U:$U,"TEMP")+SUMIFS(MEL!Y:Y,MEL!Y:Y,"&lt;&gt;",MEL!$I:$I,$B97,MEL!$U:$U,"FUT")</f>
        <v>0</v>
      </c>
      <c r="O97" s="225">
        <f t="shared" si="19"/>
        <v>63300</v>
      </c>
    </row>
    <row r="98" spans="2:15" x14ac:dyDescent="0.2">
      <c r="B98" s="84">
        <v>44</v>
      </c>
      <c r="C98" s="83" t="s">
        <v>1302</v>
      </c>
      <c r="D98" s="224">
        <f>SUMIFS(MEL!R:R,MEL!R:R,"&lt;&gt;",MEL!$I:$I,B98,MEL!$U:$U,"PERM")</f>
        <v>0</v>
      </c>
      <c r="E98" s="224">
        <f>SUMIFS(MEL!R:R,MEL!R:R,"&lt;&gt;",MEL!$I:$I,B98,MEL!$U:$U,"TEMP")+SUMIFS(MEL!R:R,MEL!R:R,"&lt;&gt;",MEL!$I:$I,B98,MEL!$U:$U,"FUT")</f>
        <v>0</v>
      </c>
      <c r="F98" s="224">
        <f t="shared" si="20"/>
        <v>0</v>
      </c>
      <c r="G98" s="224">
        <f>SUMIFS(MEL!W:W,MEL!W:W,"&lt;&gt;",MEL!$I:$I,$B98,MEL!$U:$U,"PERM")</f>
        <v>0</v>
      </c>
      <c r="H98" s="224">
        <f>SUMIFS(MEL!W:W,MEL!W:W,"&lt;&gt;",MEL!$I:$I,$B98,MEL!$U:$U,"TEMP")+SUMIFS(MEL!W:W,MEL!W:W,"&lt;&gt;",MEL!$I:$I,$B98,MEL!$U:$U,"FUT")</f>
        <v>0</v>
      </c>
      <c r="I98" s="224">
        <f t="shared" si="21"/>
        <v>0</v>
      </c>
      <c r="J98" s="224">
        <f>SUMIFS(MEL!X:X,MEL!X:X,"&lt;&gt;",MEL!$I:$I,$B98,MEL!$U:$U,"PERM")</f>
        <v>0</v>
      </c>
      <c r="K98" s="224">
        <f>SUMIFS(MEL!X:X,MEL!X:X,"&lt;&gt;",MEL!$I:$I,$B98,MEL!$U:$U,"TEMP")+SUMIFS(MEL!X:X,MEL!X:X,"&lt;&gt;",MEL!$I:$I,$B98,MEL!$U:$U,"FUT")</f>
        <v>0</v>
      </c>
      <c r="L98" s="224">
        <f t="shared" si="22"/>
        <v>0</v>
      </c>
      <c r="M98" s="224">
        <f>SUMIFS(MEL!Y:Y,MEL!Y:Y,"&lt;&gt;",MEL!$I:$I,$B98,MEL!$U:$U,"PERM")</f>
        <v>0</v>
      </c>
      <c r="N98" s="224">
        <f>SUMIFS(MEL!Y:Y,MEL!Y:Y,"&lt;&gt;",MEL!$I:$I,$B98,MEL!$U:$U,"TEMP")+SUMIFS(MEL!Y:Y,MEL!Y:Y,"&lt;&gt;",MEL!$I:$I,$B98,MEL!$U:$U,"FUT")</f>
        <v>0</v>
      </c>
      <c r="O98" s="225">
        <f t="shared" si="19"/>
        <v>0</v>
      </c>
    </row>
    <row r="99" spans="2:15" x14ac:dyDescent="0.2">
      <c r="B99" s="84">
        <v>45</v>
      </c>
      <c r="C99" s="83" t="s">
        <v>1303</v>
      </c>
      <c r="D99" s="224">
        <f>SUMIFS(MEL!R:R,MEL!R:R,"&lt;&gt;",MEL!$I:$I,B99,MEL!$U:$U,"PERM")</f>
        <v>0</v>
      </c>
      <c r="E99" s="224">
        <f>SUMIFS(MEL!R:R,MEL!R:R,"&lt;&gt;",MEL!$I:$I,B99,MEL!$U:$U,"TEMP")+SUMIFS(MEL!R:R,MEL!R:R,"&lt;&gt;",MEL!$I:$I,B99,MEL!$U:$U,"FUT")</f>
        <v>0</v>
      </c>
      <c r="F99" s="224">
        <f t="shared" si="20"/>
        <v>0</v>
      </c>
      <c r="G99" s="224">
        <f>SUMIFS(MEL!W:W,MEL!W:W,"&lt;&gt;",MEL!$I:$I,$B99,MEL!$U:$U,"PERM")</f>
        <v>0</v>
      </c>
      <c r="H99" s="224">
        <f>SUMIFS(MEL!W:W,MEL!W:W,"&lt;&gt;",MEL!$I:$I,$B99,MEL!$U:$U,"TEMP")+SUMIFS(MEL!W:W,MEL!W:W,"&lt;&gt;",MEL!$I:$I,$B99,MEL!$U:$U,"FUT")</f>
        <v>0</v>
      </c>
      <c r="I99" s="224">
        <f t="shared" si="21"/>
        <v>0</v>
      </c>
      <c r="J99" s="224">
        <f>SUMIFS(MEL!X:X,MEL!X:X,"&lt;&gt;",MEL!$I:$I,$B99,MEL!$U:$U,"PERM")</f>
        <v>0</v>
      </c>
      <c r="K99" s="224">
        <f>SUMIFS(MEL!X:X,MEL!X:X,"&lt;&gt;",MEL!$I:$I,$B99,MEL!$U:$U,"TEMP")+SUMIFS(MEL!X:X,MEL!X:X,"&lt;&gt;",MEL!$I:$I,$B99,MEL!$U:$U,"FUT")</f>
        <v>0</v>
      </c>
      <c r="L99" s="224">
        <f t="shared" si="22"/>
        <v>0</v>
      </c>
      <c r="M99" s="224">
        <f>SUMIFS(MEL!Y:Y,MEL!Y:Y,"&lt;&gt;",MEL!$I:$I,$B99,MEL!$U:$U,"PERM")</f>
        <v>0</v>
      </c>
      <c r="N99" s="224">
        <f>SUMIFS(MEL!Y:Y,MEL!Y:Y,"&lt;&gt;",MEL!$I:$I,$B99,MEL!$U:$U,"TEMP")+SUMIFS(MEL!Y:Y,MEL!Y:Y,"&lt;&gt;",MEL!$I:$I,$B99,MEL!$U:$U,"FUT")</f>
        <v>0</v>
      </c>
      <c r="O99" s="225">
        <f t="shared" si="19"/>
        <v>0</v>
      </c>
    </row>
    <row r="100" spans="2:15" x14ac:dyDescent="0.2">
      <c r="B100" s="84">
        <v>46</v>
      </c>
      <c r="C100" s="83" t="s">
        <v>1304</v>
      </c>
      <c r="D100" s="224">
        <f>SUMIFS(MEL!R:R,MEL!R:R,"&lt;&gt;",MEL!$I:$I,B100,MEL!$U:$U,"PERM")</f>
        <v>0</v>
      </c>
      <c r="E100" s="224">
        <f>SUMIFS(MEL!R:R,MEL!R:R,"&lt;&gt;",MEL!$I:$I,B100,MEL!$U:$U,"TEMP")+SUMIFS(MEL!R:R,MEL!R:R,"&lt;&gt;",MEL!$I:$I,B100,MEL!$U:$U,"FUT")</f>
        <v>36.257343999999996</v>
      </c>
      <c r="F100" s="224">
        <f t="shared" si="20"/>
        <v>36.257343999999996</v>
      </c>
      <c r="G100" s="224">
        <f>SUMIFS(MEL!W:W,MEL!W:W,"&lt;&gt;",MEL!$I:$I,$B100,MEL!$U:$U,"PERM")</f>
        <v>0</v>
      </c>
      <c r="H100" s="224">
        <f>SUMIFS(MEL!W:W,MEL!W:W,"&lt;&gt;",MEL!$I:$I,$B100,MEL!$U:$U,"TEMP")+SUMIFS(MEL!W:W,MEL!W:W,"&lt;&gt;",MEL!$I:$I,$B100,MEL!$U:$U,"FUT")</f>
        <v>29400</v>
      </c>
      <c r="I100" s="224">
        <f t="shared" si="21"/>
        <v>29400</v>
      </c>
      <c r="J100" s="224">
        <f>SUMIFS(MEL!X:X,MEL!X:X,"&lt;&gt;",MEL!$I:$I,$B100,MEL!$U:$U,"PERM")</f>
        <v>0</v>
      </c>
      <c r="K100" s="224">
        <f>SUMIFS(MEL!X:X,MEL!X:X,"&lt;&gt;",MEL!$I:$I,$B100,MEL!$U:$U,"TEMP")+SUMIFS(MEL!X:X,MEL!X:X,"&lt;&gt;",MEL!$I:$I,$B100,MEL!$U:$U,"FUT")</f>
        <v>33810</v>
      </c>
      <c r="L100" s="224">
        <f t="shared" si="22"/>
        <v>33810</v>
      </c>
      <c r="M100" s="224">
        <f>SUMIFS(MEL!Y:Y,MEL!Y:Y,"&lt;&gt;",MEL!$I:$I,$B100,MEL!$U:$U,"PERM")</f>
        <v>0</v>
      </c>
      <c r="N100" s="224">
        <f>SUMIFS(MEL!Y:Y,MEL!Y:Y,"&lt;&gt;",MEL!$I:$I,$B100,MEL!$U:$U,"TEMP")+SUMIFS(MEL!Y:Y,MEL!Y:Y,"&lt;&gt;",MEL!$I:$I,$B100,MEL!$U:$U,"FUT")</f>
        <v>0</v>
      </c>
      <c r="O100" s="225">
        <f t="shared" si="19"/>
        <v>0</v>
      </c>
    </row>
    <row r="101" spans="2:15" x14ac:dyDescent="0.2">
      <c r="B101" s="84">
        <v>47</v>
      </c>
      <c r="C101" s="83" t="s">
        <v>1305</v>
      </c>
      <c r="D101" s="224">
        <f>SUMIFS(MEL!R:R,MEL!R:R,"&lt;&gt;",MEL!$I:$I,B101,MEL!$U:$U,"PERM")</f>
        <v>21.34</v>
      </c>
      <c r="E101" s="224">
        <f>SUMIFS(MEL!R:R,MEL!R:R,"&lt;&gt;",MEL!$I:$I,B101,MEL!$U:$U,"TEMP")+SUMIFS(MEL!R:R,MEL!R:R,"&lt;&gt;",MEL!$I:$I,B101,MEL!$U:$U,"FUT")</f>
        <v>0</v>
      </c>
      <c r="F101" s="224">
        <f t="shared" si="20"/>
        <v>21.34</v>
      </c>
      <c r="G101" s="224">
        <f>SUMIFS(MEL!W:W,MEL!W:W,"&lt;&gt;",MEL!$I:$I,$B101,MEL!$U:$U,"PERM")</f>
        <v>7100</v>
      </c>
      <c r="H101" s="224">
        <f>SUMIFS(MEL!W:W,MEL!W:W,"&lt;&gt;",MEL!$I:$I,$B101,MEL!$U:$U,"TEMP")+SUMIFS(MEL!W:W,MEL!W:W,"&lt;&gt;",MEL!$I:$I,$B101,MEL!$U:$U,"FUT")</f>
        <v>0</v>
      </c>
      <c r="I101" s="224">
        <f t="shared" si="21"/>
        <v>7100</v>
      </c>
      <c r="J101" s="224">
        <f>SUMIFS(MEL!X:X,MEL!X:X,"&lt;&gt;",MEL!$I:$I,$B101,MEL!$U:$U,"PERM")</f>
        <v>8164.9999999999991</v>
      </c>
      <c r="K101" s="224">
        <f>SUMIFS(MEL!X:X,MEL!X:X,"&lt;&gt;",MEL!$I:$I,$B101,MEL!$U:$U,"TEMP")+SUMIFS(MEL!X:X,MEL!X:X,"&lt;&gt;",MEL!$I:$I,$B101,MEL!$U:$U,"FUT")</f>
        <v>0</v>
      </c>
      <c r="L101" s="224">
        <f t="shared" si="22"/>
        <v>8164.9999999999991</v>
      </c>
      <c r="M101" s="224">
        <f>SUMIFS(MEL!Y:Y,MEL!Y:Y,"&lt;&gt;",MEL!$I:$I,$B101,MEL!$U:$U,"PERM")</f>
        <v>0</v>
      </c>
      <c r="N101" s="224">
        <f>SUMIFS(MEL!Y:Y,MEL!Y:Y,"&lt;&gt;",MEL!$I:$I,$B101,MEL!$U:$U,"TEMP")+SUMIFS(MEL!Y:Y,MEL!Y:Y,"&lt;&gt;",MEL!$I:$I,$B101,MEL!$U:$U,"FUT")</f>
        <v>0</v>
      </c>
      <c r="O101" s="225">
        <f t="shared" si="19"/>
        <v>0</v>
      </c>
    </row>
    <row r="102" spans="2:15" x14ac:dyDescent="0.2">
      <c r="B102" s="84">
        <v>50</v>
      </c>
      <c r="C102" s="83" t="s">
        <v>1306</v>
      </c>
      <c r="D102" s="224">
        <f>SUMIFS(MEL!R:R,MEL!R:R,"&lt;&gt;",MEL!$I:$I,B102,MEL!$U:$U,"PERM")</f>
        <v>30.880000000000003</v>
      </c>
      <c r="E102" s="224">
        <f>SUMIFS(MEL!R:R,MEL!R:R,"&lt;&gt;",MEL!$I:$I,B102,MEL!$U:$U,"TEMP")+SUMIFS(MEL!R:R,MEL!R:R,"&lt;&gt;",MEL!$I:$I,B102,MEL!$U:$U,"FUT")</f>
        <v>0</v>
      </c>
      <c r="F102" s="224">
        <f t="shared" si="20"/>
        <v>30.880000000000003</v>
      </c>
      <c r="G102" s="224">
        <f>SUMIFS(MEL!W:W,MEL!W:W,"&lt;&gt;",MEL!$I:$I,$B102,MEL!$U:$U,"PERM")</f>
        <v>57000</v>
      </c>
      <c r="H102" s="224">
        <f>SUMIFS(MEL!W:W,MEL!W:W,"&lt;&gt;",MEL!$I:$I,$B102,MEL!$U:$U,"TEMP")+SUMIFS(MEL!W:W,MEL!W:W,"&lt;&gt;",MEL!$I:$I,$B102,MEL!$U:$U,"FUT")</f>
        <v>0</v>
      </c>
      <c r="I102" s="224">
        <f t="shared" si="21"/>
        <v>57000</v>
      </c>
      <c r="J102" s="224">
        <f>SUMIFS(MEL!X:X,MEL!X:X,"&lt;&gt;",MEL!$I:$I,$B102,MEL!$U:$U,"PERM")</f>
        <v>65550</v>
      </c>
      <c r="K102" s="224">
        <f>SUMIFS(MEL!X:X,MEL!X:X,"&lt;&gt;",MEL!$I:$I,$B102,MEL!$U:$U,"TEMP")+SUMIFS(MEL!X:X,MEL!X:X,"&lt;&gt;",MEL!$I:$I,$B102,MEL!$U:$U,"FUT")</f>
        <v>0</v>
      </c>
      <c r="L102" s="224">
        <f t="shared" si="22"/>
        <v>65550</v>
      </c>
      <c r="M102" s="224">
        <f>SUMIFS(MEL!Y:Y,MEL!Y:Y,"&lt;&gt;",MEL!$I:$I,$B102,MEL!$U:$U,"PERM")</f>
        <v>14800</v>
      </c>
      <c r="N102" s="224">
        <f>SUMIFS(MEL!Y:Y,MEL!Y:Y,"&lt;&gt;",MEL!$I:$I,$B102,MEL!$U:$U,"TEMP")+SUMIFS(MEL!Y:Y,MEL!Y:Y,"&lt;&gt;",MEL!$I:$I,$B102,MEL!$U:$U,"FUT")</f>
        <v>0</v>
      </c>
      <c r="O102" s="225">
        <f t="shared" si="19"/>
        <v>14800</v>
      </c>
    </row>
    <row r="103" spans="2:15" x14ac:dyDescent="0.2">
      <c r="B103" s="84">
        <v>52</v>
      </c>
      <c r="C103" s="83" t="s">
        <v>1307</v>
      </c>
      <c r="D103" s="224">
        <f>SUMIFS(MEL!R:R,MEL!R:R,"&lt;&gt;",MEL!$I:$I,B103,MEL!$U:$U,"PERM")</f>
        <v>0</v>
      </c>
      <c r="E103" s="224">
        <f>SUMIFS(MEL!R:R,MEL!R:R,"&lt;&gt;",MEL!$I:$I,B103,MEL!$U:$U,"TEMP")+SUMIFS(MEL!R:R,MEL!R:R,"&lt;&gt;",MEL!$I:$I,B103,MEL!$U:$U,"FUT")</f>
        <v>0</v>
      </c>
      <c r="F103" s="224">
        <f t="shared" si="20"/>
        <v>0</v>
      </c>
      <c r="G103" s="224">
        <f>SUMIFS(MEL!W:W,MEL!W:W,"&lt;&gt;",MEL!$I:$I,$B103,MEL!$U:$U,"PERM")</f>
        <v>0</v>
      </c>
      <c r="H103" s="224">
        <f>SUMIFS(MEL!W:W,MEL!W:W,"&lt;&gt;",MEL!$I:$I,$B103,MEL!$U:$U,"TEMP")+SUMIFS(MEL!W:W,MEL!W:W,"&lt;&gt;",MEL!$I:$I,$B103,MEL!$U:$U,"FUT")</f>
        <v>0</v>
      </c>
      <c r="I103" s="224">
        <f t="shared" si="21"/>
        <v>0</v>
      </c>
      <c r="J103" s="224">
        <f>SUMIFS(MEL!X:X,MEL!X:X,"&lt;&gt;",MEL!$I:$I,$B103,MEL!$U:$U,"PERM")</f>
        <v>0</v>
      </c>
      <c r="K103" s="224">
        <f>SUMIFS(MEL!X:X,MEL!X:X,"&lt;&gt;",MEL!$I:$I,$B103,MEL!$U:$U,"TEMP")+SUMIFS(MEL!X:X,MEL!X:X,"&lt;&gt;",MEL!$I:$I,$B103,MEL!$U:$U,"FUT")</f>
        <v>0</v>
      </c>
      <c r="L103" s="224">
        <f t="shared" si="22"/>
        <v>0</v>
      </c>
      <c r="M103" s="224">
        <f>SUMIFS(MEL!Y:Y,MEL!Y:Y,"&lt;&gt;",MEL!$I:$I,$B103,MEL!$U:$U,"PERM")</f>
        <v>0</v>
      </c>
      <c r="N103" s="224">
        <f>SUMIFS(MEL!Y:Y,MEL!Y:Y,"&lt;&gt;",MEL!$I:$I,$B103,MEL!$U:$U,"TEMP")+SUMIFS(MEL!Y:Y,MEL!Y:Y,"&lt;&gt;",MEL!$I:$I,$B103,MEL!$U:$U,"FUT")</f>
        <v>0</v>
      </c>
      <c r="O103" s="225">
        <f t="shared" si="19"/>
        <v>0</v>
      </c>
    </row>
    <row r="104" spans="2:15" x14ac:dyDescent="0.2">
      <c r="B104" s="84">
        <v>53</v>
      </c>
      <c r="C104" s="83" t="s">
        <v>1308</v>
      </c>
      <c r="D104" s="224">
        <f>SUMIFS(MEL!R:R,MEL!R:R,"&lt;&gt;",MEL!$I:$I,B104,MEL!$U:$U,"PERM")</f>
        <v>0</v>
      </c>
      <c r="E104" s="224">
        <f>SUMIFS(MEL!R:R,MEL!R:R,"&lt;&gt;",MEL!$I:$I,B104,MEL!$U:$U,"TEMP")+SUMIFS(MEL!R:R,MEL!R:R,"&lt;&gt;",MEL!$I:$I,B104,MEL!$U:$U,"FUT")</f>
        <v>0</v>
      </c>
      <c r="F104" s="224">
        <f t="shared" si="20"/>
        <v>0</v>
      </c>
      <c r="G104" s="224">
        <f>SUMIFS(MEL!W:W,MEL!W:W,"&lt;&gt;",MEL!$I:$I,$B104,MEL!$U:$U,"PERM")</f>
        <v>0</v>
      </c>
      <c r="H104" s="224">
        <f>SUMIFS(MEL!W:W,MEL!W:W,"&lt;&gt;",MEL!$I:$I,$B104,MEL!$U:$U,"TEMP")+SUMIFS(MEL!W:W,MEL!W:W,"&lt;&gt;",MEL!$I:$I,$B104,MEL!$U:$U,"FUT")</f>
        <v>0</v>
      </c>
      <c r="I104" s="224">
        <f t="shared" si="21"/>
        <v>0</v>
      </c>
      <c r="J104" s="224">
        <f>SUMIFS(MEL!X:X,MEL!X:X,"&lt;&gt;",MEL!$I:$I,$B104,MEL!$U:$U,"PERM")</f>
        <v>0</v>
      </c>
      <c r="K104" s="224">
        <f>SUMIFS(MEL!X:X,MEL!X:X,"&lt;&gt;",MEL!$I:$I,$B104,MEL!$U:$U,"TEMP")+SUMIFS(MEL!X:X,MEL!X:X,"&lt;&gt;",MEL!$I:$I,$B104,MEL!$U:$U,"FUT")</f>
        <v>0</v>
      </c>
      <c r="L104" s="224">
        <f t="shared" si="22"/>
        <v>0</v>
      </c>
      <c r="M104" s="224">
        <f>SUMIFS(MEL!Y:Y,MEL!Y:Y,"&lt;&gt;",MEL!$I:$I,$B104,MEL!$U:$U,"PERM")</f>
        <v>0</v>
      </c>
      <c r="N104" s="224">
        <f>SUMIFS(MEL!Y:Y,MEL!Y:Y,"&lt;&gt;",MEL!$I:$I,$B104,MEL!$U:$U,"TEMP")+SUMIFS(MEL!Y:Y,MEL!Y:Y,"&lt;&gt;",MEL!$I:$I,$B104,MEL!$U:$U,"FUT")</f>
        <v>0</v>
      </c>
      <c r="O104" s="225">
        <f t="shared" si="19"/>
        <v>0</v>
      </c>
    </row>
    <row r="105" spans="2:15" x14ac:dyDescent="0.2">
      <c r="B105" s="84">
        <v>54</v>
      </c>
      <c r="C105" s="83" t="s">
        <v>1309</v>
      </c>
      <c r="D105" s="224">
        <f>SUMIFS(MEL!R:R,MEL!R:R,"&lt;&gt;",MEL!$I:$I,B105,MEL!$U:$U,"PERM")</f>
        <v>0</v>
      </c>
      <c r="E105" s="224">
        <f>SUMIFS(MEL!R:R,MEL!R:R,"&lt;&gt;",MEL!$I:$I,B105,MEL!$U:$U,"TEMP")+SUMIFS(MEL!R:R,MEL!R:R,"&lt;&gt;",MEL!$I:$I,B105,MEL!$U:$U,"FUT")</f>
        <v>0</v>
      </c>
      <c r="F105" s="224">
        <f t="shared" si="20"/>
        <v>0</v>
      </c>
      <c r="G105" s="224">
        <f>SUMIFS(MEL!W:W,MEL!W:W,"&lt;&gt;",MEL!$I:$I,$B105,MEL!$U:$U,"PERM")</f>
        <v>0</v>
      </c>
      <c r="H105" s="224">
        <f>SUMIFS(MEL!W:W,MEL!W:W,"&lt;&gt;",MEL!$I:$I,$B105,MEL!$U:$U,"TEMP")+SUMIFS(MEL!W:W,MEL!W:W,"&lt;&gt;",MEL!$I:$I,$B105,MEL!$U:$U,"FUT")</f>
        <v>0</v>
      </c>
      <c r="I105" s="224">
        <f t="shared" si="21"/>
        <v>0</v>
      </c>
      <c r="J105" s="224">
        <f>SUMIFS(MEL!X:X,MEL!X:X,"&lt;&gt;",MEL!$I:$I,$B105,MEL!$U:$U,"PERM")</f>
        <v>0</v>
      </c>
      <c r="K105" s="224">
        <f>SUMIFS(MEL!X:X,MEL!X:X,"&lt;&gt;",MEL!$I:$I,$B105,MEL!$U:$U,"TEMP")+SUMIFS(MEL!X:X,MEL!X:X,"&lt;&gt;",MEL!$I:$I,$B105,MEL!$U:$U,"FUT")</f>
        <v>0</v>
      </c>
      <c r="L105" s="224">
        <f t="shared" si="22"/>
        <v>0</v>
      </c>
      <c r="M105" s="224">
        <f>SUMIFS(MEL!Y:Y,MEL!Y:Y,"&lt;&gt;",MEL!$I:$I,$B105,MEL!$U:$U,"PERM")</f>
        <v>0</v>
      </c>
      <c r="N105" s="224">
        <f>SUMIFS(MEL!Y:Y,MEL!Y:Y,"&lt;&gt;",MEL!$I:$I,$B105,MEL!$U:$U,"TEMP")+SUMIFS(MEL!Y:Y,MEL!Y:Y,"&lt;&gt;",MEL!$I:$I,$B105,MEL!$U:$U,"FUT")</f>
        <v>0</v>
      </c>
      <c r="O105" s="225">
        <f t="shared" si="19"/>
        <v>0</v>
      </c>
    </row>
    <row r="106" spans="2:15" x14ac:dyDescent="0.2">
      <c r="B106" s="84">
        <v>55</v>
      </c>
      <c r="C106" s="83" t="s">
        <v>1310</v>
      </c>
      <c r="D106" s="224">
        <f>SUMIFS(MEL!R:R,MEL!R:R,"&lt;&gt;",MEL!$I:$I,B106,MEL!$U:$U,"PERM")</f>
        <v>0</v>
      </c>
      <c r="E106" s="224">
        <f>SUMIFS(MEL!R:R,MEL!R:R,"&lt;&gt;",MEL!$I:$I,B106,MEL!$U:$U,"TEMP")+SUMIFS(MEL!R:R,MEL!R:R,"&lt;&gt;",MEL!$I:$I,B106,MEL!$U:$U,"FUT")</f>
        <v>8.64</v>
      </c>
      <c r="F106" s="224">
        <f t="shared" si="20"/>
        <v>8.64</v>
      </c>
      <c r="G106" s="224">
        <f>SUMIFS(MEL!W:W,MEL!W:W,"&lt;&gt;",MEL!$I:$I,$B106,MEL!$U:$U,"PERM")</f>
        <v>0</v>
      </c>
      <c r="H106" s="224">
        <f>SUMIFS(MEL!W:W,MEL!W:W,"&lt;&gt;",MEL!$I:$I,$B106,MEL!$U:$U,"TEMP")+SUMIFS(MEL!W:W,MEL!W:W,"&lt;&gt;",MEL!$I:$I,$B106,MEL!$U:$U,"FUT")</f>
        <v>8400</v>
      </c>
      <c r="I106" s="224">
        <f t="shared" si="21"/>
        <v>8400</v>
      </c>
      <c r="J106" s="224">
        <f>SUMIFS(MEL!X:X,MEL!X:X,"&lt;&gt;",MEL!$I:$I,$B106,MEL!$U:$U,"PERM")</f>
        <v>0</v>
      </c>
      <c r="K106" s="224">
        <f>SUMIFS(MEL!X:X,MEL!X:X,"&lt;&gt;",MEL!$I:$I,$B106,MEL!$U:$U,"TEMP")+SUMIFS(MEL!X:X,MEL!X:X,"&lt;&gt;",MEL!$I:$I,$B106,MEL!$U:$U,"FUT")</f>
        <v>9660</v>
      </c>
      <c r="L106" s="224">
        <f t="shared" si="22"/>
        <v>9660</v>
      </c>
      <c r="M106" s="224">
        <f>SUMIFS(MEL!Y:Y,MEL!Y:Y,"&lt;&gt;",MEL!$I:$I,$B106,MEL!$U:$U,"PERM")</f>
        <v>0</v>
      </c>
      <c r="N106" s="224">
        <f>SUMIFS(MEL!Y:Y,MEL!Y:Y,"&lt;&gt;",MEL!$I:$I,$B106,MEL!$U:$U,"TEMP")+SUMIFS(MEL!Y:Y,MEL!Y:Y,"&lt;&gt;",MEL!$I:$I,$B106,MEL!$U:$U,"FUT")</f>
        <v>0</v>
      </c>
      <c r="O106" s="225">
        <f t="shared" si="19"/>
        <v>0</v>
      </c>
    </row>
    <row r="107" spans="2:15" x14ac:dyDescent="0.2">
      <c r="B107" s="84">
        <v>56</v>
      </c>
      <c r="C107" s="83" t="s">
        <v>1311</v>
      </c>
      <c r="D107" s="224">
        <f>SUMIFS(MEL!R:R,MEL!R:R,"&lt;&gt;",MEL!$I:$I,B107,MEL!$U:$U,"PERM")</f>
        <v>4</v>
      </c>
      <c r="E107" s="224">
        <f>SUMIFS(MEL!R:R,MEL!R:R,"&lt;&gt;",MEL!$I:$I,B107,MEL!$U:$U,"TEMP")+SUMIFS(MEL!R:R,MEL!R:R,"&lt;&gt;",MEL!$I:$I,B107,MEL!$U:$U,"FUT")</f>
        <v>0</v>
      </c>
      <c r="F107" s="224">
        <f t="shared" si="20"/>
        <v>4</v>
      </c>
      <c r="G107" s="224">
        <f>SUMIFS(MEL!W:W,MEL!W:W,"&lt;&gt;",MEL!$I:$I,$B107,MEL!$U:$U,"PERM")</f>
        <v>2800</v>
      </c>
      <c r="H107" s="224">
        <f>SUMIFS(MEL!W:W,MEL!W:W,"&lt;&gt;",MEL!$I:$I,$B107,MEL!$U:$U,"TEMP")+SUMIFS(MEL!W:W,MEL!W:W,"&lt;&gt;",MEL!$I:$I,$B107,MEL!$U:$U,"FUT")</f>
        <v>0</v>
      </c>
      <c r="I107" s="224">
        <f t="shared" si="21"/>
        <v>2800</v>
      </c>
      <c r="J107" s="224">
        <f>SUMIFS(MEL!X:X,MEL!X:X,"&lt;&gt;",MEL!$I:$I,$B107,MEL!$U:$U,"PERM")</f>
        <v>3219.9999999999995</v>
      </c>
      <c r="K107" s="224">
        <f>SUMIFS(MEL!X:X,MEL!X:X,"&lt;&gt;",MEL!$I:$I,$B107,MEL!$U:$U,"TEMP")+SUMIFS(MEL!X:X,MEL!X:X,"&lt;&gt;",MEL!$I:$I,$B107,MEL!$U:$U,"FUT")</f>
        <v>0</v>
      </c>
      <c r="L107" s="224">
        <f t="shared" si="22"/>
        <v>3219.9999999999995</v>
      </c>
      <c r="M107" s="224">
        <f>SUMIFS(MEL!Y:Y,MEL!Y:Y,"&lt;&gt;",MEL!$I:$I,$B107,MEL!$U:$U,"PERM")</f>
        <v>7500</v>
      </c>
      <c r="N107" s="224">
        <f>SUMIFS(MEL!Y:Y,MEL!Y:Y,"&lt;&gt;",MEL!$I:$I,$B107,MEL!$U:$U,"TEMP")+SUMIFS(MEL!Y:Y,MEL!Y:Y,"&lt;&gt;",MEL!$I:$I,$B107,MEL!$U:$U,"FUT")</f>
        <v>0</v>
      </c>
      <c r="O107" s="225">
        <f t="shared" si="19"/>
        <v>7500</v>
      </c>
    </row>
    <row r="108" spans="2:15" x14ac:dyDescent="0.2">
      <c r="B108" s="84">
        <v>57</v>
      </c>
      <c r="C108" s="83" t="s">
        <v>1312</v>
      </c>
      <c r="D108" s="224">
        <f>SUMIFS(MEL!R:R,MEL!R:R,"&lt;&gt;",MEL!$I:$I,B108,MEL!$U:$U,"PERM")</f>
        <v>0</v>
      </c>
      <c r="E108" s="224">
        <f>SUMIFS(MEL!R:R,MEL!R:R,"&lt;&gt;",MEL!$I:$I,B108,MEL!$U:$U,"TEMP")+SUMIFS(MEL!R:R,MEL!R:R,"&lt;&gt;",MEL!$I:$I,B108,MEL!$U:$U,"FUT")</f>
        <v>0</v>
      </c>
      <c r="F108" s="224">
        <f t="shared" si="20"/>
        <v>0</v>
      </c>
      <c r="G108" s="224">
        <f>SUMIFS(MEL!W:W,MEL!W:W,"&lt;&gt;",MEL!$I:$I,$B108,MEL!$U:$U,"PERM")</f>
        <v>0</v>
      </c>
      <c r="H108" s="224">
        <f>SUMIFS(MEL!W:W,MEL!W:W,"&lt;&gt;",MEL!$I:$I,$B108,MEL!$U:$U,"TEMP")+SUMIFS(MEL!W:W,MEL!W:W,"&lt;&gt;",MEL!$I:$I,$B108,MEL!$U:$U,"FUT")</f>
        <v>0</v>
      </c>
      <c r="I108" s="224">
        <f t="shared" si="21"/>
        <v>0</v>
      </c>
      <c r="J108" s="224">
        <f>SUMIFS(MEL!X:X,MEL!X:X,"&lt;&gt;",MEL!$I:$I,$B108,MEL!$U:$U,"PERM")</f>
        <v>0</v>
      </c>
      <c r="K108" s="224">
        <f>SUMIFS(MEL!X:X,MEL!X:X,"&lt;&gt;",MEL!$I:$I,$B108,MEL!$U:$U,"TEMP")+SUMIFS(MEL!X:X,MEL!X:X,"&lt;&gt;",MEL!$I:$I,$B108,MEL!$U:$U,"FUT")</f>
        <v>0</v>
      </c>
      <c r="L108" s="224">
        <f t="shared" si="22"/>
        <v>0</v>
      </c>
      <c r="M108" s="224">
        <f>SUMIFS(MEL!Y:Y,MEL!Y:Y,"&lt;&gt;",MEL!$I:$I,$B108,MEL!$U:$U,"PERM")</f>
        <v>0</v>
      </c>
      <c r="N108" s="224">
        <f>SUMIFS(MEL!Y:Y,MEL!Y:Y,"&lt;&gt;",MEL!$I:$I,$B108,MEL!$U:$U,"TEMP")+SUMIFS(MEL!Y:Y,MEL!Y:Y,"&lt;&gt;",MEL!$I:$I,$B108,MEL!$U:$U,"FUT")</f>
        <v>0</v>
      </c>
      <c r="O108" s="225">
        <f t="shared" si="19"/>
        <v>0</v>
      </c>
    </row>
    <row r="109" spans="2:15" x14ac:dyDescent="0.2">
      <c r="B109" s="84">
        <v>58</v>
      </c>
      <c r="C109" s="83" t="s">
        <v>1313</v>
      </c>
      <c r="D109" s="224">
        <f>SUMIFS(MEL!R:R,MEL!R:R,"&lt;&gt;",MEL!$I:$I,B109,MEL!$U:$U,"PERM")</f>
        <v>0</v>
      </c>
      <c r="E109" s="224">
        <f>SUMIFS(MEL!R:R,MEL!R:R,"&lt;&gt;",MEL!$I:$I,B109,MEL!$U:$U,"TEMP")+SUMIFS(MEL!R:R,MEL!R:R,"&lt;&gt;",MEL!$I:$I,B109,MEL!$U:$U,"FUT")</f>
        <v>0</v>
      </c>
      <c r="F109" s="224">
        <f t="shared" si="20"/>
        <v>0</v>
      </c>
      <c r="G109" s="224">
        <f>SUMIFS(MEL!W:W,MEL!W:W,"&lt;&gt;",MEL!$I:$I,$B109,MEL!$U:$U,"PERM")</f>
        <v>0</v>
      </c>
      <c r="H109" s="224">
        <f>SUMIFS(MEL!W:W,MEL!W:W,"&lt;&gt;",MEL!$I:$I,$B109,MEL!$U:$U,"TEMP")+SUMIFS(MEL!W:W,MEL!W:W,"&lt;&gt;",MEL!$I:$I,$B109,MEL!$U:$U,"FUT")</f>
        <v>0</v>
      </c>
      <c r="I109" s="224">
        <f t="shared" si="21"/>
        <v>0</v>
      </c>
      <c r="J109" s="224">
        <f>SUMIFS(MEL!X:X,MEL!X:X,"&lt;&gt;",MEL!$I:$I,$B109,MEL!$U:$U,"PERM")</f>
        <v>0</v>
      </c>
      <c r="K109" s="224">
        <f>SUMIFS(MEL!X:X,MEL!X:X,"&lt;&gt;",MEL!$I:$I,$B109,MEL!$U:$U,"TEMP")+SUMIFS(MEL!X:X,MEL!X:X,"&lt;&gt;",MEL!$I:$I,$B109,MEL!$U:$U,"FUT")</f>
        <v>0</v>
      </c>
      <c r="L109" s="224">
        <f t="shared" si="22"/>
        <v>0</v>
      </c>
      <c r="M109" s="224">
        <f>SUMIFS(MEL!Y:Y,MEL!Y:Y,"&lt;&gt;",MEL!$I:$I,$B109,MEL!$U:$U,"PERM")</f>
        <v>0</v>
      </c>
      <c r="N109" s="224">
        <f>SUMIFS(MEL!Y:Y,MEL!Y:Y,"&lt;&gt;",MEL!$I:$I,$B109,MEL!$U:$U,"TEMP")+SUMIFS(MEL!Y:Y,MEL!Y:Y,"&lt;&gt;",MEL!$I:$I,$B109,MEL!$U:$U,"FUT")</f>
        <v>0</v>
      </c>
      <c r="O109" s="225">
        <f t="shared" si="19"/>
        <v>0</v>
      </c>
    </row>
    <row r="110" spans="2:15" x14ac:dyDescent="0.2">
      <c r="B110" s="84">
        <v>61</v>
      </c>
      <c r="C110" s="83" t="s">
        <v>1314</v>
      </c>
      <c r="D110" s="224">
        <f>SUMIFS(MEL!R:R,MEL!R:R,"&lt;&gt;",MEL!$I:$I,B110,MEL!$U:$U,"PERM")</f>
        <v>0</v>
      </c>
      <c r="E110" s="224">
        <f>SUMIFS(MEL!R:R,MEL!R:R,"&lt;&gt;",MEL!$I:$I,B110,MEL!$U:$U,"TEMP")+SUMIFS(MEL!R:R,MEL!R:R,"&lt;&gt;",MEL!$I:$I,B110,MEL!$U:$U,"FUT")</f>
        <v>0</v>
      </c>
      <c r="F110" s="224">
        <f t="shared" si="20"/>
        <v>0</v>
      </c>
      <c r="G110" s="224">
        <f>SUMIFS(MEL!W:W,MEL!W:W,"&lt;&gt;",MEL!$I:$I,$B110,MEL!$U:$U,"PERM")</f>
        <v>0</v>
      </c>
      <c r="H110" s="224">
        <f>SUMIFS(MEL!W:W,MEL!W:W,"&lt;&gt;",MEL!$I:$I,$B110,MEL!$U:$U,"TEMP")+SUMIFS(MEL!W:W,MEL!W:W,"&lt;&gt;",MEL!$I:$I,$B110,MEL!$U:$U,"FUT")</f>
        <v>0</v>
      </c>
      <c r="I110" s="224">
        <f t="shared" si="21"/>
        <v>0</v>
      </c>
      <c r="J110" s="224">
        <f>SUMIFS(MEL!X:X,MEL!X:X,"&lt;&gt;",MEL!$I:$I,$B110,MEL!$U:$U,"PERM")</f>
        <v>0</v>
      </c>
      <c r="K110" s="224">
        <f>SUMIFS(MEL!X:X,MEL!X:X,"&lt;&gt;",MEL!$I:$I,$B110,MEL!$U:$U,"TEMP")+SUMIFS(MEL!X:X,MEL!X:X,"&lt;&gt;",MEL!$I:$I,$B110,MEL!$U:$U,"FUT")</f>
        <v>0</v>
      </c>
      <c r="L110" s="224">
        <f t="shared" si="22"/>
        <v>0</v>
      </c>
      <c r="M110" s="224">
        <f>SUMIFS(MEL!Y:Y,MEL!Y:Y,"&lt;&gt;",MEL!$I:$I,$B110,MEL!$U:$U,"PERM")</f>
        <v>0</v>
      </c>
      <c r="N110" s="224">
        <f>SUMIFS(MEL!Y:Y,MEL!Y:Y,"&lt;&gt;",MEL!$I:$I,$B110,MEL!$U:$U,"TEMP")+SUMIFS(MEL!Y:Y,MEL!Y:Y,"&lt;&gt;",MEL!$I:$I,$B110,MEL!$U:$U,"FUT")</f>
        <v>0</v>
      </c>
      <c r="O110" s="225">
        <f t="shared" si="19"/>
        <v>0</v>
      </c>
    </row>
    <row r="111" spans="2:15" x14ac:dyDescent="0.2">
      <c r="B111" s="84">
        <v>62</v>
      </c>
      <c r="C111" s="83" t="s">
        <v>1315</v>
      </c>
      <c r="D111" s="224">
        <f>SUMIFS(MEL!R:R,MEL!R:R,"&lt;&gt;",MEL!$I:$I,B111,MEL!$U:$U,"PERM")</f>
        <v>0</v>
      </c>
      <c r="E111" s="224">
        <f>SUMIFS(MEL!R:R,MEL!R:R,"&lt;&gt;",MEL!$I:$I,B111,MEL!$U:$U,"TEMP")+SUMIFS(MEL!R:R,MEL!R:R,"&lt;&gt;",MEL!$I:$I,B111,MEL!$U:$U,"FUT")</f>
        <v>0</v>
      </c>
      <c r="F111" s="224">
        <f t="shared" si="20"/>
        <v>0</v>
      </c>
      <c r="G111" s="224">
        <f>SUMIFS(MEL!W:W,MEL!W:W,"&lt;&gt;",MEL!$I:$I,$B111,MEL!$U:$U,"PERM")</f>
        <v>0</v>
      </c>
      <c r="H111" s="224">
        <f>SUMIFS(MEL!W:W,MEL!W:W,"&lt;&gt;",MEL!$I:$I,$B111,MEL!$U:$U,"TEMP")+SUMIFS(MEL!W:W,MEL!W:W,"&lt;&gt;",MEL!$I:$I,$B111,MEL!$U:$U,"FUT")</f>
        <v>0</v>
      </c>
      <c r="I111" s="224">
        <f t="shared" si="21"/>
        <v>0</v>
      </c>
      <c r="J111" s="224">
        <f>SUMIFS(MEL!X:X,MEL!X:X,"&lt;&gt;",MEL!$I:$I,$B111,MEL!$U:$U,"PERM")</f>
        <v>0</v>
      </c>
      <c r="K111" s="224">
        <f>SUMIFS(MEL!X:X,MEL!X:X,"&lt;&gt;",MEL!$I:$I,$B111,MEL!$U:$U,"TEMP")+SUMIFS(MEL!X:X,MEL!X:X,"&lt;&gt;",MEL!$I:$I,$B111,MEL!$U:$U,"FUT")</f>
        <v>0</v>
      </c>
      <c r="L111" s="224">
        <f t="shared" si="22"/>
        <v>0</v>
      </c>
      <c r="M111" s="224">
        <f>SUMIFS(MEL!Y:Y,MEL!Y:Y,"&lt;&gt;",MEL!$I:$I,$B111,MEL!$U:$U,"PERM")</f>
        <v>0</v>
      </c>
      <c r="N111" s="224">
        <f>SUMIFS(MEL!Y:Y,MEL!Y:Y,"&lt;&gt;",MEL!$I:$I,$B111,MEL!$U:$U,"TEMP")+SUMIFS(MEL!Y:Y,MEL!Y:Y,"&lt;&gt;",MEL!$I:$I,$B111,MEL!$U:$U,"FUT")</f>
        <v>0</v>
      </c>
      <c r="O111" s="225">
        <f t="shared" si="19"/>
        <v>0</v>
      </c>
    </row>
    <row r="112" spans="2:15" x14ac:dyDescent="0.2">
      <c r="B112" s="84">
        <v>63</v>
      </c>
      <c r="C112" s="83" t="s">
        <v>1316</v>
      </c>
      <c r="D112" s="224">
        <f>SUMIFS(MEL!R:R,MEL!R:R,"&lt;&gt;",MEL!$I:$I,B112,MEL!$U:$U,"PERM")</f>
        <v>0</v>
      </c>
      <c r="E112" s="224">
        <f>SUMIFS(MEL!R:R,MEL!R:R,"&lt;&gt;",MEL!$I:$I,B112,MEL!$U:$U,"TEMP")+SUMIFS(MEL!R:R,MEL!R:R,"&lt;&gt;",MEL!$I:$I,B112,MEL!$U:$U,"FUT")</f>
        <v>0</v>
      </c>
      <c r="F112" s="224">
        <f t="shared" si="20"/>
        <v>0</v>
      </c>
      <c r="G112" s="224">
        <f>SUMIFS(MEL!W:W,MEL!W:W,"&lt;&gt;",MEL!$I:$I,$B112,MEL!$U:$U,"PERM")</f>
        <v>0</v>
      </c>
      <c r="H112" s="224">
        <f>SUMIFS(MEL!W:W,MEL!W:W,"&lt;&gt;",MEL!$I:$I,$B112,MEL!$U:$U,"TEMP")+SUMIFS(MEL!W:W,MEL!W:W,"&lt;&gt;",MEL!$I:$I,$B112,MEL!$U:$U,"FUT")</f>
        <v>0</v>
      </c>
      <c r="I112" s="224">
        <f t="shared" si="21"/>
        <v>0</v>
      </c>
      <c r="J112" s="224">
        <f>SUMIFS(MEL!X:X,MEL!X:X,"&lt;&gt;",MEL!$I:$I,$B112,MEL!$U:$U,"PERM")</f>
        <v>0</v>
      </c>
      <c r="K112" s="224">
        <f>SUMIFS(MEL!X:X,MEL!X:X,"&lt;&gt;",MEL!$I:$I,$B112,MEL!$U:$U,"TEMP")+SUMIFS(MEL!X:X,MEL!X:X,"&lt;&gt;",MEL!$I:$I,$B112,MEL!$U:$U,"FUT")</f>
        <v>0</v>
      </c>
      <c r="L112" s="224">
        <f t="shared" si="22"/>
        <v>0</v>
      </c>
      <c r="M112" s="224">
        <f>SUMIFS(MEL!Y:Y,MEL!Y:Y,"&lt;&gt;",MEL!$I:$I,$B112,MEL!$U:$U,"PERM")</f>
        <v>0</v>
      </c>
      <c r="N112" s="224">
        <f>SUMIFS(MEL!Y:Y,MEL!Y:Y,"&lt;&gt;",MEL!$I:$I,$B112,MEL!$U:$U,"TEMP")+SUMIFS(MEL!Y:Y,MEL!Y:Y,"&lt;&gt;",MEL!$I:$I,$B112,MEL!$U:$U,"FUT")</f>
        <v>0</v>
      </c>
      <c r="O112" s="225">
        <f t="shared" si="19"/>
        <v>0</v>
      </c>
    </row>
    <row r="113" spans="2:15" x14ac:dyDescent="0.2">
      <c r="B113" s="84">
        <v>64</v>
      </c>
      <c r="C113" s="83" t="s">
        <v>1317</v>
      </c>
      <c r="D113" s="224">
        <f>SUMIFS(MEL!R:R,MEL!R:R,"&lt;&gt;",MEL!$I:$I,B113,MEL!$U:$U,"PERM")</f>
        <v>0</v>
      </c>
      <c r="E113" s="224">
        <f>SUMIFS(MEL!R:R,MEL!R:R,"&lt;&gt;",MEL!$I:$I,B113,MEL!$U:$U,"TEMP")+SUMIFS(MEL!R:R,MEL!R:R,"&lt;&gt;",MEL!$I:$I,B113,MEL!$U:$U,"FUT")</f>
        <v>4.4000000000000004</v>
      </c>
      <c r="F113" s="224">
        <f t="shared" si="20"/>
        <v>4.4000000000000004</v>
      </c>
      <c r="G113" s="224">
        <f>SUMIFS(MEL!W:W,MEL!W:W,"&lt;&gt;",MEL!$I:$I,$B113,MEL!$U:$U,"PERM")</f>
        <v>0</v>
      </c>
      <c r="H113" s="224">
        <f>SUMIFS(MEL!W:W,MEL!W:W,"&lt;&gt;",MEL!$I:$I,$B113,MEL!$U:$U,"TEMP")+SUMIFS(MEL!W:W,MEL!W:W,"&lt;&gt;",MEL!$I:$I,$B113,MEL!$U:$U,"FUT")</f>
        <v>7950</v>
      </c>
      <c r="I113" s="224">
        <f t="shared" si="21"/>
        <v>7950</v>
      </c>
      <c r="J113" s="224">
        <f>SUMIFS(MEL!X:X,MEL!X:X,"&lt;&gt;",MEL!$I:$I,$B113,MEL!$U:$U,"PERM")</f>
        <v>0</v>
      </c>
      <c r="K113" s="224">
        <f>SUMIFS(MEL!X:X,MEL!X:X,"&lt;&gt;",MEL!$I:$I,$B113,MEL!$U:$U,"TEMP")+SUMIFS(MEL!X:X,MEL!X:X,"&lt;&gt;",MEL!$I:$I,$B113,MEL!$U:$U,"FUT")</f>
        <v>9142.5</v>
      </c>
      <c r="L113" s="224">
        <f t="shared" si="22"/>
        <v>9142.5</v>
      </c>
      <c r="M113" s="224">
        <f>SUMIFS(MEL!Y:Y,MEL!Y:Y,"&lt;&gt;",MEL!$I:$I,$B113,MEL!$U:$U,"PERM")</f>
        <v>0</v>
      </c>
      <c r="N113" s="224">
        <f>SUMIFS(MEL!Y:Y,MEL!Y:Y,"&lt;&gt;",MEL!$I:$I,$B113,MEL!$U:$U,"TEMP")+SUMIFS(MEL!Y:Y,MEL!Y:Y,"&lt;&gt;",MEL!$I:$I,$B113,MEL!$U:$U,"FUT")</f>
        <v>0</v>
      </c>
      <c r="O113" s="225">
        <f t="shared" si="19"/>
        <v>0</v>
      </c>
    </row>
    <row r="114" spans="2:15" x14ac:dyDescent="0.2">
      <c r="B114" s="84">
        <v>65</v>
      </c>
      <c r="C114" s="83" t="s">
        <v>1318</v>
      </c>
      <c r="D114" s="224">
        <f>SUMIFS(MEL!R:R,MEL!R:R,"&lt;&gt;",MEL!$I:$I,B114,MEL!$U:$U,"PERM")</f>
        <v>0</v>
      </c>
      <c r="E114" s="224">
        <f>SUMIFS(MEL!R:R,MEL!R:R,"&lt;&gt;",MEL!$I:$I,B114,MEL!$U:$U,"TEMP")+SUMIFS(MEL!R:R,MEL!R:R,"&lt;&gt;",MEL!$I:$I,B114,MEL!$U:$U,"FUT")</f>
        <v>0</v>
      </c>
      <c r="F114" s="224">
        <f t="shared" si="20"/>
        <v>0</v>
      </c>
      <c r="G114" s="224">
        <f>SUMIFS(MEL!W:W,MEL!W:W,"&lt;&gt;",MEL!$I:$I,$B114,MEL!$U:$U,"PERM")</f>
        <v>0</v>
      </c>
      <c r="H114" s="224">
        <f>SUMIFS(MEL!W:W,MEL!W:W,"&lt;&gt;",MEL!$I:$I,$B114,MEL!$U:$U,"TEMP")+SUMIFS(MEL!W:W,MEL!W:W,"&lt;&gt;",MEL!$I:$I,$B114,MEL!$U:$U,"FUT")</f>
        <v>0</v>
      </c>
      <c r="I114" s="224">
        <f t="shared" si="21"/>
        <v>0</v>
      </c>
      <c r="J114" s="224">
        <f>SUMIFS(MEL!X:X,MEL!X:X,"&lt;&gt;",MEL!$I:$I,$B114,MEL!$U:$U,"PERM")</f>
        <v>0</v>
      </c>
      <c r="K114" s="224">
        <f>SUMIFS(MEL!X:X,MEL!X:X,"&lt;&gt;",MEL!$I:$I,$B114,MEL!$U:$U,"TEMP")+SUMIFS(MEL!X:X,MEL!X:X,"&lt;&gt;",MEL!$I:$I,$B114,MEL!$U:$U,"FUT")</f>
        <v>0</v>
      </c>
      <c r="L114" s="224">
        <f t="shared" si="22"/>
        <v>0</v>
      </c>
      <c r="M114" s="224">
        <f>SUMIFS(MEL!Y:Y,MEL!Y:Y,"&lt;&gt;",MEL!$I:$I,$B114,MEL!$U:$U,"PERM")</f>
        <v>0</v>
      </c>
      <c r="N114" s="224">
        <f>SUMIFS(MEL!Y:Y,MEL!Y:Y,"&lt;&gt;",MEL!$I:$I,$B114,MEL!$U:$U,"TEMP")+SUMIFS(MEL!Y:Y,MEL!Y:Y,"&lt;&gt;",MEL!$I:$I,$B114,MEL!$U:$U,"FUT")</f>
        <v>0</v>
      </c>
      <c r="O114" s="225">
        <f t="shared" si="19"/>
        <v>0</v>
      </c>
    </row>
    <row r="115" spans="2:15" x14ac:dyDescent="0.2">
      <c r="B115" s="84">
        <v>66</v>
      </c>
      <c r="C115" s="83" t="s">
        <v>1319</v>
      </c>
      <c r="D115" s="224">
        <f>SUMIFS(MEL!R:R,MEL!R:R,"&lt;&gt;",MEL!$I:$I,B115,MEL!$U:$U,"PERM")</f>
        <v>0</v>
      </c>
      <c r="E115" s="224">
        <f>SUMIFS(MEL!R:R,MEL!R:R,"&lt;&gt;",MEL!$I:$I,B115,MEL!$U:$U,"TEMP")+SUMIFS(MEL!R:R,MEL!R:R,"&lt;&gt;",MEL!$I:$I,B115,MEL!$U:$U,"FUT")</f>
        <v>0</v>
      </c>
      <c r="F115" s="224">
        <f t="shared" si="20"/>
        <v>0</v>
      </c>
      <c r="G115" s="224">
        <f>SUMIFS(MEL!W:W,MEL!W:W,"&lt;&gt;",MEL!$I:$I,$B115,MEL!$U:$U,"PERM")</f>
        <v>0</v>
      </c>
      <c r="H115" s="224">
        <f>SUMIFS(MEL!W:W,MEL!W:W,"&lt;&gt;",MEL!$I:$I,$B115,MEL!$U:$U,"TEMP")+SUMIFS(MEL!W:W,MEL!W:W,"&lt;&gt;",MEL!$I:$I,$B115,MEL!$U:$U,"FUT")</f>
        <v>0</v>
      </c>
      <c r="I115" s="224">
        <f t="shared" si="21"/>
        <v>0</v>
      </c>
      <c r="J115" s="224">
        <f>SUMIFS(MEL!X:X,MEL!X:X,"&lt;&gt;",MEL!$I:$I,$B115,MEL!$U:$U,"PERM")</f>
        <v>0</v>
      </c>
      <c r="K115" s="224">
        <f>SUMIFS(MEL!X:X,MEL!X:X,"&lt;&gt;",MEL!$I:$I,$B115,MEL!$U:$U,"TEMP")+SUMIFS(MEL!X:X,MEL!X:X,"&lt;&gt;",MEL!$I:$I,$B115,MEL!$U:$U,"FUT")</f>
        <v>0</v>
      </c>
      <c r="L115" s="224">
        <f t="shared" si="22"/>
        <v>0</v>
      </c>
      <c r="M115" s="224">
        <f>SUMIFS(MEL!Y:Y,MEL!Y:Y,"&lt;&gt;",MEL!$I:$I,$B115,MEL!$U:$U,"PERM")</f>
        <v>0</v>
      </c>
      <c r="N115" s="224">
        <f>SUMIFS(MEL!Y:Y,MEL!Y:Y,"&lt;&gt;",MEL!$I:$I,$B115,MEL!$U:$U,"TEMP")+SUMIFS(MEL!Y:Y,MEL!Y:Y,"&lt;&gt;",MEL!$I:$I,$B115,MEL!$U:$U,"FUT")</f>
        <v>0</v>
      </c>
      <c r="O115" s="225">
        <f t="shared" si="19"/>
        <v>0</v>
      </c>
    </row>
    <row r="116" spans="2:15" x14ac:dyDescent="0.2">
      <c r="B116" s="84">
        <v>67</v>
      </c>
      <c r="C116" s="83" t="s">
        <v>1320</v>
      </c>
      <c r="D116" s="224">
        <f>SUMIFS(MEL!R:R,MEL!R:R,"&lt;&gt;",MEL!$I:$I,B116,MEL!$U:$U,"PERM")</f>
        <v>0</v>
      </c>
      <c r="E116" s="224">
        <f>SUMIFS(MEL!R:R,MEL!R:R,"&lt;&gt;",MEL!$I:$I,B116,MEL!$U:$U,"TEMP")+SUMIFS(MEL!R:R,MEL!R:R,"&lt;&gt;",MEL!$I:$I,B116,MEL!$U:$U,"FUT")</f>
        <v>0</v>
      </c>
      <c r="F116" s="224">
        <f t="shared" si="20"/>
        <v>0</v>
      </c>
      <c r="G116" s="224">
        <f>SUMIFS(MEL!W:W,MEL!W:W,"&lt;&gt;",MEL!$I:$I,$B116,MEL!$U:$U,"PERM")</f>
        <v>0</v>
      </c>
      <c r="H116" s="224">
        <f>SUMIFS(MEL!W:W,MEL!W:W,"&lt;&gt;",MEL!$I:$I,$B116,MEL!$U:$U,"TEMP")+SUMIFS(MEL!W:W,MEL!W:W,"&lt;&gt;",MEL!$I:$I,$B116,MEL!$U:$U,"FUT")</f>
        <v>0</v>
      </c>
      <c r="I116" s="224">
        <f t="shared" si="21"/>
        <v>0</v>
      </c>
      <c r="J116" s="224">
        <f>SUMIFS(MEL!X:X,MEL!X:X,"&lt;&gt;",MEL!$I:$I,$B116,MEL!$U:$U,"PERM")</f>
        <v>0</v>
      </c>
      <c r="K116" s="224">
        <f>SUMIFS(MEL!X:X,MEL!X:X,"&lt;&gt;",MEL!$I:$I,$B116,MEL!$U:$U,"TEMP")+SUMIFS(MEL!X:X,MEL!X:X,"&lt;&gt;",MEL!$I:$I,$B116,MEL!$U:$U,"FUT")</f>
        <v>0</v>
      </c>
      <c r="L116" s="224">
        <f t="shared" si="22"/>
        <v>0</v>
      </c>
      <c r="M116" s="224">
        <f>SUMIFS(MEL!Y:Y,MEL!Y:Y,"&lt;&gt;",MEL!$I:$I,$B116,MEL!$U:$U,"PERM")</f>
        <v>0</v>
      </c>
      <c r="N116" s="224">
        <f>SUMIFS(MEL!Y:Y,MEL!Y:Y,"&lt;&gt;",MEL!$I:$I,$B116,MEL!$U:$U,"TEMP")+SUMIFS(MEL!Y:Y,MEL!Y:Y,"&lt;&gt;",MEL!$I:$I,$B116,MEL!$U:$U,"FUT")</f>
        <v>0</v>
      </c>
      <c r="O116" s="225">
        <f t="shared" si="19"/>
        <v>0</v>
      </c>
    </row>
    <row r="117" spans="2:15" x14ac:dyDescent="0.2">
      <c r="B117" s="84">
        <v>68</v>
      </c>
      <c r="C117" s="83" t="s">
        <v>1321</v>
      </c>
      <c r="D117" s="224">
        <f>SUMIFS(MEL!R:R,MEL!R:R,"&lt;&gt;",MEL!$I:$I,B117,MEL!$U:$U,"PERM")</f>
        <v>0</v>
      </c>
      <c r="E117" s="224">
        <f>SUMIFS(MEL!R:R,MEL!R:R,"&lt;&gt;",MEL!$I:$I,B117,MEL!$U:$U,"TEMP")+SUMIFS(MEL!R:R,MEL!R:R,"&lt;&gt;",MEL!$I:$I,B117,MEL!$U:$U,"FUT")</f>
        <v>0</v>
      </c>
      <c r="F117" s="224">
        <f t="shared" si="20"/>
        <v>0</v>
      </c>
      <c r="G117" s="224">
        <f>SUMIFS(MEL!W:W,MEL!W:W,"&lt;&gt;",MEL!$I:$I,$B117,MEL!$U:$U,"PERM")</f>
        <v>0</v>
      </c>
      <c r="H117" s="224">
        <f>SUMIFS(MEL!W:W,MEL!W:W,"&lt;&gt;",MEL!$I:$I,$B117,MEL!$U:$U,"TEMP")+SUMIFS(MEL!W:W,MEL!W:W,"&lt;&gt;",MEL!$I:$I,$B117,MEL!$U:$U,"FUT")</f>
        <v>0</v>
      </c>
      <c r="I117" s="224">
        <f t="shared" si="21"/>
        <v>0</v>
      </c>
      <c r="J117" s="224">
        <f>SUMIFS(MEL!X:X,MEL!X:X,"&lt;&gt;",MEL!$I:$I,$B117,MEL!$U:$U,"PERM")</f>
        <v>0</v>
      </c>
      <c r="K117" s="224">
        <f>SUMIFS(MEL!X:X,MEL!X:X,"&lt;&gt;",MEL!$I:$I,$B117,MEL!$U:$U,"TEMP")+SUMIFS(MEL!X:X,MEL!X:X,"&lt;&gt;",MEL!$I:$I,$B117,MEL!$U:$U,"FUT")</f>
        <v>0</v>
      </c>
      <c r="L117" s="224">
        <f t="shared" si="22"/>
        <v>0</v>
      </c>
      <c r="M117" s="224">
        <f>SUMIFS(MEL!Y:Y,MEL!Y:Y,"&lt;&gt;",MEL!$I:$I,$B117,MEL!$U:$U,"PERM")</f>
        <v>0</v>
      </c>
      <c r="N117" s="224">
        <f>SUMIFS(MEL!Y:Y,MEL!Y:Y,"&lt;&gt;",MEL!$I:$I,$B117,MEL!$U:$U,"TEMP")+SUMIFS(MEL!Y:Y,MEL!Y:Y,"&lt;&gt;",MEL!$I:$I,$B117,MEL!$U:$U,"FUT")</f>
        <v>0</v>
      </c>
      <c r="O117" s="225">
        <f t="shared" si="19"/>
        <v>0</v>
      </c>
    </row>
    <row r="118" spans="2:15" x14ac:dyDescent="0.2">
      <c r="B118" s="84">
        <v>69</v>
      </c>
      <c r="C118" s="83" t="s">
        <v>1322</v>
      </c>
      <c r="D118" s="224">
        <f>SUMIFS(MEL!R:R,MEL!R:R,"&lt;&gt;",MEL!$I:$I,B118,MEL!$U:$U,"PERM")</f>
        <v>0</v>
      </c>
      <c r="E118" s="224">
        <f>SUMIFS(MEL!R:R,MEL!R:R,"&lt;&gt;",MEL!$I:$I,B118,MEL!$U:$U,"TEMP")+SUMIFS(MEL!R:R,MEL!R:R,"&lt;&gt;",MEL!$I:$I,B118,MEL!$U:$U,"FUT")</f>
        <v>0</v>
      </c>
      <c r="F118" s="224">
        <f t="shared" si="20"/>
        <v>0</v>
      </c>
      <c r="G118" s="224">
        <f>SUMIFS(MEL!W:W,MEL!W:W,"&lt;&gt;",MEL!$I:$I,$B118,MEL!$U:$U,"PERM")</f>
        <v>0</v>
      </c>
      <c r="H118" s="224">
        <f>SUMIFS(MEL!W:W,MEL!W:W,"&lt;&gt;",MEL!$I:$I,$B118,MEL!$U:$U,"TEMP")+SUMIFS(MEL!W:W,MEL!W:W,"&lt;&gt;",MEL!$I:$I,$B118,MEL!$U:$U,"FUT")</f>
        <v>0</v>
      </c>
      <c r="I118" s="224">
        <f t="shared" si="21"/>
        <v>0</v>
      </c>
      <c r="J118" s="224">
        <f>SUMIFS(MEL!X:X,MEL!X:X,"&lt;&gt;",MEL!$I:$I,$B118,MEL!$U:$U,"PERM")</f>
        <v>0</v>
      </c>
      <c r="K118" s="224">
        <f>SUMIFS(MEL!X:X,MEL!X:X,"&lt;&gt;",MEL!$I:$I,$B118,MEL!$U:$U,"TEMP")+SUMIFS(MEL!X:X,MEL!X:X,"&lt;&gt;",MEL!$I:$I,$B118,MEL!$U:$U,"FUT")</f>
        <v>0</v>
      </c>
      <c r="L118" s="224">
        <f t="shared" si="22"/>
        <v>0</v>
      </c>
      <c r="M118" s="224">
        <f>SUMIFS(MEL!Y:Y,MEL!Y:Y,"&lt;&gt;",MEL!$I:$I,$B118,MEL!$U:$U,"PERM")</f>
        <v>0</v>
      </c>
      <c r="N118" s="224">
        <f>SUMIFS(MEL!Y:Y,MEL!Y:Y,"&lt;&gt;",MEL!$I:$I,$B118,MEL!$U:$U,"TEMP")+SUMIFS(MEL!Y:Y,MEL!Y:Y,"&lt;&gt;",MEL!$I:$I,$B118,MEL!$U:$U,"FUT")</f>
        <v>0</v>
      </c>
      <c r="O118" s="225">
        <f t="shared" si="19"/>
        <v>0</v>
      </c>
    </row>
    <row r="119" spans="2:15" x14ac:dyDescent="0.2">
      <c r="B119" s="84">
        <v>70</v>
      </c>
      <c r="C119" s="83" t="s">
        <v>1323</v>
      </c>
      <c r="D119" s="224">
        <f>SUMIFS(MEL!R:R,MEL!R:R,"&lt;&gt;",MEL!$I:$I,B119,MEL!$U:$U,"PERM")</f>
        <v>0</v>
      </c>
      <c r="E119" s="224">
        <f>SUMIFS(MEL!R:R,MEL!R:R,"&lt;&gt;",MEL!$I:$I,B119,MEL!$U:$U,"TEMP")+SUMIFS(MEL!R:R,MEL!R:R,"&lt;&gt;",MEL!$I:$I,B119,MEL!$U:$U,"FUT")</f>
        <v>0</v>
      </c>
      <c r="F119" s="224">
        <f t="shared" si="20"/>
        <v>0</v>
      </c>
      <c r="G119" s="224">
        <f>SUMIFS(MEL!W:W,MEL!W:W,"&lt;&gt;",MEL!$I:$I,$B119,MEL!$U:$U,"PERM")</f>
        <v>0</v>
      </c>
      <c r="H119" s="224">
        <f>SUMIFS(MEL!W:W,MEL!W:W,"&lt;&gt;",MEL!$I:$I,$B119,MEL!$U:$U,"TEMP")+SUMIFS(MEL!W:W,MEL!W:W,"&lt;&gt;",MEL!$I:$I,$B119,MEL!$U:$U,"FUT")</f>
        <v>0</v>
      </c>
      <c r="I119" s="224">
        <f t="shared" si="21"/>
        <v>0</v>
      </c>
      <c r="J119" s="224">
        <f>SUMIFS(MEL!X:X,MEL!X:X,"&lt;&gt;",MEL!$I:$I,$B119,MEL!$U:$U,"PERM")</f>
        <v>0</v>
      </c>
      <c r="K119" s="224">
        <f>SUMIFS(MEL!X:X,MEL!X:X,"&lt;&gt;",MEL!$I:$I,$B119,MEL!$U:$U,"TEMP")+SUMIFS(MEL!X:X,MEL!X:X,"&lt;&gt;",MEL!$I:$I,$B119,MEL!$U:$U,"FUT")</f>
        <v>0</v>
      </c>
      <c r="L119" s="224">
        <f t="shared" si="22"/>
        <v>0</v>
      </c>
      <c r="M119" s="224">
        <f>SUMIFS(MEL!Y:Y,MEL!Y:Y,"&lt;&gt;",MEL!$I:$I,$B119,MEL!$U:$U,"PERM")</f>
        <v>0</v>
      </c>
      <c r="N119" s="224">
        <f>SUMIFS(MEL!Y:Y,MEL!Y:Y,"&lt;&gt;",MEL!$I:$I,$B119,MEL!$U:$U,"TEMP")+SUMIFS(MEL!Y:Y,MEL!Y:Y,"&lt;&gt;",MEL!$I:$I,$B119,MEL!$U:$U,"FUT")</f>
        <v>0</v>
      </c>
      <c r="O119" s="225">
        <f t="shared" si="19"/>
        <v>0</v>
      </c>
    </row>
    <row r="120" spans="2:15" x14ac:dyDescent="0.2">
      <c r="B120" s="84">
        <v>71</v>
      </c>
      <c r="C120" s="83" t="s">
        <v>1324</v>
      </c>
      <c r="D120" s="224">
        <f>SUMIFS(MEL!R:R,MEL!R:R,"&lt;&gt;",MEL!$I:$I,B120,MEL!$U:$U,"PERM")</f>
        <v>1.6</v>
      </c>
      <c r="E120" s="224">
        <f>SUMIFS(MEL!R:R,MEL!R:R,"&lt;&gt;",MEL!$I:$I,B120,MEL!$U:$U,"TEMP")+SUMIFS(MEL!R:R,MEL!R:R,"&lt;&gt;",MEL!$I:$I,B120,MEL!$U:$U,"FUT")</f>
        <v>0</v>
      </c>
      <c r="F120" s="224">
        <f t="shared" si="20"/>
        <v>1.6</v>
      </c>
      <c r="G120" s="224">
        <f>SUMIFS(MEL!W:W,MEL!W:W,"&lt;&gt;",MEL!$I:$I,$B120,MEL!$U:$U,"PERM")</f>
        <v>400</v>
      </c>
      <c r="H120" s="224">
        <f>SUMIFS(MEL!W:W,MEL!W:W,"&lt;&gt;",MEL!$I:$I,$B120,MEL!$U:$U,"TEMP")+SUMIFS(MEL!W:W,MEL!W:W,"&lt;&gt;",MEL!$I:$I,$B120,MEL!$U:$U,"FUT")</f>
        <v>0</v>
      </c>
      <c r="I120" s="224">
        <f t="shared" si="21"/>
        <v>400</v>
      </c>
      <c r="J120" s="224">
        <f>SUMIFS(MEL!X:X,MEL!X:X,"&lt;&gt;",MEL!$I:$I,$B120,MEL!$U:$U,"PERM")</f>
        <v>459.99999999999994</v>
      </c>
      <c r="K120" s="224">
        <f>SUMIFS(MEL!X:X,MEL!X:X,"&lt;&gt;",MEL!$I:$I,$B120,MEL!$U:$U,"TEMP")+SUMIFS(MEL!X:X,MEL!X:X,"&lt;&gt;",MEL!$I:$I,$B120,MEL!$U:$U,"FUT")</f>
        <v>0</v>
      </c>
      <c r="L120" s="224">
        <f t="shared" si="22"/>
        <v>459.99999999999994</v>
      </c>
      <c r="M120" s="224">
        <f>SUMIFS(MEL!Y:Y,MEL!Y:Y,"&lt;&gt;",MEL!$I:$I,$B120,MEL!$U:$U,"PERM")</f>
        <v>0</v>
      </c>
      <c r="N120" s="224">
        <f>SUMIFS(MEL!Y:Y,MEL!Y:Y,"&lt;&gt;",MEL!$I:$I,$B120,MEL!$U:$U,"TEMP")+SUMIFS(MEL!Y:Y,MEL!Y:Y,"&lt;&gt;",MEL!$I:$I,$B120,MEL!$U:$U,"FUT")</f>
        <v>0</v>
      </c>
      <c r="O120" s="225">
        <f t="shared" si="19"/>
        <v>0</v>
      </c>
    </row>
    <row r="121" spans="2:15" x14ac:dyDescent="0.2">
      <c r="B121" s="84">
        <v>72</v>
      </c>
      <c r="C121" s="83" t="s">
        <v>1325</v>
      </c>
      <c r="D121" s="224">
        <f>SUMIFS(MEL!R:R,MEL!R:R,"&lt;&gt;",MEL!$I:$I,B121,MEL!$U:$U,"PERM")</f>
        <v>0</v>
      </c>
      <c r="E121" s="224">
        <f>SUMIFS(MEL!R:R,MEL!R:R,"&lt;&gt;",MEL!$I:$I,B121,MEL!$U:$U,"TEMP")+SUMIFS(MEL!R:R,MEL!R:R,"&lt;&gt;",MEL!$I:$I,B121,MEL!$U:$U,"FUT")</f>
        <v>0</v>
      </c>
      <c r="F121" s="224">
        <f t="shared" si="20"/>
        <v>0</v>
      </c>
      <c r="G121" s="224">
        <f>SUMIFS(MEL!W:W,MEL!W:W,"&lt;&gt;",MEL!$I:$I,$B121,MEL!$U:$U,"PERM")</f>
        <v>0</v>
      </c>
      <c r="H121" s="224">
        <f>SUMIFS(MEL!W:W,MEL!W:W,"&lt;&gt;",MEL!$I:$I,$B121,MEL!$U:$U,"TEMP")+SUMIFS(MEL!W:W,MEL!W:W,"&lt;&gt;",MEL!$I:$I,$B121,MEL!$U:$U,"FUT")</f>
        <v>0</v>
      </c>
      <c r="I121" s="224">
        <f t="shared" si="21"/>
        <v>0</v>
      </c>
      <c r="J121" s="224">
        <f>SUMIFS(MEL!X:X,MEL!X:X,"&lt;&gt;",MEL!$I:$I,$B121,MEL!$U:$U,"PERM")</f>
        <v>0</v>
      </c>
      <c r="K121" s="224">
        <f>SUMIFS(MEL!X:X,MEL!X:X,"&lt;&gt;",MEL!$I:$I,$B121,MEL!$U:$U,"TEMP")+SUMIFS(MEL!X:X,MEL!X:X,"&lt;&gt;",MEL!$I:$I,$B121,MEL!$U:$U,"FUT")</f>
        <v>0</v>
      </c>
      <c r="L121" s="224">
        <f t="shared" si="22"/>
        <v>0</v>
      </c>
      <c r="M121" s="224">
        <f>SUMIFS(MEL!Y:Y,MEL!Y:Y,"&lt;&gt;",MEL!$I:$I,$B121,MEL!$U:$U,"PERM")</f>
        <v>0</v>
      </c>
      <c r="N121" s="224">
        <f>SUMIFS(MEL!Y:Y,MEL!Y:Y,"&lt;&gt;",MEL!$I:$I,$B121,MEL!$U:$U,"TEMP")+SUMIFS(MEL!Y:Y,MEL!Y:Y,"&lt;&gt;",MEL!$I:$I,$B121,MEL!$U:$U,"FUT")</f>
        <v>0</v>
      </c>
      <c r="O121" s="225">
        <f t="shared" si="19"/>
        <v>0</v>
      </c>
    </row>
    <row r="122" spans="2:15" x14ac:dyDescent="0.2">
      <c r="B122" s="84">
        <v>73</v>
      </c>
      <c r="C122" s="83" t="s">
        <v>1326</v>
      </c>
      <c r="D122" s="224">
        <f>SUMIFS(MEL!R:R,MEL!R:R,"&lt;&gt;",MEL!$I:$I,B122,MEL!$U:$U,"PERM")</f>
        <v>220.48000000000002</v>
      </c>
      <c r="E122" s="224">
        <f>SUMIFS(MEL!R:R,MEL!R:R,"&lt;&gt;",MEL!$I:$I,B122,MEL!$U:$U,"TEMP")+SUMIFS(MEL!R:R,MEL!R:R,"&lt;&gt;",MEL!$I:$I,B122,MEL!$U:$U,"FUT")</f>
        <v>27.237563999999999</v>
      </c>
      <c r="F122" s="224">
        <f t="shared" si="20"/>
        <v>247.71756400000001</v>
      </c>
      <c r="G122" s="224">
        <f>SUMIFS(MEL!W:W,MEL!W:W,"&lt;&gt;",MEL!$I:$I,$B122,MEL!$U:$U,"PERM")</f>
        <v>169300</v>
      </c>
      <c r="H122" s="224">
        <f>SUMIFS(MEL!W:W,MEL!W:W,"&lt;&gt;",MEL!$I:$I,$B122,MEL!$U:$U,"TEMP")+SUMIFS(MEL!W:W,MEL!W:W,"&lt;&gt;",MEL!$I:$I,$B122,MEL!$U:$U,"FUT")</f>
        <v>18670</v>
      </c>
      <c r="I122" s="224">
        <f t="shared" si="21"/>
        <v>187970</v>
      </c>
      <c r="J122" s="224">
        <f>SUMIFS(MEL!X:X,MEL!X:X,"&lt;&gt;",MEL!$I:$I,$B122,MEL!$U:$U,"PERM")</f>
        <v>194695</v>
      </c>
      <c r="K122" s="224">
        <f>SUMIFS(MEL!X:X,MEL!X:X,"&lt;&gt;",MEL!$I:$I,$B122,MEL!$U:$U,"TEMP")+SUMIFS(MEL!X:X,MEL!X:X,"&lt;&gt;",MEL!$I:$I,$B122,MEL!$U:$U,"FUT")</f>
        <v>21470.5</v>
      </c>
      <c r="L122" s="224">
        <f t="shared" si="22"/>
        <v>216165.5</v>
      </c>
      <c r="M122" s="224">
        <f>SUMIFS(MEL!Y:Y,MEL!Y:Y,"&lt;&gt;",MEL!$I:$I,$B122,MEL!$U:$U,"PERM")</f>
        <v>0</v>
      </c>
      <c r="N122" s="224">
        <f>SUMIFS(MEL!Y:Y,MEL!Y:Y,"&lt;&gt;",MEL!$I:$I,$B122,MEL!$U:$U,"TEMP")+SUMIFS(MEL!Y:Y,MEL!Y:Y,"&lt;&gt;",MEL!$I:$I,$B122,MEL!$U:$U,"FUT")</f>
        <v>0</v>
      </c>
      <c r="O122" s="225">
        <f t="shared" si="19"/>
        <v>0</v>
      </c>
    </row>
    <row r="123" spans="2:15" x14ac:dyDescent="0.2">
      <c r="B123" s="84">
        <v>74</v>
      </c>
      <c r="C123" s="83" t="s">
        <v>1327</v>
      </c>
      <c r="D123" s="224">
        <f>SUMIFS(MEL!R:R,MEL!R:R,"&lt;&gt;",MEL!$I:$I,B123,MEL!$U:$U,"PERM")</f>
        <v>0</v>
      </c>
      <c r="E123" s="224">
        <f>SUMIFS(MEL!R:R,MEL!R:R,"&lt;&gt;",MEL!$I:$I,B123,MEL!$U:$U,"TEMP")+SUMIFS(MEL!R:R,MEL!R:R,"&lt;&gt;",MEL!$I:$I,B123,MEL!$U:$U,"FUT")</f>
        <v>0</v>
      </c>
      <c r="F123" s="224">
        <f t="shared" si="20"/>
        <v>0</v>
      </c>
      <c r="G123" s="224">
        <f>SUMIFS(MEL!W:W,MEL!W:W,"&lt;&gt;",MEL!$I:$I,$B123,MEL!$U:$U,"PERM")</f>
        <v>0</v>
      </c>
      <c r="H123" s="224">
        <f>SUMIFS(MEL!W:W,MEL!W:W,"&lt;&gt;",MEL!$I:$I,$B123,MEL!$U:$U,"TEMP")+SUMIFS(MEL!W:W,MEL!W:W,"&lt;&gt;",MEL!$I:$I,$B123,MEL!$U:$U,"FUT")</f>
        <v>0</v>
      </c>
      <c r="I123" s="224">
        <f t="shared" si="21"/>
        <v>0</v>
      </c>
      <c r="J123" s="224">
        <f>SUMIFS(MEL!X:X,MEL!X:X,"&lt;&gt;",MEL!$I:$I,$B123,MEL!$U:$U,"PERM")</f>
        <v>0</v>
      </c>
      <c r="K123" s="224">
        <f>SUMIFS(MEL!X:X,MEL!X:X,"&lt;&gt;",MEL!$I:$I,$B123,MEL!$U:$U,"TEMP")+SUMIFS(MEL!X:X,MEL!X:X,"&lt;&gt;",MEL!$I:$I,$B123,MEL!$U:$U,"FUT")</f>
        <v>0</v>
      </c>
      <c r="L123" s="224">
        <f t="shared" si="22"/>
        <v>0</v>
      </c>
      <c r="M123" s="224">
        <f>SUMIFS(MEL!Y:Y,MEL!Y:Y,"&lt;&gt;",MEL!$I:$I,$B123,MEL!$U:$U,"PERM")</f>
        <v>0</v>
      </c>
      <c r="N123" s="224">
        <f>SUMIFS(MEL!Y:Y,MEL!Y:Y,"&lt;&gt;",MEL!$I:$I,$B123,MEL!$U:$U,"TEMP")+SUMIFS(MEL!Y:Y,MEL!Y:Y,"&lt;&gt;",MEL!$I:$I,$B123,MEL!$U:$U,"FUT")</f>
        <v>0</v>
      </c>
      <c r="O123" s="225">
        <f t="shared" si="19"/>
        <v>0</v>
      </c>
    </row>
    <row r="124" spans="2:15" x14ac:dyDescent="0.2">
      <c r="B124" s="84">
        <v>75</v>
      </c>
      <c r="C124" s="83" t="s">
        <v>1328</v>
      </c>
      <c r="D124" s="224">
        <f>SUMIFS(MEL!R:R,MEL!R:R,"&lt;&gt;",MEL!$I:$I,B124,MEL!$U:$U,"PERM")</f>
        <v>0</v>
      </c>
      <c r="E124" s="224">
        <f>SUMIFS(MEL!R:R,MEL!R:R,"&lt;&gt;",MEL!$I:$I,B124,MEL!$U:$U,"TEMP")+SUMIFS(MEL!R:R,MEL!R:R,"&lt;&gt;",MEL!$I:$I,B124,MEL!$U:$U,"FUT")</f>
        <v>0</v>
      </c>
      <c r="F124" s="224">
        <f t="shared" si="20"/>
        <v>0</v>
      </c>
      <c r="G124" s="224">
        <f>SUMIFS(MEL!W:W,MEL!W:W,"&lt;&gt;",MEL!$I:$I,$B124,MEL!$U:$U,"PERM")</f>
        <v>0</v>
      </c>
      <c r="H124" s="224">
        <f>SUMIFS(MEL!W:W,MEL!W:W,"&lt;&gt;",MEL!$I:$I,$B124,MEL!$U:$U,"TEMP")+SUMIFS(MEL!W:W,MEL!W:W,"&lt;&gt;",MEL!$I:$I,$B124,MEL!$U:$U,"FUT")</f>
        <v>0</v>
      </c>
      <c r="I124" s="224">
        <f t="shared" si="21"/>
        <v>0</v>
      </c>
      <c r="J124" s="224">
        <f>SUMIFS(MEL!X:X,MEL!X:X,"&lt;&gt;",MEL!$I:$I,$B124,MEL!$U:$U,"PERM")</f>
        <v>0</v>
      </c>
      <c r="K124" s="224">
        <f>SUMIFS(MEL!X:X,MEL!X:X,"&lt;&gt;",MEL!$I:$I,$B124,MEL!$U:$U,"TEMP")+SUMIFS(MEL!X:X,MEL!X:X,"&lt;&gt;",MEL!$I:$I,$B124,MEL!$U:$U,"FUT")</f>
        <v>0</v>
      </c>
      <c r="L124" s="224">
        <f t="shared" si="22"/>
        <v>0</v>
      </c>
      <c r="M124" s="224">
        <f>SUMIFS(MEL!Y:Y,MEL!Y:Y,"&lt;&gt;",MEL!$I:$I,$B124,MEL!$U:$U,"PERM")</f>
        <v>0</v>
      </c>
      <c r="N124" s="224">
        <f>SUMIFS(MEL!Y:Y,MEL!Y:Y,"&lt;&gt;",MEL!$I:$I,$B124,MEL!$U:$U,"TEMP")+SUMIFS(MEL!Y:Y,MEL!Y:Y,"&lt;&gt;",MEL!$I:$I,$B124,MEL!$U:$U,"FUT")</f>
        <v>0</v>
      </c>
      <c r="O124" s="225">
        <f t="shared" si="19"/>
        <v>0</v>
      </c>
    </row>
    <row r="125" spans="2:15" x14ac:dyDescent="0.2">
      <c r="B125" s="84">
        <v>76</v>
      </c>
      <c r="C125" s="83" t="s">
        <v>1329</v>
      </c>
      <c r="D125" s="224">
        <f>SUMIFS(MEL!R:R,MEL!R:R,"&lt;&gt;",MEL!$I:$I,B125,MEL!$U:$U,"PERM")</f>
        <v>0</v>
      </c>
      <c r="E125" s="224">
        <f>SUMIFS(MEL!R:R,MEL!R:R,"&lt;&gt;",MEL!$I:$I,B125,MEL!$U:$U,"TEMP")+SUMIFS(MEL!R:R,MEL!R:R,"&lt;&gt;",MEL!$I:$I,B125,MEL!$U:$U,"FUT")</f>
        <v>2.94</v>
      </c>
      <c r="F125" s="224">
        <f t="shared" si="20"/>
        <v>2.94</v>
      </c>
      <c r="G125" s="224">
        <f>SUMIFS(MEL!W:W,MEL!W:W,"&lt;&gt;",MEL!$I:$I,$B125,MEL!$U:$U,"PERM")</f>
        <v>0</v>
      </c>
      <c r="H125" s="224">
        <f>SUMIFS(MEL!W:W,MEL!W:W,"&lt;&gt;",MEL!$I:$I,$B125,MEL!$U:$U,"TEMP")+SUMIFS(MEL!W:W,MEL!W:W,"&lt;&gt;",MEL!$I:$I,$B125,MEL!$U:$U,"FUT")</f>
        <v>1200</v>
      </c>
      <c r="I125" s="224">
        <f t="shared" si="21"/>
        <v>1200</v>
      </c>
      <c r="J125" s="224">
        <f>SUMIFS(MEL!X:X,MEL!X:X,"&lt;&gt;",MEL!$I:$I,$B125,MEL!$U:$U,"PERM")</f>
        <v>0</v>
      </c>
      <c r="K125" s="224">
        <f>SUMIFS(MEL!X:X,MEL!X:X,"&lt;&gt;",MEL!$I:$I,$B125,MEL!$U:$U,"TEMP")+SUMIFS(MEL!X:X,MEL!X:X,"&lt;&gt;",MEL!$I:$I,$B125,MEL!$U:$U,"FUT")</f>
        <v>1380</v>
      </c>
      <c r="L125" s="224">
        <f t="shared" si="22"/>
        <v>1380</v>
      </c>
      <c r="M125" s="224">
        <f>SUMIFS(MEL!Y:Y,MEL!Y:Y,"&lt;&gt;",MEL!$I:$I,$B125,MEL!$U:$U,"PERM")</f>
        <v>0</v>
      </c>
      <c r="N125" s="224">
        <f>SUMIFS(MEL!Y:Y,MEL!Y:Y,"&lt;&gt;",MEL!$I:$I,$B125,MEL!$U:$U,"TEMP")+SUMIFS(MEL!Y:Y,MEL!Y:Y,"&lt;&gt;",MEL!$I:$I,$B125,MEL!$U:$U,"FUT")</f>
        <v>0</v>
      </c>
      <c r="O125" s="225">
        <f t="shared" si="19"/>
        <v>0</v>
      </c>
    </row>
    <row r="126" spans="2:15" x14ac:dyDescent="0.2">
      <c r="B126" s="84">
        <v>77</v>
      </c>
      <c r="C126" s="83" t="s">
        <v>1330</v>
      </c>
      <c r="D126" s="224">
        <f>SUMIFS(MEL!R:R,MEL!R:R,"&lt;&gt;",MEL!$I:$I,B126,MEL!$U:$U,"PERM")</f>
        <v>95.501599999999996</v>
      </c>
      <c r="E126" s="224">
        <f>SUMIFS(MEL!R:R,MEL!R:R,"&lt;&gt;",MEL!$I:$I,B126,MEL!$U:$U,"TEMP")+SUMIFS(MEL!R:R,MEL!R:R,"&lt;&gt;",MEL!$I:$I,B126,MEL!$U:$U,"FUT")</f>
        <v>0</v>
      </c>
      <c r="F126" s="224">
        <f t="shared" si="20"/>
        <v>95.501599999999996</v>
      </c>
      <c r="G126" s="224">
        <f>SUMIFS(MEL!W:W,MEL!W:W,"&lt;&gt;",MEL!$I:$I,$B126,MEL!$U:$U,"PERM")</f>
        <v>49330</v>
      </c>
      <c r="H126" s="224">
        <f>SUMIFS(MEL!W:W,MEL!W:W,"&lt;&gt;",MEL!$I:$I,$B126,MEL!$U:$U,"TEMP")+SUMIFS(MEL!W:W,MEL!W:W,"&lt;&gt;",MEL!$I:$I,$B126,MEL!$U:$U,"FUT")</f>
        <v>0</v>
      </c>
      <c r="I126" s="224">
        <f t="shared" si="21"/>
        <v>49330</v>
      </c>
      <c r="J126" s="224">
        <f>SUMIFS(MEL!X:X,MEL!X:X,"&lt;&gt;",MEL!$I:$I,$B126,MEL!$U:$U,"PERM")</f>
        <v>56723.499999999993</v>
      </c>
      <c r="K126" s="224">
        <f>SUMIFS(MEL!X:X,MEL!X:X,"&lt;&gt;",MEL!$I:$I,$B126,MEL!$U:$U,"TEMP")+SUMIFS(MEL!X:X,MEL!X:X,"&lt;&gt;",MEL!$I:$I,$B126,MEL!$U:$U,"FUT")</f>
        <v>0</v>
      </c>
      <c r="L126" s="224">
        <f t="shared" si="22"/>
        <v>56723.499999999993</v>
      </c>
      <c r="M126" s="224">
        <f>SUMIFS(MEL!Y:Y,MEL!Y:Y,"&lt;&gt;",MEL!$I:$I,$B126,MEL!$U:$U,"PERM")</f>
        <v>0</v>
      </c>
      <c r="N126" s="224">
        <f>SUMIFS(MEL!Y:Y,MEL!Y:Y,"&lt;&gt;",MEL!$I:$I,$B126,MEL!$U:$U,"TEMP")+SUMIFS(MEL!Y:Y,MEL!Y:Y,"&lt;&gt;",MEL!$I:$I,$B126,MEL!$U:$U,"FUT")</f>
        <v>0</v>
      </c>
      <c r="O126" s="225">
        <f t="shared" si="19"/>
        <v>0</v>
      </c>
    </row>
    <row r="127" spans="2:15" x14ac:dyDescent="0.2">
      <c r="B127" s="84">
        <v>78</v>
      </c>
      <c r="C127" s="83" t="s">
        <v>1331</v>
      </c>
      <c r="D127" s="224">
        <f>SUMIFS(MEL!R:R,MEL!R:R,"&lt;&gt;",MEL!$I:$I,B127,MEL!$U:$U,"PERM")</f>
        <v>0</v>
      </c>
      <c r="E127" s="224">
        <f>SUMIFS(MEL!R:R,MEL!R:R,"&lt;&gt;",MEL!$I:$I,B127,MEL!$U:$U,"TEMP")+SUMIFS(MEL!R:R,MEL!R:R,"&lt;&gt;",MEL!$I:$I,B127,MEL!$U:$U,"FUT")</f>
        <v>0</v>
      </c>
      <c r="F127" s="224">
        <f t="shared" si="20"/>
        <v>0</v>
      </c>
      <c r="G127" s="224">
        <f>SUMIFS(MEL!W:W,MEL!W:W,"&lt;&gt;",MEL!$I:$I,$B127,MEL!$U:$U,"PERM")</f>
        <v>0</v>
      </c>
      <c r="H127" s="224">
        <f>SUMIFS(MEL!W:W,MEL!W:W,"&lt;&gt;",MEL!$I:$I,$B127,MEL!$U:$U,"TEMP")+SUMIFS(MEL!W:W,MEL!W:W,"&lt;&gt;",MEL!$I:$I,$B127,MEL!$U:$U,"FUT")</f>
        <v>0</v>
      </c>
      <c r="I127" s="224">
        <f t="shared" si="21"/>
        <v>0</v>
      </c>
      <c r="J127" s="224">
        <f>SUMIFS(MEL!X:X,MEL!X:X,"&lt;&gt;",MEL!$I:$I,$B127,MEL!$U:$U,"PERM")</f>
        <v>0</v>
      </c>
      <c r="K127" s="224">
        <f>SUMIFS(MEL!X:X,MEL!X:X,"&lt;&gt;",MEL!$I:$I,$B127,MEL!$U:$U,"TEMP")+SUMIFS(MEL!X:X,MEL!X:X,"&lt;&gt;",MEL!$I:$I,$B127,MEL!$U:$U,"FUT")</f>
        <v>0</v>
      </c>
      <c r="L127" s="224">
        <f t="shared" si="22"/>
        <v>0</v>
      </c>
      <c r="M127" s="224">
        <f>SUMIFS(MEL!Y:Y,MEL!Y:Y,"&lt;&gt;",MEL!$I:$I,$B127,MEL!$U:$U,"PERM")</f>
        <v>0</v>
      </c>
      <c r="N127" s="224">
        <f>SUMIFS(MEL!Y:Y,MEL!Y:Y,"&lt;&gt;",MEL!$I:$I,$B127,MEL!$U:$U,"TEMP")+SUMIFS(MEL!Y:Y,MEL!Y:Y,"&lt;&gt;",MEL!$I:$I,$B127,MEL!$U:$U,"FUT")</f>
        <v>0</v>
      </c>
      <c r="O127" s="225">
        <f t="shared" si="19"/>
        <v>0</v>
      </c>
    </row>
    <row r="128" spans="2:15" x14ac:dyDescent="0.2">
      <c r="B128" s="84">
        <v>79</v>
      </c>
      <c r="C128" s="83" t="s">
        <v>1332</v>
      </c>
      <c r="D128" s="224">
        <f>SUMIFS(MEL!R:R,MEL!R:R,"&lt;&gt;",MEL!$I:$I,B128,MEL!$U:$U,"PERM")</f>
        <v>1.6</v>
      </c>
      <c r="E128" s="224">
        <f>SUMIFS(MEL!R:R,MEL!R:R,"&lt;&gt;",MEL!$I:$I,B128,MEL!$U:$U,"TEMP")+SUMIFS(MEL!R:R,MEL!R:R,"&lt;&gt;",MEL!$I:$I,B128,MEL!$U:$U,"FUT")</f>
        <v>0</v>
      </c>
      <c r="F128" s="224">
        <f t="shared" si="20"/>
        <v>1.6</v>
      </c>
      <c r="G128" s="224">
        <f>SUMIFS(MEL!W:W,MEL!W:W,"&lt;&gt;",MEL!$I:$I,$B128,MEL!$U:$U,"PERM")</f>
        <v>400</v>
      </c>
      <c r="H128" s="224">
        <f>SUMIFS(MEL!W:W,MEL!W:W,"&lt;&gt;",MEL!$I:$I,$B128,MEL!$U:$U,"TEMP")+SUMIFS(MEL!W:W,MEL!W:W,"&lt;&gt;",MEL!$I:$I,$B128,MEL!$U:$U,"FUT")</f>
        <v>0</v>
      </c>
      <c r="I128" s="224">
        <f t="shared" si="21"/>
        <v>400</v>
      </c>
      <c r="J128" s="224">
        <f>SUMIFS(MEL!X:X,MEL!X:X,"&lt;&gt;",MEL!$I:$I,$B128,MEL!$U:$U,"PERM")</f>
        <v>459.99999999999994</v>
      </c>
      <c r="K128" s="224">
        <f>SUMIFS(MEL!X:X,MEL!X:X,"&lt;&gt;",MEL!$I:$I,$B128,MEL!$U:$U,"TEMP")+SUMIFS(MEL!X:X,MEL!X:X,"&lt;&gt;",MEL!$I:$I,$B128,MEL!$U:$U,"FUT")</f>
        <v>0</v>
      </c>
      <c r="L128" s="224">
        <f t="shared" si="22"/>
        <v>459.99999999999994</v>
      </c>
      <c r="M128" s="224">
        <f>SUMIFS(MEL!Y:Y,MEL!Y:Y,"&lt;&gt;",MEL!$I:$I,$B128,MEL!$U:$U,"PERM")</f>
        <v>0</v>
      </c>
      <c r="N128" s="224">
        <f>SUMIFS(MEL!Y:Y,MEL!Y:Y,"&lt;&gt;",MEL!$I:$I,$B128,MEL!$U:$U,"TEMP")+SUMIFS(MEL!Y:Y,MEL!Y:Y,"&lt;&gt;",MEL!$I:$I,$B128,MEL!$U:$U,"FUT")</f>
        <v>0</v>
      </c>
      <c r="O128" s="225">
        <f t="shared" si="19"/>
        <v>0</v>
      </c>
    </row>
    <row r="129" spans="2:15" x14ac:dyDescent="0.2">
      <c r="B129" s="84">
        <v>80</v>
      </c>
      <c r="C129" s="83" t="s">
        <v>1333</v>
      </c>
      <c r="D129" s="224">
        <f>SUMIFS(MEL!R:R,MEL!R:R,"&lt;&gt;",MEL!$I:$I,B129,MEL!$U:$U,"PERM")</f>
        <v>88.199999999999989</v>
      </c>
      <c r="E129" s="224">
        <f>SUMIFS(MEL!R:R,MEL!R:R,"&lt;&gt;",MEL!$I:$I,B129,MEL!$U:$U,"TEMP")+SUMIFS(MEL!R:R,MEL!R:R,"&lt;&gt;",MEL!$I:$I,B129,MEL!$U:$U,"FUT")</f>
        <v>0</v>
      </c>
      <c r="F129" s="224">
        <f t="shared" si="20"/>
        <v>88.199999999999989</v>
      </c>
      <c r="G129" s="224">
        <f>SUMIFS(MEL!W:W,MEL!W:W,"&lt;&gt;",MEL!$I:$I,$B129,MEL!$U:$U,"PERM")</f>
        <v>108421.73913043478</v>
      </c>
      <c r="H129" s="224">
        <f>SUMIFS(MEL!W:W,MEL!W:W,"&lt;&gt;",MEL!$I:$I,$B129,MEL!$U:$U,"TEMP")+SUMIFS(MEL!W:W,MEL!W:W,"&lt;&gt;",MEL!$I:$I,$B129,MEL!$U:$U,"FUT")</f>
        <v>0</v>
      </c>
      <c r="I129" s="224">
        <f t="shared" si="21"/>
        <v>108421.73913043478</v>
      </c>
      <c r="J129" s="224">
        <f>SUMIFS(MEL!X:X,MEL!X:X,"&lt;&gt;",MEL!$I:$I,$B129,MEL!$U:$U,"PERM")</f>
        <v>124685</v>
      </c>
      <c r="K129" s="224">
        <f>SUMIFS(MEL!X:X,MEL!X:X,"&lt;&gt;",MEL!$I:$I,$B129,MEL!$U:$U,"TEMP")+SUMIFS(MEL!X:X,MEL!X:X,"&lt;&gt;",MEL!$I:$I,$B129,MEL!$U:$U,"FUT")</f>
        <v>0</v>
      </c>
      <c r="L129" s="224">
        <f t="shared" si="22"/>
        <v>124685</v>
      </c>
      <c r="M129" s="224">
        <f>SUMIFS(MEL!Y:Y,MEL!Y:Y,"&lt;&gt;",MEL!$I:$I,$B129,MEL!$U:$U,"PERM")</f>
        <v>19943.609613543707</v>
      </c>
      <c r="N129" s="224">
        <f>SUMIFS(MEL!Y:Y,MEL!Y:Y,"&lt;&gt;",MEL!$I:$I,$B129,MEL!$U:$U,"TEMP")+SUMIFS(MEL!Y:Y,MEL!Y:Y,"&lt;&gt;",MEL!$I:$I,$B129,MEL!$U:$U,"FUT")</f>
        <v>0</v>
      </c>
      <c r="O129" s="225">
        <f t="shared" ref="O129:O147" si="23">M129+N129</f>
        <v>19943.609613543707</v>
      </c>
    </row>
    <row r="130" spans="2:15" x14ac:dyDescent="0.2">
      <c r="B130" s="84">
        <v>81</v>
      </c>
      <c r="C130" s="83" t="s">
        <v>1334</v>
      </c>
      <c r="D130" s="224">
        <f>SUMIFS(MEL!R:R,MEL!R:R,"&lt;&gt;",MEL!$I:$I,B130,MEL!$U:$U,"PERM")</f>
        <v>0</v>
      </c>
      <c r="E130" s="224">
        <f>SUMIFS(MEL!R:R,MEL!R:R,"&lt;&gt;",MEL!$I:$I,B130,MEL!$U:$U,"TEMP")+SUMIFS(MEL!R:R,MEL!R:R,"&lt;&gt;",MEL!$I:$I,B130,MEL!$U:$U,"FUT")</f>
        <v>0</v>
      </c>
      <c r="F130" s="224">
        <f t="shared" ref="F130:F147" si="24">D130+E130</f>
        <v>0</v>
      </c>
      <c r="G130" s="224">
        <f>SUMIFS(MEL!W:W,MEL!W:W,"&lt;&gt;",MEL!$I:$I,$B130,MEL!$U:$U,"PERM")</f>
        <v>0</v>
      </c>
      <c r="H130" s="224">
        <f>SUMIFS(MEL!W:W,MEL!W:W,"&lt;&gt;",MEL!$I:$I,$B130,MEL!$U:$U,"TEMP")+SUMIFS(MEL!W:W,MEL!W:W,"&lt;&gt;",MEL!$I:$I,$B130,MEL!$U:$U,"FUT")</f>
        <v>0</v>
      </c>
      <c r="I130" s="224">
        <f t="shared" ref="I130:I147" si="25">G130+H130</f>
        <v>0</v>
      </c>
      <c r="J130" s="224">
        <f>SUMIFS(MEL!X:X,MEL!X:X,"&lt;&gt;",MEL!$I:$I,$B130,MEL!$U:$U,"PERM")</f>
        <v>0</v>
      </c>
      <c r="K130" s="224">
        <f>SUMIFS(MEL!X:X,MEL!X:X,"&lt;&gt;",MEL!$I:$I,$B130,MEL!$U:$U,"TEMP")+SUMIFS(MEL!X:X,MEL!X:X,"&lt;&gt;",MEL!$I:$I,$B130,MEL!$U:$U,"FUT")</f>
        <v>0</v>
      </c>
      <c r="L130" s="224">
        <f t="shared" ref="L130:L147" si="26">J130+K130</f>
        <v>0</v>
      </c>
      <c r="M130" s="224">
        <f>SUMIFS(MEL!Y:Y,MEL!Y:Y,"&lt;&gt;",MEL!$I:$I,$B130,MEL!$U:$U,"PERM")</f>
        <v>0</v>
      </c>
      <c r="N130" s="224">
        <f>SUMIFS(MEL!Y:Y,MEL!Y:Y,"&lt;&gt;",MEL!$I:$I,$B130,MEL!$U:$U,"TEMP")+SUMIFS(MEL!Y:Y,MEL!Y:Y,"&lt;&gt;",MEL!$I:$I,$B130,MEL!$U:$U,"FUT")</f>
        <v>0</v>
      </c>
      <c r="O130" s="225">
        <f t="shared" si="23"/>
        <v>0</v>
      </c>
    </row>
    <row r="131" spans="2:15" x14ac:dyDescent="0.2">
      <c r="B131" s="84">
        <v>82</v>
      </c>
      <c r="C131" s="83" t="s">
        <v>1335</v>
      </c>
      <c r="D131" s="224">
        <f>SUMIFS(MEL!R:R,MEL!R:R,"&lt;&gt;",MEL!$I:$I,B131,MEL!$U:$U,"PERM")</f>
        <v>42.654999999999987</v>
      </c>
      <c r="E131" s="224">
        <f>SUMIFS(MEL!R:R,MEL!R:R,"&lt;&gt;",MEL!$I:$I,B131,MEL!$U:$U,"TEMP")+SUMIFS(MEL!R:R,MEL!R:R,"&lt;&gt;",MEL!$I:$I,B131,MEL!$U:$U,"FUT")</f>
        <v>0</v>
      </c>
      <c r="F131" s="224">
        <f t="shared" si="24"/>
        <v>42.654999999999987</v>
      </c>
      <c r="G131" s="224">
        <f>SUMIFS(MEL!W:W,MEL!W:W,"&lt;&gt;",MEL!$I:$I,$B131,MEL!$U:$U,"PERM")</f>
        <v>38790</v>
      </c>
      <c r="H131" s="224">
        <f>SUMIFS(MEL!W:W,MEL!W:W,"&lt;&gt;",MEL!$I:$I,$B131,MEL!$U:$U,"TEMP")+SUMIFS(MEL!W:W,MEL!W:W,"&lt;&gt;",MEL!$I:$I,$B131,MEL!$U:$U,"FUT")</f>
        <v>0</v>
      </c>
      <c r="I131" s="224">
        <f t="shared" si="25"/>
        <v>38790</v>
      </c>
      <c r="J131" s="224">
        <f>SUMIFS(MEL!X:X,MEL!X:X,"&lt;&gt;",MEL!$I:$I,$B131,MEL!$U:$U,"PERM")</f>
        <v>44608.499999999993</v>
      </c>
      <c r="K131" s="224">
        <f>SUMIFS(MEL!X:X,MEL!X:X,"&lt;&gt;",MEL!$I:$I,$B131,MEL!$U:$U,"TEMP")+SUMIFS(MEL!X:X,MEL!X:X,"&lt;&gt;",MEL!$I:$I,$B131,MEL!$U:$U,"FUT")</f>
        <v>0</v>
      </c>
      <c r="L131" s="224">
        <f t="shared" si="26"/>
        <v>44608.499999999993</v>
      </c>
      <c r="M131" s="224">
        <f>SUMIFS(MEL!Y:Y,MEL!Y:Y,"&lt;&gt;",MEL!$I:$I,$B131,MEL!$U:$U,"PERM")</f>
        <v>0</v>
      </c>
      <c r="N131" s="224">
        <f>SUMIFS(MEL!Y:Y,MEL!Y:Y,"&lt;&gt;",MEL!$I:$I,$B131,MEL!$U:$U,"TEMP")+SUMIFS(MEL!Y:Y,MEL!Y:Y,"&lt;&gt;",MEL!$I:$I,$B131,MEL!$U:$U,"FUT")</f>
        <v>0</v>
      </c>
      <c r="O131" s="225">
        <f t="shared" si="23"/>
        <v>0</v>
      </c>
    </row>
    <row r="132" spans="2:15" x14ac:dyDescent="0.2">
      <c r="B132" s="84">
        <v>83</v>
      </c>
      <c r="C132" s="83" t="s">
        <v>1336</v>
      </c>
      <c r="D132" s="224">
        <f>SUMIFS(MEL!R:R,MEL!R:R,"&lt;&gt;",MEL!$I:$I,B132,MEL!$U:$U,"PERM")</f>
        <v>0</v>
      </c>
      <c r="E132" s="224">
        <f>SUMIFS(MEL!R:R,MEL!R:R,"&lt;&gt;",MEL!$I:$I,B132,MEL!$U:$U,"TEMP")+SUMIFS(MEL!R:R,MEL!R:R,"&lt;&gt;",MEL!$I:$I,B132,MEL!$U:$U,"FUT")</f>
        <v>0</v>
      </c>
      <c r="F132" s="224">
        <f t="shared" si="24"/>
        <v>0</v>
      </c>
      <c r="G132" s="224">
        <f>SUMIFS(MEL!W:W,MEL!W:W,"&lt;&gt;",MEL!$I:$I,$B132,MEL!$U:$U,"PERM")</f>
        <v>0</v>
      </c>
      <c r="H132" s="224">
        <f>SUMIFS(MEL!W:W,MEL!W:W,"&lt;&gt;",MEL!$I:$I,$B132,MEL!$U:$U,"TEMP")+SUMIFS(MEL!W:W,MEL!W:W,"&lt;&gt;",MEL!$I:$I,$B132,MEL!$U:$U,"FUT")</f>
        <v>0</v>
      </c>
      <c r="I132" s="224">
        <f t="shared" si="25"/>
        <v>0</v>
      </c>
      <c r="J132" s="224">
        <f>SUMIFS(MEL!X:X,MEL!X:X,"&lt;&gt;",MEL!$I:$I,$B132,MEL!$U:$U,"PERM")</f>
        <v>0</v>
      </c>
      <c r="K132" s="224">
        <f>SUMIFS(MEL!X:X,MEL!X:X,"&lt;&gt;",MEL!$I:$I,$B132,MEL!$U:$U,"TEMP")+SUMIFS(MEL!X:X,MEL!X:X,"&lt;&gt;",MEL!$I:$I,$B132,MEL!$U:$U,"FUT")</f>
        <v>0</v>
      </c>
      <c r="L132" s="224">
        <f t="shared" si="26"/>
        <v>0</v>
      </c>
      <c r="M132" s="224">
        <f>SUMIFS(MEL!Y:Y,MEL!Y:Y,"&lt;&gt;",MEL!$I:$I,$B132,MEL!$U:$U,"PERM")</f>
        <v>0</v>
      </c>
      <c r="N132" s="224">
        <f>SUMIFS(MEL!Y:Y,MEL!Y:Y,"&lt;&gt;",MEL!$I:$I,$B132,MEL!$U:$U,"TEMP")+SUMIFS(MEL!Y:Y,MEL!Y:Y,"&lt;&gt;",MEL!$I:$I,$B132,MEL!$U:$U,"FUT")</f>
        <v>0</v>
      </c>
      <c r="O132" s="225">
        <f t="shared" si="23"/>
        <v>0</v>
      </c>
    </row>
    <row r="133" spans="2:15" x14ac:dyDescent="0.2">
      <c r="B133" s="84">
        <v>84</v>
      </c>
      <c r="C133" s="83" t="s">
        <v>1337</v>
      </c>
      <c r="D133" s="224">
        <f>SUMIFS(MEL!R:R,MEL!R:R,"&lt;&gt;",MEL!$I:$I,B133,MEL!$U:$U,"PERM")</f>
        <v>0</v>
      </c>
      <c r="E133" s="224">
        <f>SUMIFS(MEL!R:R,MEL!R:R,"&lt;&gt;",MEL!$I:$I,B133,MEL!$U:$U,"TEMP")+SUMIFS(MEL!R:R,MEL!R:R,"&lt;&gt;",MEL!$I:$I,B133,MEL!$U:$U,"FUT")</f>
        <v>0</v>
      </c>
      <c r="F133" s="224">
        <f t="shared" si="24"/>
        <v>0</v>
      </c>
      <c r="G133" s="224">
        <f>SUMIFS(MEL!W:W,MEL!W:W,"&lt;&gt;",MEL!$I:$I,$B133,MEL!$U:$U,"PERM")</f>
        <v>0</v>
      </c>
      <c r="H133" s="224">
        <f>SUMIFS(MEL!W:W,MEL!W:W,"&lt;&gt;",MEL!$I:$I,$B133,MEL!$U:$U,"TEMP")+SUMIFS(MEL!W:W,MEL!W:W,"&lt;&gt;",MEL!$I:$I,$B133,MEL!$U:$U,"FUT")</f>
        <v>0</v>
      </c>
      <c r="I133" s="224">
        <f t="shared" si="25"/>
        <v>0</v>
      </c>
      <c r="J133" s="224">
        <f>SUMIFS(MEL!X:X,MEL!X:X,"&lt;&gt;",MEL!$I:$I,$B133,MEL!$U:$U,"PERM")</f>
        <v>0</v>
      </c>
      <c r="K133" s="224">
        <f>SUMIFS(MEL!X:X,MEL!X:X,"&lt;&gt;",MEL!$I:$I,$B133,MEL!$U:$U,"TEMP")+SUMIFS(MEL!X:X,MEL!X:X,"&lt;&gt;",MEL!$I:$I,$B133,MEL!$U:$U,"FUT")</f>
        <v>0</v>
      </c>
      <c r="L133" s="224">
        <f t="shared" si="26"/>
        <v>0</v>
      </c>
      <c r="M133" s="224">
        <f>SUMIFS(MEL!Y:Y,MEL!Y:Y,"&lt;&gt;",MEL!$I:$I,$B133,MEL!$U:$U,"PERM")</f>
        <v>0</v>
      </c>
      <c r="N133" s="224">
        <f>SUMIFS(MEL!Y:Y,MEL!Y:Y,"&lt;&gt;",MEL!$I:$I,$B133,MEL!$U:$U,"TEMP")+SUMIFS(MEL!Y:Y,MEL!Y:Y,"&lt;&gt;",MEL!$I:$I,$B133,MEL!$U:$U,"FUT")</f>
        <v>0</v>
      </c>
      <c r="O133" s="225">
        <f t="shared" si="23"/>
        <v>0</v>
      </c>
    </row>
    <row r="134" spans="2:15" x14ac:dyDescent="0.2">
      <c r="B134" s="84">
        <v>85</v>
      </c>
      <c r="C134" s="83" t="s">
        <v>1338</v>
      </c>
      <c r="D134" s="224">
        <f>SUMIFS(MEL!R:R,MEL!R:R,"&lt;&gt;",MEL!$I:$I,B134,MEL!$U:$U,"PERM")</f>
        <v>29.378800000000002</v>
      </c>
      <c r="E134" s="224">
        <f>SUMIFS(MEL!R:R,MEL!R:R,"&lt;&gt;",MEL!$I:$I,B134,MEL!$U:$U,"TEMP")+SUMIFS(MEL!R:R,MEL!R:R,"&lt;&gt;",MEL!$I:$I,B134,MEL!$U:$U,"FUT")</f>
        <v>0</v>
      </c>
      <c r="F134" s="224">
        <f t="shared" si="24"/>
        <v>29.378800000000002</v>
      </c>
      <c r="G134" s="224">
        <f>SUMIFS(MEL!W:W,MEL!W:W,"&lt;&gt;",MEL!$I:$I,$B134,MEL!$U:$U,"PERM")</f>
        <v>40030</v>
      </c>
      <c r="H134" s="224">
        <f>SUMIFS(MEL!W:W,MEL!W:W,"&lt;&gt;",MEL!$I:$I,$B134,MEL!$U:$U,"TEMP")+SUMIFS(MEL!W:W,MEL!W:W,"&lt;&gt;",MEL!$I:$I,$B134,MEL!$U:$U,"FUT")</f>
        <v>0</v>
      </c>
      <c r="I134" s="224">
        <f t="shared" si="25"/>
        <v>40030</v>
      </c>
      <c r="J134" s="224">
        <f>SUMIFS(MEL!X:X,MEL!X:X,"&lt;&gt;",MEL!$I:$I,$B134,MEL!$U:$U,"PERM")</f>
        <v>46034.5</v>
      </c>
      <c r="K134" s="224">
        <f>SUMIFS(MEL!X:X,MEL!X:X,"&lt;&gt;",MEL!$I:$I,$B134,MEL!$U:$U,"TEMP")+SUMIFS(MEL!X:X,MEL!X:X,"&lt;&gt;",MEL!$I:$I,$B134,MEL!$U:$U,"FUT")</f>
        <v>0</v>
      </c>
      <c r="L134" s="224">
        <f t="shared" si="26"/>
        <v>46034.5</v>
      </c>
      <c r="M134" s="224">
        <f>SUMIFS(MEL!Y:Y,MEL!Y:Y,"&lt;&gt;",MEL!$I:$I,$B134,MEL!$U:$U,"PERM")</f>
        <v>0</v>
      </c>
      <c r="N134" s="224">
        <f>SUMIFS(MEL!Y:Y,MEL!Y:Y,"&lt;&gt;",MEL!$I:$I,$B134,MEL!$U:$U,"TEMP")+SUMIFS(MEL!Y:Y,MEL!Y:Y,"&lt;&gt;",MEL!$I:$I,$B134,MEL!$U:$U,"FUT")</f>
        <v>0</v>
      </c>
      <c r="O134" s="225">
        <f t="shared" si="23"/>
        <v>0</v>
      </c>
    </row>
    <row r="135" spans="2:15" x14ac:dyDescent="0.2">
      <c r="B135" s="84">
        <v>86</v>
      </c>
      <c r="C135" s="83" t="s">
        <v>1339</v>
      </c>
      <c r="D135" s="224">
        <f>SUMIFS(MEL!R:R,MEL!R:R,"&lt;&gt;",MEL!$I:$I,B135,MEL!$U:$U,"PERM")</f>
        <v>27.120000000000008</v>
      </c>
      <c r="E135" s="224">
        <f>SUMIFS(MEL!R:R,MEL!R:R,"&lt;&gt;",MEL!$I:$I,B135,MEL!$U:$U,"TEMP")+SUMIFS(MEL!R:R,MEL!R:R,"&lt;&gt;",MEL!$I:$I,B135,MEL!$U:$U,"FUT")</f>
        <v>0</v>
      </c>
      <c r="F135" s="224">
        <f t="shared" si="24"/>
        <v>27.120000000000008</v>
      </c>
      <c r="G135" s="224">
        <f>SUMIFS(MEL!W:W,MEL!W:W,"&lt;&gt;",MEL!$I:$I,$B135,MEL!$U:$U,"PERM")</f>
        <v>8100</v>
      </c>
      <c r="H135" s="224">
        <f>SUMIFS(MEL!W:W,MEL!W:W,"&lt;&gt;",MEL!$I:$I,$B135,MEL!$U:$U,"TEMP")+SUMIFS(MEL!W:W,MEL!W:W,"&lt;&gt;",MEL!$I:$I,$B135,MEL!$U:$U,"FUT")</f>
        <v>0</v>
      </c>
      <c r="I135" s="224">
        <f t="shared" si="25"/>
        <v>8100</v>
      </c>
      <c r="J135" s="224">
        <f>SUMIFS(MEL!X:X,MEL!X:X,"&lt;&gt;",MEL!$I:$I,$B135,MEL!$U:$U,"PERM")</f>
        <v>9314.9999999999982</v>
      </c>
      <c r="K135" s="224">
        <f>SUMIFS(MEL!X:X,MEL!X:X,"&lt;&gt;",MEL!$I:$I,$B135,MEL!$U:$U,"TEMP")+SUMIFS(MEL!X:X,MEL!X:X,"&lt;&gt;",MEL!$I:$I,$B135,MEL!$U:$U,"FUT")</f>
        <v>0</v>
      </c>
      <c r="L135" s="224">
        <f t="shared" si="26"/>
        <v>9314.9999999999982</v>
      </c>
      <c r="M135" s="224">
        <f>SUMIFS(MEL!Y:Y,MEL!Y:Y,"&lt;&gt;",MEL!$I:$I,$B135,MEL!$U:$U,"PERM")</f>
        <v>0</v>
      </c>
      <c r="N135" s="224">
        <f>SUMIFS(MEL!Y:Y,MEL!Y:Y,"&lt;&gt;",MEL!$I:$I,$B135,MEL!$U:$U,"TEMP")+SUMIFS(MEL!Y:Y,MEL!Y:Y,"&lt;&gt;",MEL!$I:$I,$B135,MEL!$U:$U,"FUT")</f>
        <v>0</v>
      </c>
      <c r="O135" s="225">
        <f t="shared" si="23"/>
        <v>0</v>
      </c>
    </row>
    <row r="136" spans="2:15" x14ac:dyDescent="0.2">
      <c r="B136" s="84">
        <v>87</v>
      </c>
      <c r="C136" s="83" t="s">
        <v>1340</v>
      </c>
      <c r="D136" s="224">
        <f>SUMIFS(MEL!R:R,MEL!R:R,"&lt;&gt;",MEL!$I:$I,B136,MEL!$U:$U,"PERM")</f>
        <v>39.6</v>
      </c>
      <c r="E136" s="224">
        <f>SUMIFS(MEL!R:R,MEL!R:R,"&lt;&gt;",MEL!$I:$I,B136,MEL!$U:$U,"TEMP")+SUMIFS(MEL!R:R,MEL!R:R,"&lt;&gt;",MEL!$I:$I,B136,MEL!$U:$U,"FUT")</f>
        <v>4.4800000000000004</v>
      </c>
      <c r="F136" s="224">
        <f t="shared" si="24"/>
        <v>44.08</v>
      </c>
      <c r="G136" s="224">
        <f>SUMIFS(MEL!W:W,MEL!W:W,"&lt;&gt;",MEL!$I:$I,$B136,MEL!$U:$U,"PERM")</f>
        <v>17560</v>
      </c>
      <c r="H136" s="224">
        <f>SUMIFS(MEL!W:W,MEL!W:W,"&lt;&gt;",MEL!$I:$I,$B136,MEL!$U:$U,"TEMP")+SUMIFS(MEL!W:W,MEL!W:W,"&lt;&gt;",MEL!$I:$I,$B136,MEL!$U:$U,"FUT")</f>
        <v>2000</v>
      </c>
      <c r="I136" s="224">
        <f t="shared" si="25"/>
        <v>19560</v>
      </c>
      <c r="J136" s="224">
        <f>SUMIFS(MEL!X:X,MEL!X:X,"&lt;&gt;",MEL!$I:$I,$B136,MEL!$U:$U,"PERM")</f>
        <v>20194</v>
      </c>
      <c r="K136" s="224">
        <f>SUMIFS(MEL!X:X,MEL!X:X,"&lt;&gt;",MEL!$I:$I,$B136,MEL!$U:$U,"TEMP")+SUMIFS(MEL!X:X,MEL!X:X,"&lt;&gt;",MEL!$I:$I,$B136,MEL!$U:$U,"FUT")</f>
        <v>2299.9999999999995</v>
      </c>
      <c r="L136" s="224">
        <f t="shared" si="26"/>
        <v>22494</v>
      </c>
      <c r="M136" s="224">
        <f>SUMIFS(MEL!Y:Y,MEL!Y:Y,"&lt;&gt;",MEL!$I:$I,$B136,MEL!$U:$U,"PERM")</f>
        <v>0</v>
      </c>
      <c r="N136" s="224">
        <f>SUMIFS(MEL!Y:Y,MEL!Y:Y,"&lt;&gt;",MEL!$I:$I,$B136,MEL!$U:$U,"TEMP")+SUMIFS(MEL!Y:Y,MEL!Y:Y,"&lt;&gt;",MEL!$I:$I,$B136,MEL!$U:$U,"FUT")</f>
        <v>0</v>
      </c>
      <c r="O136" s="225">
        <f t="shared" si="23"/>
        <v>0</v>
      </c>
    </row>
    <row r="137" spans="2:15" x14ac:dyDescent="0.2">
      <c r="B137" s="84">
        <v>88</v>
      </c>
      <c r="C137" s="83" t="s">
        <v>1341</v>
      </c>
      <c r="D137" s="224">
        <f>SUMIFS(MEL!R:R,MEL!R:R,"&lt;&gt;",MEL!$I:$I,B137,MEL!$U:$U,"PERM")</f>
        <v>0</v>
      </c>
      <c r="E137" s="224">
        <f>SUMIFS(MEL!R:R,MEL!R:R,"&lt;&gt;",MEL!$I:$I,B137,MEL!$U:$U,"TEMP")+SUMIFS(MEL!R:R,MEL!R:R,"&lt;&gt;",MEL!$I:$I,B137,MEL!$U:$U,"FUT")</f>
        <v>0</v>
      </c>
      <c r="F137" s="224">
        <f t="shared" si="24"/>
        <v>0</v>
      </c>
      <c r="G137" s="224">
        <f>SUMIFS(MEL!W:W,MEL!W:W,"&lt;&gt;",MEL!$I:$I,$B137,MEL!$U:$U,"PERM")</f>
        <v>0</v>
      </c>
      <c r="H137" s="224">
        <f>SUMIFS(MEL!W:W,MEL!W:W,"&lt;&gt;",MEL!$I:$I,$B137,MEL!$U:$U,"TEMP")+SUMIFS(MEL!W:W,MEL!W:W,"&lt;&gt;",MEL!$I:$I,$B137,MEL!$U:$U,"FUT")</f>
        <v>0</v>
      </c>
      <c r="I137" s="224">
        <f t="shared" si="25"/>
        <v>0</v>
      </c>
      <c r="J137" s="224">
        <f>SUMIFS(MEL!X:X,MEL!X:X,"&lt;&gt;",MEL!$I:$I,$B137,MEL!$U:$U,"PERM")</f>
        <v>0</v>
      </c>
      <c r="K137" s="224">
        <f>SUMIFS(MEL!X:X,MEL!X:X,"&lt;&gt;",MEL!$I:$I,$B137,MEL!$U:$U,"TEMP")+SUMIFS(MEL!X:X,MEL!X:X,"&lt;&gt;",MEL!$I:$I,$B137,MEL!$U:$U,"FUT")</f>
        <v>0</v>
      </c>
      <c r="L137" s="224">
        <f t="shared" si="26"/>
        <v>0</v>
      </c>
      <c r="M137" s="224">
        <f>SUMIFS(MEL!Y:Y,MEL!Y:Y,"&lt;&gt;",MEL!$I:$I,$B137,MEL!$U:$U,"PERM")</f>
        <v>0</v>
      </c>
      <c r="N137" s="224">
        <f>SUMIFS(MEL!Y:Y,MEL!Y:Y,"&lt;&gt;",MEL!$I:$I,$B137,MEL!$U:$U,"TEMP")+SUMIFS(MEL!Y:Y,MEL!Y:Y,"&lt;&gt;",MEL!$I:$I,$B137,MEL!$U:$U,"FUT")</f>
        <v>0</v>
      </c>
      <c r="O137" s="225">
        <f t="shared" si="23"/>
        <v>0</v>
      </c>
    </row>
    <row r="138" spans="2:15" x14ac:dyDescent="0.2">
      <c r="B138" s="84">
        <v>89</v>
      </c>
      <c r="C138" s="83" t="s">
        <v>1342</v>
      </c>
      <c r="D138" s="224">
        <f>SUMIFS(MEL!R:R,MEL!R:R,"&lt;&gt;",MEL!$I:$I,B138,MEL!$U:$U,"PERM")</f>
        <v>0</v>
      </c>
      <c r="E138" s="224">
        <f>SUMIFS(MEL!R:R,MEL!R:R,"&lt;&gt;",MEL!$I:$I,B138,MEL!$U:$U,"TEMP")+SUMIFS(MEL!R:R,MEL!R:R,"&lt;&gt;",MEL!$I:$I,B138,MEL!$U:$U,"FUT")</f>
        <v>0</v>
      </c>
      <c r="F138" s="224">
        <f t="shared" si="24"/>
        <v>0</v>
      </c>
      <c r="G138" s="224">
        <f>SUMIFS(MEL!W:W,MEL!W:W,"&lt;&gt;",MEL!$I:$I,$B138,MEL!$U:$U,"PERM")</f>
        <v>0</v>
      </c>
      <c r="H138" s="224">
        <f>SUMIFS(MEL!W:W,MEL!W:W,"&lt;&gt;",MEL!$I:$I,$B138,MEL!$U:$U,"TEMP")+SUMIFS(MEL!W:W,MEL!W:W,"&lt;&gt;",MEL!$I:$I,$B138,MEL!$U:$U,"FUT")</f>
        <v>0</v>
      </c>
      <c r="I138" s="224">
        <f t="shared" si="25"/>
        <v>0</v>
      </c>
      <c r="J138" s="224">
        <f>SUMIFS(MEL!X:X,MEL!X:X,"&lt;&gt;",MEL!$I:$I,$B138,MEL!$U:$U,"PERM")</f>
        <v>0</v>
      </c>
      <c r="K138" s="224">
        <f>SUMIFS(MEL!X:X,MEL!X:X,"&lt;&gt;",MEL!$I:$I,$B138,MEL!$U:$U,"TEMP")+SUMIFS(MEL!X:X,MEL!X:X,"&lt;&gt;",MEL!$I:$I,$B138,MEL!$U:$U,"FUT")</f>
        <v>0</v>
      </c>
      <c r="L138" s="224">
        <f t="shared" si="26"/>
        <v>0</v>
      </c>
      <c r="M138" s="224">
        <f>SUMIFS(MEL!Y:Y,MEL!Y:Y,"&lt;&gt;",MEL!$I:$I,$B138,MEL!$U:$U,"PERM")</f>
        <v>0</v>
      </c>
      <c r="N138" s="224">
        <f>SUMIFS(MEL!Y:Y,MEL!Y:Y,"&lt;&gt;",MEL!$I:$I,$B138,MEL!$U:$U,"TEMP")+SUMIFS(MEL!Y:Y,MEL!Y:Y,"&lt;&gt;",MEL!$I:$I,$B138,MEL!$U:$U,"FUT")</f>
        <v>0</v>
      </c>
      <c r="O138" s="225">
        <f t="shared" si="23"/>
        <v>0</v>
      </c>
    </row>
    <row r="139" spans="2:15" x14ac:dyDescent="0.2">
      <c r="B139" s="84">
        <v>90</v>
      </c>
      <c r="C139" s="83" t="s">
        <v>1343</v>
      </c>
      <c r="D139" s="224">
        <f>SUMIFS(MEL!R:R,MEL!R:R,"&lt;&gt;",MEL!$I:$I,B139,MEL!$U:$U,"PERM")</f>
        <v>0</v>
      </c>
      <c r="E139" s="224">
        <f>SUMIFS(MEL!R:R,MEL!R:R,"&lt;&gt;",MEL!$I:$I,B139,MEL!$U:$U,"TEMP")+SUMIFS(MEL!R:R,MEL!R:R,"&lt;&gt;",MEL!$I:$I,B139,MEL!$U:$U,"FUT")</f>
        <v>0</v>
      </c>
      <c r="F139" s="224">
        <f t="shared" si="24"/>
        <v>0</v>
      </c>
      <c r="G139" s="224">
        <f>SUMIFS(MEL!W:W,MEL!W:W,"&lt;&gt;",MEL!$I:$I,$B139,MEL!$U:$U,"PERM")</f>
        <v>0</v>
      </c>
      <c r="H139" s="224">
        <f>SUMIFS(MEL!W:W,MEL!W:W,"&lt;&gt;",MEL!$I:$I,$B139,MEL!$U:$U,"TEMP")+SUMIFS(MEL!W:W,MEL!W:W,"&lt;&gt;",MEL!$I:$I,$B139,MEL!$U:$U,"FUT")</f>
        <v>0</v>
      </c>
      <c r="I139" s="224">
        <f t="shared" si="25"/>
        <v>0</v>
      </c>
      <c r="J139" s="224">
        <f>SUMIFS(MEL!X:X,MEL!X:X,"&lt;&gt;",MEL!$I:$I,$B139,MEL!$U:$U,"PERM")</f>
        <v>0</v>
      </c>
      <c r="K139" s="224">
        <f>SUMIFS(MEL!X:X,MEL!X:X,"&lt;&gt;",MEL!$I:$I,$B139,MEL!$U:$U,"TEMP")+SUMIFS(MEL!X:X,MEL!X:X,"&lt;&gt;",MEL!$I:$I,$B139,MEL!$U:$U,"FUT")</f>
        <v>0</v>
      </c>
      <c r="L139" s="224">
        <f t="shared" si="26"/>
        <v>0</v>
      </c>
      <c r="M139" s="224">
        <f>SUMIFS(MEL!Y:Y,MEL!Y:Y,"&lt;&gt;",MEL!$I:$I,$B139,MEL!$U:$U,"PERM")</f>
        <v>0</v>
      </c>
      <c r="N139" s="224">
        <f>SUMIFS(MEL!Y:Y,MEL!Y:Y,"&lt;&gt;",MEL!$I:$I,$B139,MEL!$U:$U,"TEMP")+SUMIFS(MEL!Y:Y,MEL!Y:Y,"&lt;&gt;",MEL!$I:$I,$B139,MEL!$U:$U,"FUT")</f>
        <v>0</v>
      </c>
      <c r="O139" s="225">
        <f t="shared" si="23"/>
        <v>0</v>
      </c>
    </row>
    <row r="140" spans="2:15" x14ac:dyDescent="0.2">
      <c r="B140" s="84">
        <v>91</v>
      </c>
      <c r="C140" s="83" t="s">
        <v>1344</v>
      </c>
      <c r="D140" s="224">
        <f>SUMIFS(MEL!R:R,MEL!R:R,"&lt;&gt;",MEL!$I:$I,B140,MEL!$U:$U,"PERM")</f>
        <v>0</v>
      </c>
      <c r="E140" s="224">
        <f>SUMIFS(MEL!R:R,MEL!R:R,"&lt;&gt;",MEL!$I:$I,B140,MEL!$U:$U,"TEMP")+SUMIFS(MEL!R:R,MEL!R:R,"&lt;&gt;",MEL!$I:$I,B140,MEL!$U:$U,"FUT")</f>
        <v>0</v>
      </c>
      <c r="F140" s="224">
        <f t="shared" si="24"/>
        <v>0</v>
      </c>
      <c r="G140" s="224">
        <f>SUMIFS(MEL!W:W,MEL!W:W,"&lt;&gt;",MEL!$I:$I,$B140,MEL!$U:$U,"PERM")</f>
        <v>0</v>
      </c>
      <c r="H140" s="224">
        <f>SUMIFS(MEL!W:W,MEL!W:W,"&lt;&gt;",MEL!$I:$I,$B140,MEL!$U:$U,"TEMP")+SUMIFS(MEL!W:W,MEL!W:W,"&lt;&gt;",MEL!$I:$I,$B140,MEL!$U:$U,"FUT")</f>
        <v>0</v>
      </c>
      <c r="I140" s="224">
        <f t="shared" si="25"/>
        <v>0</v>
      </c>
      <c r="J140" s="224">
        <f>SUMIFS(MEL!X:X,MEL!X:X,"&lt;&gt;",MEL!$I:$I,$B140,MEL!$U:$U,"PERM")</f>
        <v>0</v>
      </c>
      <c r="K140" s="224">
        <f>SUMIFS(MEL!X:X,MEL!X:X,"&lt;&gt;",MEL!$I:$I,$B140,MEL!$U:$U,"TEMP")+SUMIFS(MEL!X:X,MEL!X:X,"&lt;&gt;",MEL!$I:$I,$B140,MEL!$U:$U,"FUT")</f>
        <v>0</v>
      </c>
      <c r="L140" s="224">
        <f t="shared" si="26"/>
        <v>0</v>
      </c>
      <c r="M140" s="224">
        <f>SUMIFS(MEL!Y:Y,MEL!Y:Y,"&lt;&gt;",MEL!$I:$I,$B140,MEL!$U:$U,"PERM")</f>
        <v>0</v>
      </c>
      <c r="N140" s="224">
        <f>SUMIFS(MEL!Y:Y,MEL!Y:Y,"&lt;&gt;",MEL!$I:$I,$B140,MEL!$U:$U,"TEMP")+SUMIFS(MEL!Y:Y,MEL!Y:Y,"&lt;&gt;",MEL!$I:$I,$B140,MEL!$U:$U,"FUT")</f>
        <v>0</v>
      </c>
      <c r="O140" s="225">
        <f t="shared" si="23"/>
        <v>0</v>
      </c>
    </row>
    <row r="141" spans="2:15" x14ac:dyDescent="0.2">
      <c r="B141" s="84">
        <v>92</v>
      </c>
      <c r="C141" s="83" t="s">
        <v>1345</v>
      </c>
      <c r="D141" s="224">
        <f>SUMIFS(MEL!R:R,MEL!R:R,"&lt;&gt;",MEL!$I:$I,B141,MEL!$U:$U,"PERM")</f>
        <v>0</v>
      </c>
      <c r="E141" s="224">
        <f>SUMIFS(MEL!R:R,MEL!R:R,"&lt;&gt;",MEL!$I:$I,B141,MEL!$U:$U,"TEMP")+SUMIFS(MEL!R:R,MEL!R:R,"&lt;&gt;",MEL!$I:$I,B141,MEL!$U:$U,"FUT")</f>
        <v>0</v>
      </c>
      <c r="F141" s="224">
        <f t="shared" si="24"/>
        <v>0</v>
      </c>
      <c r="G141" s="224">
        <f>SUMIFS(MEL!W:W,MEL!W:W,"&lt;&gt;",MEL!$I:$I,$B141,MEL!$U:$U,"PERM")</f>
        <v>0</v>
      </c>
      <c r="H141" s="224">
        <f>SUMIFS(MEL!W:W,MEL!W:W,"&lt;&gt;",MEL!$I:$I,$B141,MEL!$U:$U,"TEMP")+SUMIFS(MEL!W:W,MEL!W:W,"&lt;&gt;",MEL!$I:$I,$B141,MEL!$U:$U,"FUT")</f>
        <v>0</v>
      </c>
      <c r="I141" s="224">
        <f t="shared" si="25"/>
        <v>0</v>
      </c>
      <c r="J141" s="224">
        <f>SUMIFS(MEL!X:X,MEL!X:X,"&lt;&gt;",MEL!$I:$I,$B141,MEL!$U:$U,"PERM")</f>
        <v>0</v>
      </c>
      <c r="K141" s="224">
        <f>SUMIFS(MEL!X:X,MEL!X:X,"&lt;&gt;",MEL!$I:$I,$B141,MEL!$U:$U,"TEMP")+SUMIFS(MEL!X:X,MEL!X:X,"&lt;&gt;",MEL!$I:$I,$B141,MEL!$U:$U,"FUT")</f>
        <v>0</v>
      </c>
      <c r="L141" s="224">
        <f t="shared" si="26"/>
        <v>0</v>
      </c>
      <c r="M141" s="224">
        <f>SUMIFS(MEL!Y:Y,MEL!Y:Y,"&lt;&gt;",MEL!$I:$I,$B141,MEL!$U:$U,"PERM")</f>
        <v>0</v>
      </c>
      <c r="N141" s="224">
        <f>SUMIFS(MEL!Y:Y,MEL!Y:Y,"&lt;&gt;",MEL!$I:$I,$B141,MEL!$U:$U,"TEMP")+SUMIFS(MEL!Y:Y,MEL!Y:Y,"&lt;&gt;",MEL!$I:$I,$B141,MEL!$U:$U,"FUT")</f>
        <v>0</v>
      </c>
      <c r="O141" s="225">
        <f t="shared" si="23"/>
        <v>0</v>
      </c>
    </row>
    <row r="142" spans="2:15" x14ac:dyDescent="0.2">
      <c r="B142" s="84">
        <v>93</v>
      </c>
      <c r="C142" s="83" t="s">
        <v>1346</v>
      </c>
      <c r="D142" s="224">
        <f>SUMIFS(MEL!R:R,MEL!R:R,"&lt;&gt;",MEL!$I:$I,B142,MEL!$U:$U,"PERM")</f>
        <v>0</v>
      </c>
      <c r="E142" s="224">
        <f>SUMIFS(MEL!R:R,MEL!R:R,"&lt;&gt;",MEL!$I:$I,B142,MEL!$U:$U,"TEMP")+SUMIFS(MEL!R:R,MEL!R:R,"&lt;&gt;",MEL!$I:$I,B142,MEL!$U:$U,"FUT")</f>
        <v>0</v>
      </c>
      <c r="F142" s="224">
        <f t="shared" si="24"/>
        <v>0</v>
      </c>
      <c r="G142" s="224">
        <f>SUMIFS(MEL!W:W,MEL!W:W,"&lt;&gt;",MEL!$I:$I,$B142,MEL!$U:$U,"PERM")</f>
        <v>0</v>
      </c>
      <c r="H142" s="224">
        <f>SUMIFS(MEL!W:W,MEL!W:W,"&lt;&gt;",MEL!$I:$I,$B142,MEL!$U:$U,"TEMP")+SUMIFS(MEL!W:W,MEL!W:W,"&lt;&gt;",MEL!$I:$I,$B142,MEL!$U:$U,"FUT")</f>
        <v>0</v>
      </c>
      <c r="I142" s="224">
        <f t="shared" si="25"/>
        <v>0</v>
      </c>
      <c r="J142" s="224">
        <f>SUMIFS(MEL!X:X,MEL!X:X,"&lt;&gt;",MEL!$I:$I,$B142,MEL!$U:$U,"PERM")</f>
        <v>0</v>
      </c>
      <c r="K142" s="224">
        <f>SUMIFS(MEL!X:X,MEL!X:X,"&lt;&gt;",MEL!$I:$I,$B142,MEL!$U:$U,"TEMP")+SUMIFS(MEL!X:X,MEL!X:X,"&lt;&gt;",MEL!$I:$I,$B142,MEL!$U:$U,"FUT")</f>
        <v>0</v>
      </c>
      <c r="L142" s="224">
        <f t="shared" si="26"/>
        <v>0</v>
      </c>
      <c r="M142" s="224">
        <f>SUMIFS(MEL!Y:Y,MEL!Y:Y,"&lt;&gt;",MEL!$I:$I,$B142,MEL!$U:$U,"PERM")</f>
        <v>0</v>
      </c>
      <c r="N142" s="224">
        <f>SUMIFS(MEL!Y:Y,MEL!Y:Y,"&lt;&gt;",MEL!$I:$I,$B142,MEL!$U:$U,"TEMP")+SUMIFS(MEL!Y:Y,MEL!Y:Y,"&lt;&gt;",MEL!$I:$I,$B142,MEL!$U:$U,"FUT")</f>
        <v>0</v>
      </c>
      <c r="O142" s="225">
        <f t="shared" si="23"/>
        <v>0</v>
      </c>
    </row>
    <row r="143" spans="2:15" x14ac:dyDescent="0.2">
      <c r="B143" s="84">
        <v>94</v>
      </c>
      <c r="C143" s="83" t="s">
        <v>1347</v>
      </c>
      <c r="D143" s="224">
        <f>SUMIFS(MEL!R:R,MEL!R:R,"&lt;&gt;",MEL!$I:$I,B143,MEL!$U:$U,"PERM")</f>
        <v>0</v>
      </c>
      <c r="E143" s="224">
        <f>SUMIFS(MEL!R:R,MEL!R:R,"&lt;&gt;",MEL!$I:$I,B143,MEL!$U:$U,"TEMP")+SUMIFS(MEL!R:R,MEL!R:R,"&lt;&gt;",MEL!$I:$I,B143,MEL!$U:$U,"FUT")</f>
        <v>0</v>
      </c>
      <c r="F143" s="224">
        <f t="shared" si="24"/>
        <v>0</v>
      </c>
      <c r="G143" s="224">
        <f>SUMIFS(MEL!W:W,MEL!W:W,"&lt;&gt;",MEL!$I:$I,$B143,MEL!$U:$U,"PERM")</f>
        <v>0</v>
      </c>
      <c r="H143" s="224">
        <f>SUMIFS(MEL!W:W,MEL!W:W,"&lt;&gt;",MEL!$I:$I,$B143,MEL!$U:$U,"TEMP")+SUMIFS(MEL!W:W,MEL!W:W,"&lt;&gt;",MEL!$I:$I,$B143,MEL!$U:$U,"FUT")</f>
        <v>0</v>
      </c>
      <c r="I143" s="224">
        <f t="shared" si="25"/>
        <v>0</v>
      </c>
      <c r="J143" s="224">
        <f>SUMIFS(MEL!X:X,MEL!X:X,"&lt;&gt;",MEL!$I:$I,$B143,MEL!$U:$U,"PERM")</f>
        <v>0</v>
      </c>
      <c r="K143" s="224">
        <f>SUMIFS(MEL!X:X,MEL!X:X,"&lt;&gt;",MEL!$I:$I,$B143,MEL!$U:$U,"TEMP")+SUMIFS(MEL!X:X,MEL!X:X,"&lt;&gt;",MEL!$I:$I,$B143,MEL!$U:$U,"FUT")</f>
        <v>0</v>
      </c>
      <c r="L143" s="224">
        <f t="shared" si="26"/>
        <v>0</v>
      </c>
      <c r="M143" s="224">
        <f>SUMIFS(MEL!Y:Y,MEL!Y:Y,"&lt;&gt;",MEL!$I:$I,$B143,MEL!$U:$U,"PERM")</f>
        <v>0</v>
      </c>
      <c r="N143" s="224">
        <f>SUMIFS(MEL!Y:Y,MEL!Y:Y,"&lt;&gt;",MEL!$I:$I,$B143,MEL!$U:$U,"TEMP")+SUMIFS(MEL!Y:Y,MEL!Y:Y,"&lt;&gt;",MEL!$I:$I,$B143,MEL!$U:$U,"FUT")</f>
        <v>0</v>
      </c>
      <c r="O143" s="225">
        <f t="shared" si="23"/>
        <v>0</v>
      </c>
    </row>
    <row r="144" spans="2:15" x14ac:dyDescent="0.2">
      <c r="B144" s="84">
        <v>96</v>
      </c>
      <c r="C144" s="83" t="s">
        <v>1348</v>
      </c>
      <c r="D144" s="224">
        <f>SUMIFS(MEL!R:R,MEL!R:R,"&lt;&gt;",MEL!$I:$I,B144,MEL!$U:$U,"PERM")</f>
        <v>0</v>
      </c>
      <c r="E144" s="224">
        <f>SUMIFS(MEL!R:R,MEL!R:R,"&lt;&gt;",MEL!$I:$I,B144,MEL!$U:$U,"TEMP")+SUMIFS(MEL!R:R,MEL!R:R,"&lt;&gt;",MEL!$I:$I,B144,MEL!$U:$U,"FUT")</f>
        <v>0</v>
      </c>
      <c r="F144" s="224">
        <f t="shared" si="24"/>
        <v>0</v>
      </c>
      <c r="G144" s="224">
        <f>SUMIFS(MEL!W:W,MEL!W:W,"&lt;&gt;",MEL!$I:$I,$B144,MEL!$U:$U,"PERM")</f>
        <v>0</v>
      </c>
      <c r="H144" s="224">
        <f>SUMIFS(MEL!W:W,MEL!W:W,"&lt;&gt;",MEL!$I:$I,$B144,MEL!$U:$U,"TEMP")+SUMIFS(MEL!W:W,MEL!W:W,"&lt;&gt;",MEL!$I:$I,$B144,MEL!$U:$U,"FUT")</f>
        <v>0</v>
      </c>
      <c r="I144" s="224">
        <f t="shared" si="25"/>
        <v>0</v>
      </c>
      <c r="J144" s="224">
        <f>SUMIFS(MEL!X:X,MEL!X:X,"&lt;&gt;",MEL!$I:$I,$B144,MEL!$U:$U,"PERM")</f>
        <v>0</v>
      </c>
      <c r="K144" s="224">
        <f>SUMIFS(MEL!X:X,MEL!X:X,"&lt;&gt;",MEL!$I:$I,$B144,MEL!$U:$U,"TEMP")+SUMIFS(MEL!X:X,MEL!X:X,"&lt;&gt;",MEL!$I:$I,$B144,MEL!$U:$U,"FUT")</f>
        <v>0</v>
      </c>
      <c r="L144" s="224">
        <f t="shared" si="26"/>
        <v>0</v>
      </c>
      <c r="M144" s="224">
        <f>SUMIFS(MEL!Y:Y,MEL!Y:Y,"&lt;&gt;",MEL!$I:$I,$B144,MEL!$U:$U,"PERM")</f>
        <v>0</v>
      </c>
      <c r="N144" s="224">
        <f>SUMIFS(MEL!Y:Y,MEL!Y:Y,"&lt;&gt;",MEL!$I:$I,$B144,MEL!$U:$U,"TEMP")+SUMIFS(MEL!Y:Y,MEL!Y:Y,"&lt;&gt;",MEL!$I:$I,$B144,MEL!$U:$U,"FUT")</f>
        <v>0</v>
      </c>
      <c r="O144" s="225">
        <f t="shared" si="23"/>
        <v>0</v>
      </c>
    </row>
    <row r="145" spans="2:15" x14ac:dyDescent="0.2">
      <c r="B145" s="84">
        <v>97</v>
      </c>
      <c r="C145" s="83" t="s">
        <v>1349</v>
      </c>
      <c r="D145" s="224">
        <f>SUMIFS(MEL!R:R,MEL!R:R,"&lt;&gt;",MEL!$I:$I,B145,MEL!$U:$U,"PERM")</f>
        <v>0</v>
      </c>
      <c r="E145" s="224">
        <f>SUMIFS(MEL!R:R,MEL!R:R,"&lt;&gt;",MEL!$I:$I,B145,MEL!$U:$U,"TEMP")+SUMIFS(MEL!R:R,MEL!R:R,"&lt;&gt;",MEL!$I:$I,B145,MEL!$U:$U,"FUT")</f>
        <v>0</v>
      </c>
      <c r="F145" s="224">
        <f t="shared" si="24"/>
        <v>0</v>
      </c>
      <c r="G145" s="224">
        <f>SUMIFS(MEL!W:W,MEL!W:W,"&lt;&gt;",MEL!$I:$I,$B145,MEL!$U:$U,"PERM")</f>
        <v>0</v>
      </c>
      <c r="H145" s="224">
        <f>SUMIFS(MEL!W:W,MEL!W:W,"&lt;&gt;",MEL!$I:$I,$B145,MEL!$U:$U,"TEMP")+SUMIFS(MEL!W:W,MEL!W:W,"&lt;&gt;",MEL!$I:$I,$B145,MEL!$U:$U,"FUT")</f>
        <v>0</v>
      </c>
      <c r="I145" s="224">
        <f t="shared" si="25"/>
        <v>0</v>
      </c>
      <c r="J145" s="224">
        <f>SUMIFS(MEL!X:X,MEL!X:X,"&lt;&gt;",MEL!$I:$I,$B145,MEL!$U:$U,"PERM")</f>
        <v>0</v>
      </c>
      <c r="K145" s="224">
        <f>SUMIFS(MEL!X:X,MEL!X:X,"&lt;&gt;",MEL!$I:$I,$B145,MEL!$U:$U,"TEMP")+SUMIFS(MEL!X:X,MEL!X:X,"&lt;&gt;",MEL!$I:$I,$B145,MEL!$U:$U,"FUT")</f>
        <v>0</v>
      </c>
      <c r="L145" s="224">
        <f t="shared" si="26"/>
        <v>0</v>
      </c>
      <c r="M145" s="224">
        <f>SUMIFS(MEL!Y:Y,MEL!Y:Y,"&lt;&gt;",MEL!$I:$I,$B145,MEL!$U:$U,"PERM")</f>
        <v>0</v>
      </c>
      <c r="N145" s="224">
        <f>SUMIFS(MEL!Y:Y,MEL!Y:Y,"&lt;&gt;",MEL!$I:$I,$B145,MEL!$U:$U,"TEMP")+SUMIFS(MEL!Y:Y,MEL!Y:Y,"&lt;&gt;",MEL!$I:$I,$B145,MEL!$U:$U,"FUT")</f>
        <v>0</v>
      </c>
      <c r="O145" s="225">
        <f t="shared" si="23"/>
        <v>0</v>
      </c>
    </row>
    <row r="146" spans="2:15" x14ac:dyDescent="0.2">
      <c r="B146" s="84">
        <v>98</v>
      </c>
      <c r="C146" s="83" t="s">
        <v>1350</v>
      </c>
      <c r="D146" s="224">
        <f>SUMIFS(MEL!R:R,MEL!R:R,"&lt;&gt;",MEL!$I:$I,B146,MEL!$U:$U,"PERM")</f>
        <v>0</v>
      </c>
      <c r="E146" s="224">
        <f>SUMIFS(MEL!R:R,MEL!R:R,"&lt;&gt;",MEL!$I:$I,B146,MEL!$U:$U,"TEMP")+SUMIFS(MEL!R:R,MEL!R:R,"&lt;&gt;",MEL!$I:$I,B146,MEL!$U:$U,"FUT")</f>
        <v>0</v>
      </c>
      <c r="F146" s="224">
        <f t="shared" si="24"/>
        <v>0</v>
      </c>
      <c r="G146" s="224">
        <f>SUMIFS(MEL!W:W,MEL!W:W,"&lt;&gt;",MEL!$I:$I,$B146,MEL!$U:$U,"PERM")</f>
        <v>0</v>
      </c>
      <c r="H146" s="224">
        <f>SUMIFS(MEL!W:W,MEL!W:W,"&lt;&gt;",MEL!$I:$I,$B146,MEL!$U:$U,"TEMP")+SUMIFS(MEL!W:W,MEL!W:W,"&lt;&gt;",MEL!$I:$I,$B146,MEL!$U:$U,"FUT")</f>
        <v>0</v>
      </c>
      <c r="I146" s="224">
        <f t="shared" si="25"/>
        <v>0</v>
      </c>
      <c r="J146" s="224">
        <f>SUMIFS(MEL!X:X,MEL!X:X,"&lt;&gt;",MEL!$I:$I,$B146,MEL!$U:$U,"PERM")</f>
        <v>0</v>
      </c>
      <c r="K146" s="224">
        <f>SUMIFS(MEL!X:X,MEL!X:X,"&lt;&gt;",MEL!$I:$I,$B146,MEL!$U:$U,"TEMP")+SUMIFS(MEL!X:X,MEL!X:X,"&lt;&gt;",MEL!$I:$I,$B146,MEL!$U:$U,"FUT")</f>
        <v>0</v>
      </c>
      <c r="L146" s="224">
        <f t="shared" si="26"/>
        <v>0</v>
      </c>
      <c r="M146" s="224">
        <f>SUMIFS(MEL!Y:Y,MEL!Y:Y,"&lt;&gt;",MEL!$I:$I,$B146,MEL!$U:$U,"PERM")</f>
        <v>0</v>
      </c>
      <c r="N146" s="224">
        <f>SUMIFS(MEL!Y:Y,MEL!Y:Y,"&lt;&gt;",MEL!$I:$I,$B146,MEL!$U:$U,"TEMP")+SUMIFS(MEL!Y:Y,MEL!Y:Y,"&lt;&gt;",MEL!$I:$I,$B146,MEL!$U:$U,"FUT")</f>
        <v>0</v>
      </c>
      <c r="O146" s="225">
        <f t="shared" si="23"/>
        <v>0</v>
      </c>
    </row>
    <row r="147" spans="2:15" ht="13.5" thickBot="1" x14ac:dyDescent="0.25">
      <c r="B147" s="84">
        <v>99</v>
      </c>
      <c r="C147" s="83" t="s">
        <v>1351</v>
      </c>
      <c r="D147" s="224">
        <f>SUMIFS(MEL!R:R,MEL!R:R,"&lt;&gt;",MEL!$I:$I,B147,MEL!$U:$U,"PERM")</f>
        <v>0</v>
      </c>
      <c r="E147" s="224">
        <f>SUMIFS(MEL!R:R,MEL!R:R,"&lt;&gt;",MEL!$I:$I,B147,MEL!$U:$U,"TEMP")+SUMIFS(MEL!R:R,MEL!R:R,"&lt;&gt;",MEL!$I:$I,B147,MEL!$U:$U,"FUT")</f>
        <v>0</v>
      </c>
      <c r="F147" s="224">
        <f t="shared" si="24"/>
        <v>0</v>
      </c>
      <c r="G147" s="224">
        <f>SUMIFS(MEL!W:W,MEL!W:W,"&lt;&gt;",MEL!$I:$I,$B147,MEL!$U:$U,"PERM")</f>
        <v>0</v>
      </c>
      <c r="H147" s="224">
        <f>SUMIFS(MEL!W:W,MEL!W:W,"&lt;&gt;",MEL!$I:$I,$B147,MEL!$U:$U,"TEMP")+SUMIFS(MEL!W:W,MEL!W:W,"&lt;&gt;",MEL!$I:$I,$B147,MEL!$U:$U,"FUT")</f>
        <v>0</v>
      </c>
      <c r="I147" s="224">
        <f t="shared" si="25"/>
        <v>0</v>
      </c>
      <c r="J147" s="224">
        <f>SUMIFS(MEL!X:X,MEL!X:X,"&lt;&gt;",MEL!$I:$I,$B147,MEL!$U:$U,"PERM")</f>
        <v>0</v>
      </c>
      <c r="K147" s="224">
        <f>SUMIFS(MEL!X:X,MEL!X:X,"&lt;&gt;",MEL!$I:$I,$B147,MEL!$U:$U,"TEMP")+SUMIFS(MEL!X:X,MEL!X:X,"&lt;&gt;",MEL!$I:$I,$B147,MEL!$U:$U,"FUT")</f>
        <v>0</v>
      </c>
      <c r="L147" s="224">
        <f t="shared" si="26"/>
        <v>0</v>
      </c>
      <c r="M147" s="224">
        <f>SUMIFS(MEL!Y:Y,MEL!Y:Y,"&lt;&gt;",MEL!$I:$I,$B147,MEL!$U:$U,"PERM")</f>
        <v>0</v>
      </c>
      <c r="N147" s="224">
        <f>SUMIFS(MEL!Y:Y,MEL!Y:Y,"&lt;&gt;",MEL!$I:$I,$B147,MEL!$U:$U,"TEMP")+SUMIFS(MEL!Y:Y,MEL!Y:Y,"&lt;&gt;",MEL!$I:$I,$B147,MEL!$U:$U,"FUT")</f>
        <v>0</v>
      </c>
      <c r="O147" s="225">
        <f t="shared" si="23"/>
        <v>0</v>
      </c>
    </row>
    <row r="148" spans="2:15" ht="14.25" thickTop="1" thickBot="1" x14ac:dyDescent="0.25">
      <c r="B148" s="81" t="s">
        <v>1211</v>
      </c>
      <c r="C148" s="82"/>
      <c r="D148" s="99">
        <f>SUM(D64:D147)</f>
        <v>1107.751894</v>
      </c>
      <c r="E148" s="99">
        <f t="shared" ref="E148:O148" si="27">SUM(E64:E147)</f>
        <v>132.220508</v>
      </c>
      <c r="F148" s="99">
        <f t="shared" si="27"/>
        <v>1239.9724020000001</v>
      </c>
      <c r="G148" s="99">
        <f t="shared" si="27"/>
        <v>1313778.7391304348</v>
      </c>
      <c r="H148" s="99">
        <f>SUM(H64:H147)</f>
        <v>128620</v>
      </c>
      <c r="I148" s="99">
        <f t="shared" si="27"/>
        <v>1442398.7391304348</v>
      </c>
      <c r="J148" s="99">
        <f t="shared" si="27"/>
        <v>1509317.0499999998</v>
      </c>
      <c r="K148" s="99">
        <f t="shared" si="27"/>
        <v>147913</v>
      </c>
      <c r="L148" s="99">
        <f t="shared" si="27"/>
        <v>1657230.0499999998</v>
      </c>
      <c r="M148" s="99">
        <f t="shared" si="27"/>
        <v>278133.60961354373</v>
      </c>
      <c r="N148" s="99">
        <f t="shared" si="27"/>
        <v>0</v>
      </c>
      <c r="O148" s="100">
        <f t="shared" si="27"/>
        <v>278133.60961354373</v>
      </c>
    </row>
    <row r="149" spans="2:15" x14ac:dyDescent="0.2">
      <c r="B149" s="87"/>
      <c r="C149" s="87"/>
      <c r="D149" s="87"/>
      <c r="E149" s="87"/>
      <c r="F149" s="87"/>
      <c r="G149" s="87"/>
      <c r="H149" s="87"/>
      <c r="I149" s="87"/>
      <c r="J149" s="87"/>
      <c r="K149" s="87"/>
      <c r="L149" s="87"/>
      <c r="M149" s="87"/>
      <c r="N149" s="87"/>
      <c r="O149" s="87"/>
    </row>
    <row r="150" spans="2:15" x14ac:dyDescent="0.2">
      <c r="B150" s="87"/>
      <c r="C150" s="87"/>
      <c r="D150" s="87"/>
      <c r="E150" s="87"/>
      <c r="F150" s="87"/>
      <c r="G150" s="87"/>
      <c r="H150" s="87"/>
      <c r="I150" s="87"/>
      <c r="J150" s="87"/>
      <c r="K150" s="87"/>
      <c r="L150" s="87"/>
      <c r="M150" s="87"/>
      <c r="N150" s="87"/>
      <c r="O150" s="87"/>
    </row>
    <row r="151" spans="2:15" x14ac:dyDescent="0.2">
      <c r="B151" s="87"/>
      <c r="C151" s="87"/>
      <c r="D151" s="87"/>
      <c r="E151" s="87"/>
      <c r="F151" s="87"/>
      <c r="G151" s="87"/>
      <c r="H151" s="87"/>
      <c r="I151" s="87"/>
      <c r="J151" s="87"/>
      <c r="K151" s="87"/>
      <c r="L151" s="87"/>
      <c r="M151" s="87"/>
      <c r="N151" s="87"/>
      <c r="O151" s="87"/>
    </row>
    <row r="152" spans="2:15" x14ac:dyDescent="0.2">
      <c r="B152" s="87"/>
      <c r="C152" s="87"/>
      <c r="D152" s="87"/>
      <c r="E152" s="87"/>
      <c r="F152" s="87"/>
      <c r="G152" s="87"/>
      <c r="H152" s="87"/>
      <c r="I152" s="87"/>
      <c r="J152" s="87"/>
      <c r="K152" s="87"/>
      <c r="L152" s="87"/>
      <c r="M152" s="87"/>
      <c r="N152" s="87"/>
      <c r="O152" s="87"/>
    </row>
    <row r="153" spans="2:15" x14ac:dyDescent="0.2">
      <c r="B153" s="87"/>
      <c r="C153" s="87"/>
      <c r="D153" s="87"/>
      <c r="E153" s="87"/>
      <c r="F153" s="87"/>
      <c r="G153" s="87"/>
      <c r="H153" s="87"/>
      <c r="I153" s="87"/>
      <c r="J153" s="87"/>
      <c r="K153" s="87"/>
      <c r="L153" s="87"/>
      <c r="M153" s="87"/>
      <c r="N153" s="87"/>
      <c r="O153" s="87"/>
    </row>
    <row r="154" spans="2:15" x14ac:dyDescent="0.2">
      <c r="B154" s="87"/>
      <c r="C154" s="87"/>
      <c r="D154" s="87"/>
      <c r="E154" s="87"/>
      <c r="F154" s="87"/>
      <c r="G154" s="87"/>
      <c r="H154" s="87"/>
      <c r="I154" s="87"/>
      <c r="J154" s="87"/>
      <c r="K154" s="87"/>
      <c r="L154" s="87"/>
      <c r="M154" s="87"/>
      <c r="N154" s="87"/>
      <c r="O154" s="87"/>
    </row>
    <row r="155" spans="2:15" x14ac:dyDescent="0.2">
      <c r="B155" s="87"/>
      <c r="C155" s="87"/>
      <c r="D155" s="87"/>
      <c r="E155" s="87"/>
      <c r="F155" s="87"/>
      <c r="G155" s="87"/>
      <c r="H155" s="87"/>
      <c r="I155" s="87"/>
      <c r="J155" s="87"/>
      <c r="K155" s="87"/>
      <c r="L155" s="87"/>
      <c r="M155" s="87"/>
      <c r="N155" s="87"/>
      <c r="O155" s="87"/>
    </row>
    <row r="156" spans="2:15" x14ac:dyDescent="0.2">
      <c r="B156" s="87"/>
      <c r="C156" s="87"/>
      <c r="D156" s="87"/>
      <c r="E156" s="87"/>
      <c r="F156" s="87"/>
      <c r="G156" s="87"/>
      <c r="H156" s="87"/>
      <c r="I156" s="87"/>
      <c r="J156" s="87"/>
      <c r="K156" s="87"/>
      <c r="L156" s="87"/>
      <c r="M156" s="87"/>
      <c r="N156" s="87"/>
      <c r="O156" s="87"/>
    </row>
    <row r="157" spans="2:15" x14ac:dyDescent="0.2">
      <c r="B157" s="87"/>
      <c r="C157" s="87"/>
      <c r="D157" s="87"/>
      <c r="E157" s="87"/>
      <c r="F157" s="87"/>
      <c r="G157" s="87"/>
      <c r="H157" s="87"/>
      <c r="I157" s="87"/>
      <c r="J157" s="87"/>
      <c r="K157" s="87"/>
      <c r="L157" s="87"/>
      <c r="M157" s="87"/>
      <c r="N157" s="87"/>
      <c r="O157" s="87"/>
    </row>
    <row r="158" spans="2:15" x14ac:dyDescent="0.2">
      <c r="B158" s="87"/>
      <c r="C158" s="87"/>
      <c r="D158" s="87"/>
      <c r="E158" s="87"/>
      <c r="F158" s="87"/>
      <c r="G158" s="87"/>
      <c r="H158" s="87"/>
      <c r="I158" s="87"/>
      <c r="J158" s="87"/>
      <c r="K158" s="87"/>
      <c r="L158" s="87"/>
      <c r="M158" s="87"/>
      <c r="N158" s="87"/>
      <c r="O158" s="87"/>
    </row>
    <row r="159" spans="2:15" x14ac:dyDescent="0.2">
      <c r="B159" s="87"/>
      <c r="C159" s="87"/>
      <c r="D159" s="87"/>
      <c r="E159" s="87"/>
      <c r="F159" s="87"/>
      <c r="G159" s="87"/>
      <c r="H159" s="87"/>
      <c r="I159" s="87"/>
      <c r="J159" s="87"/>
      <c r="K159" s="87"/>
      <c r="L159" s="87"/>
      <c r="M159" s="87"/>
      <c r="N159" s="87"/>
      <c r="O159" s="87"/>
    </row>
    <row r="160" spans="2:15" x14ac:dyDescent="0.2">
      <c r="B160" s="87"/>
      <c r="C160" s="87"/>
      <c r="D160" s="87"/>
      <c r="E160" s="87"/>
      <c r="F160" s="87"/>
      <c r="G160" s="87"/>
      <c r="H160" s="87"/>
      <c r="I160" s="87"/>
      <c r="J160" s="87"/>
      <c r="K160" s="87"/>
      <c r="L160" s="87"/>
      <c r="M160" s="87"/>
      <c r="N160" s="87"/>
      <c r="O160" s="87"/>
    </row>
    <row r="161" spans="2:15" x14ac:dyDescent="0.2">
      <c r="B161" s="87"/>
      <c r="C161" s="87"/>
      <c r="D161" s="87"/>
      <c r="E161" s="87"/>
      <c r="F161" s="87"/>
      <c r="G161" s="87"/>
      <c r="H161" s="87"/>
      <c r="I161" s="87"/>
      <c r="J161" s="87"/>
      <c r="K161" s="87"/>
      <c r="L161" s="87"/>
      <c r="M161" s="87"/>
      <c r="N161" s="87"/>
      <c r="O161" s="87"/>
    </row>
    <row r="162" spans="2:15" x14ac:dyDescent="0.2">
      <c r="B162" s="87"/>
      <c r="C162" s="87"/>
      <c r="D162" s="87"/>
      <c r="E162" s="87"/>
      <c r="F162" s="87"/>
      <c r="G162" s="87"/>
      <c r="H162" s="87"/>
      <c r="I162" s="87"/>
      <c r="J162" s="87"/>
      <c r="K162" s="87"/>
      <c r="L162" s="87"/>
      <c r="M162" s="87"/>
      <c r="N162" s="87"/>
      <c r="O162" s="87"/>
    </row>
    <row r="163" spans="2:15" x14ac:dyDescent="0.2">
      <c r="B163" s="87"/>
      <c r="C163" s="87"/>
      <c r="D163" s="87"/>
      <c r="E163" s="87"/>
      <c r="F163" s="87"/>
      <c r="G163" s="87"/>
      <c r="H163" s="87"/>
      <c r="I163" s="87"/>
      <c r="J163" s="87"/>
      <c r="K163" s="87"/>
      <c r="L163" s="87"/>
      <c r="M163" s="87"/>
      <c r="N163" s="87"/>
      <c r="O163" s="87"/>
    </row>
    <row r="164" spans="2:15" x14ac:dyDescent="0.2">
      <c r="B164" s="87"/>
      <c r="C164" s="87"/>
      <c r="D164" s="87"/>
      <c r="E164" s="87"/>
      <c r="F164" s="87"/>
      <c r="G164" s="87"/>
      <c r="H164" s="87"/>
      <c r="I164" s="87"/>
      <c r="J164" s="87"/>
      <c r="K164" s="87"/>
      <c r="L164" s="87"/>
      <c r="M164" s="87"/>
      <c r="N164" s="87"/>
      <c r="O164" s="87"/>
    </row>
    <row r="165" spans="2:15" x14ac:dyDescent="0.2">
      <c r="B165" s="234"/>
      <c r="C165" s="234"/>
      <c r="D165" s="234"/>
      <c r="E165" s="234"/>
      <c r="F165" s="234"/>
      <c r="G165" s="234"/>
      <c r="H165" s="234"/>
      <c r="I165" s="234"/>
      <c r="J165" s="234"/>
      <c r="K165" s="234"/>
      <c r="L165" s="234"/>
      <c r="M165" s="234"/>
      <c r="N165" s="234"/>
      <c r="O165" s="234"/>
    </row>
    <row r="166" spans="2:15" x14ac:dyDescent="0.2">
      <c r="B166" s="234"/>
      <c r="C166" s="234"/>
      <c r="D166" s="234"/>
      <c r="E166" s="234"/>
      <c r="F166" s="234"/>
      <c r="G166" s="234"/>
      <c r="H166" s="234"/>
      <c r="I166" s="234"/>
      <c r="J166" s="234"/>
      <c r="K166" s="234"/>
      <c r="L166" s="234"/>
      <c r="M166" s="234"/>
      <c r="N166" s="234"/>
      <c r="O166" s="234"/>
    </row>
    <row r="167" spans="2:15" x14ac:dyDescent="0.2">
      <c r="B167" s="234"/>
      <c r="C167" s="234"/>
      <c r="D167" s="234"/>
      <c r="E167" s="234"/>
      <c r="F167" s="234"/>
      <c r="G167" s="234"/>
      <c r="H167" s="234"/>
      <c r="I167" s="234"/>
      <c r="J167" s="234"/>
      <c r="K167" s="234"/>
      <c r="L167" s="234"/>
      <c r="M167" s="234"/>
      <c r="N167" s="234"/>
      <c r="O167" s="234"/>
    </row>
    <row r="168" spans="2:15" x14ac:dyDescent="0.2">
      <c r="B168" s="234"/>
      <c r="C168" s="234"/>
      <c r="D168" s="234"/>
      <c r="E168" s="234"/>
      <c r="F168" s="234"/>
      <c r="G168" s="234"/>
      <c r="H168" s="234"/>
      <c r="I168" s="234"/>
      <c r="J168" s="234"/>
      <c r="K168" s="234"/>
      <c r="L168" s="234"/>
      <c r="M168" s="234"/>
      <c r="N168" s="234"/>
      <c r="O168" s="234"/>
    </row>
    <row r="169" spans="2:15" x14ac:dyDescent="0.2">
      <c r="B169" s="234"/>
      <c r="C169" s="234"/>
      <c r="D169" s="234"/>
      <c r="E169" s="234"/>
      <c r="F169" s="234"/>
      <c r="G169" s="234"/>
      <c r="H169" s="234"/>
      <c r="I169" s="234"/>
      <c r="J169" s="234"/>
      <c r="K169" s="234"/>
      <c r="L169" s="234"/>
      <c r="M169" s="234"/>
      <c r="N169" s="234"/>
      <c r="O169" s="234"/>
    </row>
    <row r="170" spans="2:15" x14ac:dyDescent="0.2">
      <c r="B170" s="234"/>
      <c r="C170" s="234"/>
      <c r="D170" s="234"/>
      <c r="E170" s="234"/>
      <c r="F170" s="234"/>
      <c r="G170" s="234"/>
      <c r="H170" s="234"/>
      <c r="I170" s="234"/>
      <c r="J170" s="234"/>
      <c r="K170" s="234"/>
      <c r="L170" s="234"/>
      <c r="M170" s="234"/>
      <c r="N170" s="234"/>
      <c r="O170" s="234"/>
    </row>
    <row r="171" spans="2:15" x14ac:dyDescent="0.2">
      <c r="B171" s="234"/>
      <c r="C171" s="234"/>
      <c r="D171" s="234"/>
      <c r="E171" s="234"/>
      <c r="F171" s="234"/>
      <c r="G171" s="234"/>
      <c r="H171" s="234"/>
      <c r="I171" s="234"/>
      <c r="J171" s="234"/>
      <c r="K171" s="234"/>
      <c r="L171" s="234"/>
      <c r="M171" s="234"/>
      <c r="N171" s="234"/>
      <c r="O171" s="234"/>
    </row>
    <row r="172" spans="2:15" x14ac:dyDescent="0.2">
      <c r="B172" s="234"/>
      <c r="C172" s="234"/>
      <c r="D172" s="234"/>
      <c r="E172" s="234"/>
      <c r="F172" s="234"/>
      <c r="G172" s="234"/>
      <c r="H172" s="234"/>
      <c r="I172" s="234"/>
      <c r="J172" s="234"/>
      <c r="K172" s="234"/>
      <c r="L172" s="234"/>
      <c r="M172" s="234"/>
      <c r="N172" s="234"/>
      <c r="O172" s="234"/>
    </row>
    <row r="173" spans="2:15" x14ac:dyDescent="0.2">
      <c r="B173" s="234"/>
      <c r="C173" s="234"/>
      <c r="D173" s="234"/>
      <c r="E173" s="234"/>
      <c r="F173" s="234"/>
      <c r="G173" s="234"/>
      <c r="H173" s="234"/>
      <c r="I173" s="234"/>
      <c r="J173" s="234"/>
      <c r="K173" s="234"/>
      <c r="L173" s="234"/>
      <c r="M173" s="234"/>
      <c r="N173" s="234"/>
      <c r="O173" s="234"/>
    </row>
  </sheetData>
  <mergeCells count="4">
    <mergeCell ref="B62:O62"/>
    <mergeCell ref="B47:O47"/>
    <mergeCell ref="B2:O2"/>
    <mergeCell ref="B17:O17"/>
  </mergeCells>
  <pageMargins left="0.7" right="0.7" top="0.75" bottom="0.75" header="0.3" footer="0.3"/>
  <pageSetup paperSize="9" scale="35" orientation="portrait" r:id="rId1"/>
  <headerFooter>
    <oddFooter>&amp;L&amp;1#&amp;"Calibri"&amp;10&amp;K000000Sensitivity: Internal</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77"/>
  <sheetViews>
    <sheetView showGridLines="0" view="pageLayout" zoomScaleNormal="100" workbookViewId="0">
      <selection activeCell="C26" sqref="C26"/>
    </sheetView>
  </sheetViews>
  <sheetFormatPr defaultColWidth="9.140625" defaultRowHeight="12.75" x14ac:dyDescent="0.2"/>
  <cols>
    <col min="1" max="1" width="2.28515625" style="176" customWidth="1"/>
    <col min="2" max="2" width="12.140625" style="176" customWidth="1"/>
    <col min="3" max="3" width="38.7109375" style="176" customWidth="1"/>
    <col min="4" max="4" width="22.85546875" style="176" customWidth="1"/>
    <col min="5" max="5" width="10.140625" style="176" customWidth="1"/>
    <col min="6" max="6" width="4" style="176" customWidth="1"/>
    <col min="7" max="7" width="20.7109375" style="176" customWidth="1"/>
    <col min="8" max="9" width="9.140625" style="176"/>
    <col min="10" max="10" width="6.5703125" style="176" customWidth="1"/>
    <col min="11" max="11" width="4.7109375" style="176" customWidth="1"/>
    <col min="12" max="12" width="3" style="176" customWidth="1"/>
    <col min="13" max="13" width="5" style="176" customWidth="1"/>
    <col min="14" max="14" width="9.140625" style="176"/>
    <col min="15" max="15" width="3.42578125" style="176" customWidth="1"/>
    <col min="16" max="16384" width="9.140625" style="176"/>
  </cols>
  <sheetData>
    <row r="1" spans="2:14" ht="17.25" customHeight="1" x14ac:dyDescent="0.2">
      <c r="B1" s="171" t="s">
        <v>231</v>
      </c>
      <c r="C1" s="172"/>
      <c r="D1" s="173"/>
      <c r="E1" s="174"/>
      <c r="F1" s="173"/>
      <c r="G1" s="175"/>
      <c r="H1" s="175"/>
      <c r="I1" s="175"/>
      <c r="J1" s="173"/>
      <c r="K1" s="171"/>
    </row>
    <row r="2" spans="2:14" ht="16.5" thickBot="1" x14ac:dyDescent="0.25">
      <c r="B2" s="177" t="s">
        <v>1112</v>
      </c>
      <c r="C2" s="178"/>
      <c r="D2" s="178"/>
      <c r="E2" s="178"/>
      <c r="F2" s="178"/>
      <c r="G2" s="179"/>
      <c r="H2" s="179"/>
      <c r="I2" s="179"/>
      <c r="J2" s="178"/>
      <c r="K2" s="178"/>
      <c r="L2" s="178"/>
      <c r="M2" s="178"/>
    </row>
    <row r="3" spans="2:14" ht="15.75" x14ac:dyDescent="0.25">
      <c r="B3" s="180" t="s">
        <v>1113</v>
      </c>
      <c r="C3" s="181"/>
      <c r="D3" s="181"/>
      <c r="E3" s="181"/>
      <c r="F3" s="181"/>
      <c r="G3" s="182"/>
      <c r="H3" s="182"/>
      <c r="I3" s="182"/>
      <c r="J3" s="183"/>
      <c r="K3" s="183"/>
      <c r="L3" s="183"/>
      <c r="M3" s="184"/>
      <c r="N3" s="185" t="s">
        <v>1114</v>
      </c>
    </row>
    <row r="4" spans="2:14" x14ac:dyDescent="0.2">
      <c r="B4" s="186"/>
      <c r="C4" s="187"/>
      <c r="D4" s="187"/>
      <c r="E4" s="187"/>
      <c r="F4" s="187"/>
      <c r="G4" s="188"/>
      <c r="H4" s="188"/>
      <c r="I4" s="188"/>
      <c r="J4" s="189"/>
      <c r="K4" s="189"/>
      <c r="L4" s="190"/>
      <c r="M4" s="190"/>
      <c r="N4" s="190" t="s">
        <v>1352</v>
      </c>
    </row>
    <row r="5" spans="2:14" ht="13.5" thickBot="1" x14ac:dyDescent="0.25">
      <c r="B5" s="191" t="s">
        <v>1116</v>
      </c>
      <c r="C5" s="192"/>
      <c r="D5" s="192"/>
      <c r="E5" s="192"/>
      <c r="F5" s="192"/>
      <c r="G5" s="192"/>
      <c r="H5" s="192"/>
      <c r="I5" s="192"/>
      <c r="J5" s="193"/>
      <c r="K5" s="193"/>
      <c r="L5" s="194"/>
      <c r="M5" s="194"/>
      <c r="N5" s="194" t="s">
        <v>1117</v>
      </c>
    </row>
    <row r="7" spans="2:14" x14ac:dyDescent="0.2">
      <c r="B7" s="235" t="s">
        <v>1353</v>
      </c>
      <c r="C7" s="234"/>
      <c r="D7" s="234"/>
      <c r="G7" s="196"/>
    </row>
    <row r="9" spans="2:14" ht="13.5" thickBot="1" x14ac:dyDescent="0.25">
      <c r="B9" s="237" t="s">
        <v>1354</v>
      </c>
      <c r="C9" s="238" t="s">
        <v>9</v>
      </c>
      <c r="D9" s="237" t="s">
        <v>1355</v>
      </c>
    </row>
    <row r="10" spans="2:14" ht="36" x14ac:dyDescent="0.2">
      <c r="B10" s="239" t="s">
        <v>1356</v>
      </c>
      <c r="C10" s="240" t="s">
        <v>1357</v>
      </c>
      <c r="D10" s="241" t="s">
        <v>1358</v>
      </c>
    </row>
    <row r="11" spans="2:14" ht="36" x14ac:dyDescent="0.2">
      <c r="B11" s="239" t="s">
        <v>1359</v>
      </c>
      <c r="C11" s="240" t="s">
        <v>1360</v>
      </c>
      <c r="D11" s="241"/>
    </row>
    <row r="12" spans="2:14" ht="48" x14ac:dyDescent="0.2">
      <c r="B12" s="239" t="s">
        <v>1361</v>
      </c>
      <c r="C12" s="240" t="s">
        <v>1362</v>
      </c>
      <c r="D12" s="241" t="s">
        <v>1358</v>
      </c>
    </row>
    <row r="13" spans="2:14" ht="36" x14ac:dyDescent="0.2">
      <c r="B13" s="239" t="s">
        <v>1363</v>
      </c>
      <c r="C13" s="240" t="s">
        <v>1364</v>
      </c>
      <c r="D13" s="241" t="s">
        <v>1365</v>
      </c>
    </row>
    <row r="15" spans="2:14" x14ac:dyDescent="0.2">
      <c r="B15" s="234" t="s">
        <v>1366</v>
      </c>
      <c r="C15" s="234"/>
      <c r="D15" s="234"/>
    </row>
    <row r="16" spans="2:14" ht="12.75" customHeight="1" x14ac:dyDescent="0.2">
      <c r="B16" s="234" t="s">
        <v>1367</v>
      </c>
      <c r="C16" s="234"/>
      <c r="D16" s="234"/>
    </row>
    <row r="17" spans="2:11" x14ac:dyDescent="0.2">
      <c r="B17" s="234" t="s">
        <v>1368</v>
      </c>
      <c r="C17" s="234"/>
      <c r="D17" s="234"/>
    </row>
    <row r="25" spans="2:11" x14ac:dyDescent="0.2">
      <c r="B25" s="210"/>
      <c r="C25" s="210"/>
      <c r="D25" s="210"/>
      <c r="E25" s="210"/>
      <c r="F25" s="210"/>
      <c r="G25" s="210"/>
    </row>
    <row r="26" spans="2:11" x14ac:dyDescent="0.2">
      <c r="B26" s="210"/>
      <c r="C26" s="210"/>
      <c r="D26" s="210"/>
      <c r="E26" s="210"/>
      <c r="F26" s="210"/>
      <c r="G26" s="210"/>
    </row>
    <row r="27" spans="2:11" x14ac:dyDescent="0.2">
      <c r="B27" s="210"/>
      <c r="C27" s="210"/>
      <c r="D27" s="210"/>
      <c r="E27" s="210"/>
      <c r="F27" s="210"/>
      <c r="G27" s="210"/>
    </row>
    <row r="28" spans="2:11" x14ac:dyDescent="0.2">
      <c r="B28" s="210"/>
      <c r="C28" s="210"/>
      <c r="D28" s="210"/>
      <c r="E28" s="210"/>
      <c r="F28" s="210"/>
      <c r="G28" s="210"/>
      <c r="I28" s="210"/>
      <c r="J28" s="210"/>
      <c r="K28" s="210"/>
    </row>
    <row r="29" spans="2:11" x14ac:dyDescent="0.2">
      <c r="B29" s="210"/>
      <c r="C29" s="210"/>
      <c r="D29" s="210"/>
      <c r="E29" s="210"/>
      <c r="F29" s="210"/>
      <c r="G29" s="210"/>
      <c r="I29" s="210"/>
      <c r="J29" s="210"/>
      <c r="K29" s="210"/>
    </row>
    <row r="30" spans="2:11" x14ac:dyDescent="0.2">
      <c r="B30" s="210"/>
      <c r="C30" s="210"/>
      <c r="D30" s="210"/>
      <c r="E30" s="210"/>
      <c r="F30" s="210"/>
      <c r="G30" s="210"/>
      <c r="I30" s="210"/>
      <c r="J30" s="210"/>
      <c r="K30" s="210"/>
    </row>
    <row r="31" spans="2:11" x14ac:dyDescent="0.2">
      <c r="B31" s="210"/>
      <c r="C31" s="210"/>
      <c r="D31" s="210"/>
      <c r="E31" s="210"/>
      <c r="F31" s="210"/>
      <c r="G31" s="210"/>
      <c r="H31" s="212"/>
      <c r="I31" s="213"/>
      <c r="J31" s="213"/>
      <c r="K31" s="210"/>
    </row>
    <row r="32" spans="2:11" x14ac:dyDescent="0.2">
      <c r="B32" s="210"/>
      <c r="C32" s="210"/>
      <c r="D32" s="210"/>
      <c r="E32" s="210"/>
      <c r="F32" s="210"/>
      <c r="G32" s="210"/>
      <c r="I32" s="213"/>
      <c r="J32" s="213"/>
      <c r="K32" s="210"/>
    </row>
    <row r="33" spans="2:10" x14ac:dyDescent="0.2">
      <c r="B33" s="210"/>
      <c r="C33" s="210"/>
      <c r="D33" s="210"/>
      <c r="E33" s="210"/>
      <c r="F33" s="210"/>
      <c r="G33" s="210"/>
    </row>
    <row r="34" spans="2:10" x14ac:dyDescent="0.2">
      <c r="B34" s="210"/>
      <c r="C34" s="210"/>
      <c r="D34" s="210"/>
      <c r="E34" s="210"/>
      <c r="F34" s="210"/>
      <c r="G34" s="210"/>
      <c r="I34" s="210"/>
      <c r="J34" s="210"/>
    </row>
    <row r="35" spans="2:10" x14ac:dyDescent="0.2">
      <c r="B35" s="210"/>
      <c r="C35" s="210"/>
      <c r="D35" s="210"/>
      <c r="E35" s="210"/>
      <c r="F35" s="210"/>
      <c r="G35" s="210"/>
      <c r="I35" s="210"/>
      <c r="J35" s="210"/>
    </row>
    <row r="36" spans="2:10" x14ac:dyDescent="0.2">
      <c r="B36" s="210"/>
      <c r="C36" s="210"/>
      <c r="D36" s="210"/>
      <c r="E36" s="210"/>
      <c r="F36" s="210"/>
      <c r="G36" s="210"/>
      <c r="I36" s="210"/>
      <c r="J36" s="210"/>
    </row>
    <row r="37" spans="2:10" x14ac:dyDescent="0.2">
      <c r="B37" s="210"/>
      <c r="C37" s="210"/>
      <c r="D37" s="210"/>
      <c r="E37" s="210"/>
      <c r="F37" s="210"/>
      <c r="G37" s="210"/>
    </row>
    <row r="38" spans="2:10" x14ac:dyDescent="0.2">
      <c r="B38" s="210"/>
      <c r="C38" s="210"/>
      <c r="D38" s="210"/>
      <c r="E38" s="210"/>
      <c r="F38" s="210"/>
      <c r="G38" s="210"/>
    </row>
    <row r="39" spans="2:10" x14ac:dyDescent="0.2">
      <c r="B39" s="210"/>
      <c r="C39" s="210"/>
      <c r="D39" s="210"/>
      <c r="E39" s="210"/>
      <c r="F39" s="210"/>
      <c r="G39" s="210"/>
      <c r="I39" s="210"/>
      <c r="J39" s="210"/>
    </row>
    <row r="40" spans="2:10" x14ac:dyDescent="0.2">
      <c r="B40" s="210"/>
      <c r="C40" s="210"/>
      <c r="D40" s="210"/>
      <c r="E40" s="210"/>
      <c r="F40" s="210"/>
      <c r="G40" s="210"/>
      <c r="I40" s="210"/>
      <c r="J40" s="210"/>
    </row>
    <row r="41" spans="2:10" x14ac:dyDescent="0.2">
      <c r="B41" s="210"/>
      <c r="C41" s="210"/>
      <c r="D41" s="210"/>
      <c r="E41" s="210"/>
      <c r="F41" s="210"/>
      <c r="G41" s="210"/>
    </row>
    <row r="42" spans="2:10" x14ac:dyDescent="0.2">
      <c r="B42" s="210"/>
      <c r="C42" s="210"/>
      <c r="D42" s="210"/>
      <c r="E42" s="210"/>
      <c r="F42" s="210"/>
      <c r="G42" s="210"/>
    </row>
    <row r="43" spans="2:10" x14ac:dyDescent="0.2">
      <c r="B43" s="196"/>
    </row>
    <row r="45" spans="2:10" x14ac:dyDescent="0.2">
      <c r="B45" s="211"/>
    </row>
    <row r="46" spans="2:10" x14ac:dyDescent="0.2">
      <c r="B46" s="196"/>
    </row>
    <row r="47" spans="2:10" x14ac:dyDescent="0.2">
      <c r="B47" s="214"/>
    </row>
    <row r="55" spans="3:3" x14ac:dyDescent="0.2">
      <c r="C55" s="196"/>
    </row>
    <row r="75" spans="2:7" x14ac:dyDescent="0.2">
      <c r="B75" s="196"/>
    </row>
    <row r="76" spans="2:7" x14ac:dyDescent="0.2">
      <c r="B76" s="215"/>
    </row>
    <row r="77" spans="2:7" x14ac:dyDescent="0.2">
      <c r="B77" s="216"/>
      <c r="C77" s="216"/>
      <c r="D77" s="216"/>
      <c r="E77" s="216"/>
      <c r="F77" s="216"/>
      <c r="G77" s="216"/>
    </row>
  </sheetData>
  <pageMargins left="0.7" right="0.7" top="0.75" bottom="0.75" header="0.3" footer="0.3"/>
  <pageSetup paperSize="9" scale="85" orientation="landscape" horizontalDpi="300" verticalDpi="300" r:id="rId1"/>
  <headerFooter>
    <oddFooter>&amp;L&amp;1#&amp;"Calibri"&amp;10&amp;K000000Sensitivity: Internal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roArcFileId xmlns="422ff574-5528-4a78-b702-704c9634d379" xsi:nil="true"/>
    <proArcDocumentId xmlns="422ff574-5528-4a78-b702-704c9634d379" xsi:nil="true"/>
    <proArcSharedBy xmlns="422ff574-5528-4a78-b702-704c9634d379">
      <UserInfo>
        <DisplayName/>
        <AccountId xsi:nil="true"/>
        <AccountType/>
      </UserInfo>
    </proArcSharedBy>
    <proArcCheckedOut xmlns="422ff574-5528-4a78-b702-704c9634d379" xsi:nil="true"/>
    <proArcRepositoryId xmlns="422ff574-5528-4a78-b702-704c9634d379" xsi:nil="true"/>
    <proArcDocumentName xmlns="422ff574-5528-4a78-b702-704c9634d379" xsi:nil="true"/>
    <proArcRepositoryName xmlns="422ff574-5528-4a78-b702-704c9634d379" xsi:nil="true"/>
    <proArcShared xmlns="422ff574-5528-4a78-b702-704c9634d379" xsi:nil="true"/>
    <proArcRevision xmlns="422ff574-5528-4a78-b702-704c9634d37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52B8136A4DB547B995BD8D0F8ED58E" ma:contentTypeVersion="19" ma:contentTypeDescription="Create a new document." ma:contentTypeScope="" ma:versionID="f2a48eff0be4122615326e037204cbaf">
  <xsd:schema xmlns:xsd="http://www.w3.org/2001/XMLSchema" xmlns:xs="http://www.w3.org/2001/XMLSchema" xmlns:p="http://schemas.microsoft.com/office/2006/metadata/properties" xmlns:ns2="75837b35-8ce3-4931-9e7d-3b1622676d92" xmlns:ns3="422ff574-5528-4a78-b702-704c9634d379" targetNamespace="http://schemas.microsoft.com/office/2006/metadata/properties" ma:root="true" ma:fieldsID="e4ab778d995a69f8e7e697c5ce0abb51" ns2:_="" ns3:_="">
    <xsd:import namespace="75837b35-8ce3-4931-9e7d-3b1622676d92"/>
    <xsd:import namespace="422ff574-5528-4a78-b702-704c9634d37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proArcRepositoryId" minOccurs="0"/>
                <xsd:element ref="ns3:proArcRepositoryName" minOccurs="0"/>
                <xsd:element ref="ns3:proArcCheckedOut" minOccurs="0"/>
                <xsd:element ref="ns3:proArcDocumentId" minOccurs="0"/>
                <xsd:element ref="ns3:proArcDocumentName" minOccurs="0"/>
                <xsd:element ref="ns3:proArcRevision" minOccurs="0"/>
                <xsd:element ref="ns3:proArcFileId" minOccurs="0"/>
                <xsd:element ref="ns3:proArcShared" minOccurs="0"/>
                <xsd:element ref="ns3:proArcSharedBy"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837b35-8ce3-4931-9e7d-3b1622676d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21" nillable="true" ma:displayName="Tags" ma:internalName="MediaServiceAutoTags"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2ff574-5528-4a78-b702-704c9634d379" elementFormDefault="qualified">
    <xsd:import namespace="http://schemas.microsoft.com/office/2006/documentManagement/types"/>
    <xsd:import namespace="http://schemas.microsoft.com/office/infopath/2007/PartnerControls"/>
    <xsd:element name="proArcRepositoryId" ma:index="12" nillable="true" ma:displayName="Repository Id" ma:internalName="proArcRepositoryId">
      <xsd:simpleType>
        <xsd:restriction base="dms:Text"/>
      </xsd:simpleType>
    </xsd:element>
    <xsd:element name="proArcRepositoryName" ma:index="13" nillable="true" ma:displayName="Repository Name" ma:internalName="proArcRepositoryName">
      <xsd:simpleType>
        <xsd:restriction base="dms:Text"/>
      </xsd:simpleType>
    </xsd:element>
    <xsd:element name="proArcCheckedOut" ma:index="14" nillable="true" ma:displayName="Checked out" ma:internalName="proArcCheckedOut">
      <xsd:simpleType>
        <xsd:restriction base="dms:Boolean"/>
      </xsd:simpleType>
    </xsd:element>
    <xsd:element name="proArcDocumentId" ma:index="15" nillable="true" ma:displayName="Document Id" ma:internalName="proArcDocumentId">
      <xsd:simpleType>
        <xsd:restriction base="dms:Text"/>
      </xsd:simpleType>
    </xsd:element>
    <xsd:element name="proArcDocumentName" ma:index="16" nillable="true" ma:displayName="Document Name" ma:internalName="proArcDocumentName">
      <xsd:simpleType>
        <xsd:restriction base="dms:Text"/>
      </xsd:simpleType>
    </xsd:element>
    <xsd:element name="proArcRevision" ma:index="17" nillable="true" ma:displayName="Document Revision" ma:internalName="proArcRevision">
      <xsd:simpleType>
        <xsd:restriction base="dms:Text"/>
      </xsd:simpleType>
    </xsd:element>
    <xsd:element name="proArcFileId" ma:index="18" nillable="true" ma:displayName="File Id" ma:internalName="proArcFileId">
      <xsd:simpleType>
        <xsd:restriction base="dms:Text"/>
      </xsd:simpleType>
    </xsd:element>
    <xsd:element name="proArcShared" ma:index="19" nillable="true" ma:displayName="Shared" ma:internalName="proArcShared">
      <xsd:simpleType>
        <xsd:restriction base="dms:DateTime"/>
      </xsd:simpleType>
    </xsd:element>
    <xsd:element name="proArcSharedBy" ma:index="20" nillable="true" ma:displayName="Shared by" ma:list="UserInfo" ma:internalName="proArcShar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62C0C5-9569-4B27-AF22-1F5976E3D4C8}">
  <ds:schemaRefs>
    <ds:schemaRef ds:uri="http://schemas.microsoft.com/office/2006/metadata/properties"/>
    <ds:schemaRef ds:uri="http://schemas.microsoft.com/office/infopath/2007/PartnerControls"/>
    <ds:schemaRef ds:uri="422ff574-5528-4a78-b702-704c9634d379"/>
  </ds:schemaRefs>
</ds:datastoreItem>
</file>

<file path=customXml/itemProps2.xml><?xml version="1.0" encoding="utf-8"?>
<ds:datastoreItem xmlns:ds="http://schemas.openxmlformats.org/officeDocument/2006/customXml" ds:itemID="{53EA746B-4937-412D-9883-1A1CEDF692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837b35-8ce3-4931-9e7d-3b1622676d92"/>
    <ds:schemaRef ds:uri="422ff574-5528-4a78-b702-704c9634d3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FDF7A5F-784D-4DBA-871B-130260D4439A}">
  <ds:schemaRefs>
    <ds:schemaRef ds:uri="http://schemas.microsoft.com/office/2006/metadata/longProperties"/>
  </ds:schemaRefs>
</ds:datastoreItem>
</file>

<file path=customXml/itemProps4.xml><?xml version="1.0" encoding="utf-8"?>
<ds:datastoreItem xmlns:ds="http://schemas.openxmlformats.org/officeDocument/2006/customXml" ds:itemID="{F09AF6C5-0EC3-437F-A707-E7DFB7D0020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FrontP</vt:lpstr>
      <vt:lpstr>Info</vt:lpstr>
      <vt:lpstr>Definitions</vt:lpstr>
      <vt:lpstr>MEL</vt:lpstr>
      <vt:lpstr>Reference Info</vt:lpstr>
      <vt:lpstr>Summary</vt:lpstr>
      <vt:lpstr>Guidlines</vt:lpstr>
      <vt:lpstr>FrontP!Print_Area</vt:lpstr>
      <vt:lpstr>Info!Print_Area</vt:lpstr>
      <vt:lpstr>MEL!Print_Area</vt:lpstr>
      <vt:lpstr>'Reference Info'!Print_Area</vt:lpstr>
      <vt:lpstr>Summary!Print_Area</vt:lpstr>
      <vt:lpstr>MEL!Print_Titles</vt:lpstr>
    </vt:vector>
  </TitlesOfParts>
  <Manager/>
  <Company>Statoil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Frode Landerud</dc:creator>
  <cp:keywords/>
  <dc:description/>
  <cp:lastModifiedBy>Christian Mahesh Hansen</cp:lastModifiedBy>
  <cp:revision/>
  <dcterms:created xsi:type="dcterms:W3CDTF">2000-07-12T06:46:06Z</dcterms:created>
  <dcterms:modified xsi:type="dcterms:W3CDTF">2021-06-23T19:53:25Z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-2055413061</vt:i4>
  </property>
  <property fmtid="{D5CDD505-2E9C-101B-9397-08002B2CF9AE}" pid="3" name="_NewReviewCycle">
    <vt:lpwstr/>
  </property>
  <property fmtid="{D5CDD505-2E9C-101B-9397-08002B2CF9AE}" pid="4" name="_EmailSubject">
    <vt:lpwstr>Correct MEL template &amp; hours</vt:lpwstr>
  </property>
  <property fmtid="{D5CDD505-2E9C-101B-9397-08002B2CF9AE}" pid="5" name="_AuthorEmail">
    <vt:lpwstr>RHANN@statoil.com</vt:lpwstr>
  </property>
  <property fmtid="{D5CDD505-2E9C-101B-9397-08002B2CF9AE}" pid="6" name="_AuthorEmailDisplayName">
    <vt:lpwstr>Richard Hann</vt:lpwstr>
  </property>
  <property fmtid="{D5CDD505-2E9C-101B-9397-08002B2CF9AE}" pid="7" name="_PreviousAdHocReviewCycleID">
    <vt:i4>861976300</vt:i4>
  </property>
  <property fmtid="{D5CDD505-2E9C-101B-9397-08002B2CF9AE}" pid="8" name="ItemRetentionFormula">
    <vt:lpwstr>&lt;formula id="Status Sent to archive" /&gt;</vt:lpwstr>
  </property>
  <property fmtid="{D5CDD505-2E9C-101B-9397-08002B2CF9AE}" pid="9" name="_dlc_policyId">
    <vt:lpwstr>0x010100F7AC974578254811A4E2A32DB0F95ACD0A|-1775281733</vt:lpwstr>
  </property>
  <property fmtid="{D5CDD505-2E9C-101B-9397-08002B2CF9AE}" pid="10" name="_dlc_DocId">
    <vt:lpwstr>b5756665-04b1-4cf7-903d-165aea33c5fe</vt:lpwstr>
  </property>
  <property fmtid="{D5CDD505-2E9C-101B-9397-08002B2CF9AE}" pid="11" name="_dlc_DocIdItemGuid">
    <vt:lpwstr>1c4673b9-adaa-4717-a91e-4ddc1161d0f3</vt:lpwstr>
  </property>
  <property fmtid="{D5CDD505-2E9C-101B-9397-08002B2CF9AE}" pid="12" name="_dlc_DocIdUrl">
    <vt:lpwstr>http://team.statoil.com/sites/ts-95790/pdprocess/updatetr1244/_layouts/DocIdRedir.aspx?ID=b5756665-04b1-4cf7-903d-165aea33c5fe, b5756665-04b1-4cf7-903d-165aea33c5fe</vt:lpwstr>
  </property>
  <property fmtid="{D5CDD505-2E9C-101B-9397-08002B2CF9AE}" pid="13" name="Organisation">
    <vt:lpwstr>2</vt:lpwstr>
  </property>
  <property fmtid="{D5CDD505-2E9C-101B-9397-08002B2CF9AE}" pid="14" name="Process">
    <vt:lpwstr>3</vt:lpwstr>
  </property>
  <property fmtid="{D5CDD505-2E9C-101B-9397-08002B2CF9AE}" pid="15" name="SecurityClassification">
    <vt:lpwstr>1</vt:lpwstr>
  </property>
  <property fmtid="{D5CDD505-2E9C-101B-9397-08002B2CF9AE}" pid="16" name="_ReviewingToolsShownOnce">
    <vt:lpwstr/>
  </property>
  <property fmtid="{D5CDD505-2E9C-101B-9397-08002B2CF9AE}" pid="17" name="ContentTypeId">
    <vt:lpwstr>0x010100B952B8136A4DB547B995BD8D0F8ED58E</vt:lpwstr>
  </property>
  <property fmtid="{D5CDD505-2E9C-101B-9397-08002B2CF9AE}" pid="18" name="TaxCatchAll">
    <vt:lpwstr>3;#;#2;#;#1;#</vt:lpwstr>
  </property>
  <property fmtid="{D5CDD505-2E9C-101B-9397-08002B2CF9AE}" pid="19" name="ProcessTaxHTField0">
    <vt:lpwstr>Project development (PD)|6907eb9c-5ddb-4c71-8f2a-f56cbc0b1628</vt:lpwstr>
  </property>
  <property fmtid="{D5CDD505-2E9C-101B-9397-08002B2CF9AE}" pid="20" name="OrganisationTaxHTField0">
    <vt:lpwstr>TPD PRO PO PROJECT DEVELOPMENT (TPD PRO POPD)|181cb207-7a3b-4dec-add1-2838b20e8410</vt:lpwstr>
  </property>
  <property fmtid="{D5CDD505-2E9C-101B-9397-08002B2CF9AE}" pid="21" name="SecurityClassificationTaxHTField0">
    <vt:lpwstr>Internal|3f97380a-aecf-4500-b684-b7a8fb7ac2b7</vt:lpwstr>
  </property>
  <property fmtid="{D5CDD505-2E9C-101B-9397-08002B2CF9AE}" pid="22" name="Document status">
    <vt:lpwstr>Draft</vt:lpwstr>
  </property>
  <property fmtid="{D5CDD505-2E9C-101B-9397-08002B2CF9AE}" pid="23" name="Comments">
    <vt:lpwstr/>
  </property>
  <property fmtid="{D5CDD505-2E9C-101B-9397-08002B2CF9AE}" pid="24" name="EIMLegalEntity">
    <vt:lpwstr>1;#Equinor ASA|98c35a5d-62b8-4578-be3d-53b9f4deec1f</vt:lpwstr>
  </property>
  <property fmtid="{D5CDD505-2E9C-101B-9397-08002B2CF9AE}" pid="25" name="EIMStatus">
    <vt:lpwstr>20;#Final|d6a47378-f834-4611-b1eb-811b15df0727</vt:lpwstr>
  </property>
  <property fmtid="{D5CDD505-2E9C-101B-9397-08002B2CF9AE}" pid="26" name="EIMBusinessArea">
    <vt:lpwstr>10;#TECHNOLOGY PROJECTS ＆ DRILLING (TPD)|5815df2c-03db-4e34-afba-c49342a5f22f</vt:lpwstr>
  </property>
  <property fmtid="{D5CDD505-2E9C-101B-9397-08002B2CF9AE}" pid="27" name="EIMCountry">
    <vt:lpwstr>11;#Norway|cd21f0fc-a0f3-48c6-8f36-ae1c60534e37</vt:lpwstr>
  </property>
  <property fmtid="{D5CDD505-2E9C-101B-9397-08002B2CF9AE}" pid="28" name="EIMSource">
    <vt:lpwstr>3;#Office 365|23cc2eaf-b88f-49bf-9aee-2309aadb8846</vt:lpwstr>
  </property>
  <property fmtid="{D5CDD505-2E9C-101B-9397-08002B2CF9AE}" pid="29" name="EIMSecurityClassification">
    <vt:lpwstr>4;#Internal|3361fef0-33ac-457d-8a1d-df19735ffcb1</vt:lpwstr>
  </property>
  <property fmtid="{D5CDD505-2E9C-101B-9397-08002B2CF9AE}" pid="30" name="EIMProcess">
    <vt:lpwstr>8;#Investment Projects|58422fc0-2c95-4aaf-9727-49b0cdd322b2</vt:lpwstr>
  </property>
  <property fmtid="{D5CDD505-2E9C-101B-9397-08002B2CF9AE}" pid="31" name="EIMProcessArea">
    <vt:lpwstr>7;#Project development (PD)|b3e05a50-b003-4501-a8b3-1984efaf3e66</vt:lpwstr>
  </property>
  <property fmtid="{D5CDD505-2E9C-101B-9397-08002B2CF9AE}" pid="32" name="EIMInformationAsset">
    <vt:lpwstr>39;#PD - Supporting documentation|5fe8772a-50ef-4e02-977e-6c211abf1fe1</vt:lpwstr>
  </property>
  <property fmtid="{D5CDD505-2E9C-101B-9397-08002B2CF9AE}" pid="33" name="MSIP_Label_e575afd7-7428-4d0b-a18c-f972d457efaf_Enabled">
    <vt:lpwstr>true</vt:lpwstr>
  </property>
  <property fmtid="{D5CDD505-2E9C-101B-9397-08002B2CF9AE}" pid="34" name="MSIP_Label_e575afd7-7428-4d0b-a18c-f972d457efaf_SetDate">
    <vt:lpwstr>2021-04-26T11:21:44Z</vt:lpwstr>
  </property>
  <property fmtid="{D5CDD505-2E9C-101B-9397-08002B2CF9AE}" pid="35" name="MSIP_Label_e575afd7-7428-4d0b-a18c-f972d457efaf_Method">
    <vt:lpwstr>Standard</vt:lpwstr>
  </property>
  <property fmtid="{D5CDD505-2E9C-101B-9397-08002B2CF9AE}" pid="36" name="MSIP_Label_e575afd7-7428-4d0b-a18c-f972d457efaf_Name">
    <vt:lpwstr>e575afd7-7428-4d0b-a18c-f972d457efaf</vt:lpwstr>
  </property>
  <property fmtid="{D5CDD505-2E9C-101B-9397-08002B2CF9AE}" pid="37" name="MSIP_Label_e575afd7-7428-4d0b-a18c-f972d457efaf_SiteId">
    <vt:lpwstr>306bb27f-a230-403b-a436-2e5cd45b8ec0</vt:lpwstr>
  </property>
  <property fmtid="{D5CDD505-2E9C-101B-9397-08002B2CF9AE}" pid="38" name="MSIP_Label_e575afd7-7428-4d0b-a18c-f972d457efaf_ActionId">
    <vt:lpwstr>d13e9f66-1cf7-4567-bb62-c53baef4c9d1</vt:lpwstr>
  </property>
  <property fmtid="{D5CDD505-2E9C-101B-9397-08002B2CF9AE}" pid="39" name="MSIP_Label_e575afd7-7428-4d0b-a18c-f972d457efaf_ContentBits">
    <vt:lpwstr>2</vt:lpwstr>
  </property>
</Properties>
</file>