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https://d.docs.live.net/8991bfee3c11707e/Documents/"/>
    </mc:Choice>
  </mc:AlternateContent>
  <xr:revisionPtr revIDLastSave="12" documentId="8_{17A5B6BF-ABE2-4014-8459-150D2E348144}" xr6:coauthVersionLast="47" xr6:coauthVersionMax="47" xr10:uidLastSave="{5E538EFA-104E-40A7-B344-EBD0D4F56FBD}"/>
  <bookViews>
    <workbookView xWindow="-110" yWindow="-110" windowWidth="19420" windowHeight="10300" activeTab="1" xr2:uid="{5AC1B632-7D85-4B00-85AD-2A80479EB65C}"/>
  </bookViews>
  <sheets>
    <sheet name="Data" sheetId="2" r:id="rId1"/>
    <sheet name="Dashboard" sheetId="1" r:id="rId2"/>
    <sheet name="Workings" sheetId="5" r:id="rId3"/>
    <sheet name="Sheet1" sheetId="6" r:id="rId4"/>
  </sheets>
  <definedNames>
    <definedName name="Slicer_Manager">#N/A</definedName>
    <definedName name="Slicer_Project">#N/A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43" i="2" l="1"/>
  <c r="K43" i="2"/>
  <c r="K42" i="2"/>
  <c r="I42" i="2"/>
  <c r="K8" i="1"/>
  <c r="L8" i="1" s="1"/>
  <c r="M8" i="1" s="1"/>
  <c r="N8" i="1" s="1"/>
  <c r="O8" i="1" s="1"/>
  <c r="P8" i="1" s="1"/>
  <c r="Q8" i="1" s="1"/>
  <c r="R8" i="1" s="1"/>
  <c r="S8" i="1" s="1"/>
  <c r="T8" i="1" s="1"/>
  <c r="U8" i="1" s="1"/>
  <c r="V8" i="1" s="1"/>
  <c r="W8" i="1" s="1"/>
  <c r="X8" i="1" s="1"/>
  <c r="Y8" i="1" s="1"/>
  <c r="Z8" i="1" s="1"/>
  <c r="AA8" i="1" s="1"/>
  <c r="AB8" i="1" s="1"/>
  <c r="AC8" i="1" s="1"/>
  <c r="AD8" i="1" s="1"/>
  <c r="AE8" i="1" s="1"/>
  <c r="AF8" i="1" s="1"/>
  <c r="AG8" i="1" s="1"/>
  <c r="AH8" i="1" s="1"/>
  <c r="AI8" i="1" s="1"/>
  <c r="AJ8" i="1" s="1"/>
  <c r="AK8" i="1" s="1"/>
  <c r="AL8" i="1" s="1"/>
  <c r="F1" i="1"/>
  <c r="H6" i="5"/>
  <c r="M7" i="5"/>
  <c r="H7" i="5" l="1"/>
  <c r="N7" i="5"/>
  <c r="B7" i="5"/>
  <c r="B6" i="5"/>
  <c r="B5" i="5"/>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B9" i="5" l="1"/>
  <c r="B8" i="5"/>
</calcChain>
</file>

<file path=xl/sharedStrings.xml><?xml version="1.0" encoding="utf-8"?>
<sst xmlns="http://schemas.openxmlformats.org/spreadsheetml/2006/main" count="252" uniqueCount="50">
  <si>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</si>
  <si>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</si>
  <si>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</si>
  <si>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</si>
  <si>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</si>
  <si>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</si>
  <si>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</si>
  <si>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</si>
  <si>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</si>
  <si>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</si>
  <si>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</si>
  <si>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</si>
  <si>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</si>
  <si>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</si>
  <si>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</si>
  <si>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</si>
  <si>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</si>
  <si>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</si>
  <si>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</si>
  <si>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</si>
  <si>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</si>
  <si>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</si>
  <si>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</si>
  <si>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</si>
  <si>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</si>
  <si>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</si>
  <si>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</si>
  <si>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</si>
  <si>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</si>
  <si>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</si>
  <si>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</si>
  <si>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 xml:space="preserve">Budget </t>
  </si>
  <si>
    <t xml:space="preserve"> Actual </t>
  </si>
  <si>
    <t>Not Started</t>
  </si>
  <si>
    <t>In progress</t>
  </si>
  <si>
    <t xml:space="preserve">Completed </t>
  </si>
  <si>
    <t xml:space="preserve">Remaining </t>
  </si>
  <si>
    <t>Total Tasks</t>
  </si>
  <si>
    <t>Sum of Days completed</t>
  </si>
  <si>
    <t>Sum of Duration</t>
  </si>
  <si>
    <t>Values</t>
  </si>
  <si>
    <t>Days Completed</t>
  </si>
  <si>
    <t>Days Remaining</t>
  </si>
  <si>
    <t xml:space="preserve"> Budget </t>
  </si>
  <si>
    <t>Bar Chart</t>
  </si>
  <si>
    <t>Doughnut Chart</t>
  </si>
  <si>
    <t>Scroll Bar</t>
  </si>
  <si>
    <t>Task2</t>
  </si>
  <si>
    <t xml:space="preserve">Task 9 </t>
  </si>
  <si>
    <t>1. WORKDAY.INTL()
	2. Pivot table
	3. Work progress using countif() 
	4.  days completed and remaining using smaller pivot table and getpivotdata()
	5. Budget spent ( bar chart and Doughnut chart )
	6. Slicer for all the graphs ( report connection )
	7. Add date range using text function
	8. Scroll bar for dates 
	9. Conditional Formatting for greying weekends ( =AND(WEEKDAY(K$8,2)&gt;5,$B9&lt;&gt;"")  )
	10. Conditional Formatting of COMPLETED progress on a particular date (absolute column)
	=AND(K$8&gt;=$D9,WORKDAY.INTL($D9,$G9,1)-1&gt;=K$8)
	Why '-1' ? If not it starts from start date and doesn't include start date
	11. In Progress  =AND(K$8&gt;=WORKDAY.INTL($D9,$G9,1),$H9&lt;&gt;1,K$8&lt;=$E9)
              12.NOT STARTED  ( =AND(K$8&gt;=WORKDAY.INTL($D9,$G9,1),$H9=0,K$8&lt;=$E9)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</si>
</sst>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mm/yyyy"/>
    <numFmt numFmtId="166" formatCode="0.0,,\M;\-0.0,,\M"/>
    <numFmt numFmtId="167" formatCode="0.0,,\M"/>
    <numFmt numFmtId="168"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4"/>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3">
    <border>
      <left/>
      <right/>
      <top/>
      <bottom/>
      <diagonal/>
    </border>
    <border>
      <left style="thin">
        <color theme="0"/>
      </left>
      <right/>
      <top style="thin">
        <color theme="0"/>
      </top>
      <bottom/>
      <diagonal/>
    </border>
    <border>
      <left/>
      <right/>
      <top style="thin">
        <color theme="0"/>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right"/>
    </xf>
    <xf numFmtId="3" fontId="0" fillId="0" borderId="0" xfId="0" applyNumberFormat="1" applyAlignment="1">
      <alignment horizontal="right"/>
    </xf>
    <xf numFmtId="166" fontId="0" fillId="0" borderId="0" xfId="0" applyNumberFormat="1"/>
    <xf numFmtId="167" fontId="0" fillId="0" borderId="0" xfId="0" applyNumberFormat="1"/>
    <xf numFmtId="168" fontId="0" fillId="0" borderId="0" xfId="0" applyNumberFormat="1"/>
    <xf numFmtId="0" fontId="0" fillId="0" borderId="0" xfId="0" applyAlignment="1">
      <alignment vertical="center"/>
    </xf>
    <xf numFmtId="165" fontId="0" fillId="0" borderId="0" xfId="0" applyNumberFormat="1"/>
    <xf numFmtId="0" fontId="2" fillId="0" borderId="0" xfId="0" applyFont="1" applyAlignment="1">
      <alignment horizontal="right"/>
    </xf>
    <xf numFmtId="16" fontId="0" fillId="2" borderId="1" xfId="0" applyNumberFormat="1" applyFill="1" applyBorder="1"/>
    <xf numFmtId="16" fontId="0" fillId="2" borderId="2" xfId="0" applyNumberFormat="1" applyFill="1" applyBorder="1"/>
    <xf numFmtId="0" fontId="0" fillId="0" borderId="0" xfId="0" applyAlignment="1">
      <alignment wrapText="1"/>
    </xf>
    <xf numFmtId="0" fontId="0" fillId="3" borderId="0" xfId="0" applyFill="1"/>
    <xf numFmtId="0" fontId="3" fillId="3" borderId="0" xfId="0" applyFont="1" applyFill="1" applyAlignment="1">
      <alignment vertical="center"/>
    </xf>
  </cellXfs>
  <cellStyles count="2">
    <cellStyle name="Normal" xfId="0" builtinId="0"/>
    <cellStyle name="Percent" xfId="1" builtinId="5"/>
  </cellStyles>
  <dxfs count="17">
    <dxf>
      <fill>
        <patternFill>
          <bgColor theme="4" tint="0.59996337778862885"/>
        </patternFill>
      </fill>
      <border>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none">
          <bgColor auto="1"/>
        </patternFill>
      </fill>
      <border>
        <left style="thin">
          <color theme="4" tint="0.39994506668294322"/>
        </left>
        <right style="thin">
          <color theme="4" tint="0.39994506668294322"/>
        </right>
        <top style="thin">
          <color theme="4" tint="0.39994506668294322"/>
        </top>
        <bottom style="thin">
          <color theme="4" tint="0.39994506668294322"/>
        </bottom>
        <vertical/>
        <horizontal/>
      </border>
    </dxf>
    <dxf>
      <fill>
        <patternFill patternType="lightUp"/>
      </fill>
    </dxf>
    <dxf>
      <fill>
        <patternFill>
          <bgColor theme="0" tint="-0.14996795556505021"/>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numFmt numFmtId="167" formatCode="0.0,,\M"/>
    </dxf>
    <dxf>
      <numFmt numFmtId="166" formatCode="0.0,,\M;\-0.0,,\M"/>
    </dxf>
    <dxf>
      <numFmt numFmtId="3" formatCode="#,##0"/>
    </dxf>
    <dxf>
      <numFmt numFmtId="3" formatCode="#,##0"/>
    </dxf>
    <dxf>
      <alignment horizontal="right"/>
    </dxf>
    <dxf>
      <alignment horizontal="right"/>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
      <numFmt numFmtId="165"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solidFill>
                  <a:schemeClr val="bg1"/>
                </a:solidFill>
              </a:rPr>
              <a:t>OVERALL</a:t>
            </a:r>
            <a:r>
              <a:rPr lang="en-IN" b="0">
                <a:solidFill>
                  <a:sysClr val="windowText" lastClr="000000"/>
                </a:solidFill>
              </a:rPr>
              <a:t> </a:t>
            </a:r>
            <a:r>
              <a:rPr lang="en-IN" b="0">
                <a:solidFill>
                  <a:schemeClr val="bg1"/>
                </a:solidFill>
              </a:rPr>
              <a:t>TASK</a:t>
            </a:r>
            <a:r>
              <a:rPr lang="en-IN" b="0">
                <a:solidFill>
                  <a:sysClr val="windowText" lastClr="000000"/>
                </a:solidFill>
              </a:rPr>
              <a:t> </a:t>
            </a:r>
            <a:r>
              <a:rPr lang="en-IN" b="0">
                <a:solidFill>
                  <a:schemeClr val="bg1"/>
                </a:solidFill>
              </a:rPr>
              <a:t>PROGRESS</a:t>
            </a:r>
          </a:p>
        </c:rich>
      </c:tx>
      <c:layout>
        <c:manualLayout>
          <c:xMode val="edge"/>
          <c:yMode val="edge"/>
          <c:x val="2.3426543209876544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956790123456788E-2"/>
          <c:y val="0.45364018302069326"/>
          <c:w val="0.91376543209876548"/>
          <c:h val="0.31454171813109588"/>
        </c:manualLayout>
      </c:layout>
      <c:barChart>
        <c:barDir val="bar"/>
        <c:grouping val="stacked"/>
        <c:varyColors val="0"/>
        <c:ser>
          <c:idx val="0"/>
          <c:order val="0"/>
          <c:tx>
            <c:strRef>
              <c:f>Workings!$A$5</c:f>
              <c:strCache>
                <c:ptCount val="1"/>
                <c:pt idx="0">
                  <c:v>Not Started</c:v>
                </c:pt>
              </c:strCache>
            </c:strRef>
          </c:tx>
          <c:spPr>
            <a:noFill/>
            <a:ln w="19050">
              <a:solidFill>
                <a:schemeClr val="accent1">
                  <a:lumMod val="40000"/>
                  <a:lumOff val="6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4</c:v>
                </c:pt>
              </c:numCache>
            </c:numRef>
          </c:val>
          <c:extLst>
            <c:ext xmlns:c16="http://schemas.microsoft.com/office/drawing/2014/chart" uri="{C3380CC4-5D6E-409C-BE32-E72D297353CC}">
              <c16:uniqueId val="{00000000-6FD7-4436-A1A5-1590C92BA232}"/>
            </c:ext>
          </c:extLst>
        </c:ser>
        <c:ser>
          <c:idx val="1"/>
          <c:order val="1"/>
          <c:tx>
            <c:strRef>
              <c:f>Workings!$A$6</c:f>
              <c:strCache>
                <c:ptCount val="1"/>
                <c:pt idx="0">
                  <c:v>In progress</c:v>
                </c:pt>
              </c:strCache>
            </c:strRef>
          </c:tx>
          <c:spPr>
            <a:solidFill>
              <a:schemeClr val="accent1"/>
            </a:solidFill>
            <a:ln w="19050">
              <a:solidFill>
                <a:schemeClr val="accent1">
                  <a:lumMod val="40000"/>
                  <a:lumOff val="6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Workings!$B$6</c:f>
              <c:numCache>
                <c:formatCode>General</c:formatCode>
                <c:ptCount val="1"/>
                <c:pt idx="0">
                  <c:v>34</c:v>
                </c:pt>
              </c:numCache>
            </c:numRef>
          </c:val>
          <c:extLst>
            <c:ext xmlns:c16="http://schemas.microsoft.com/office/drawing/2014/chart" uri="{C3380CC4-5D6E-409C-BE32-E72D297353CC}">
              <c16:uniqueId val="{00000001-6FD7-4436-A1A5-1590C92BA232}"/>
            </c:ext>
          </c:extLst>
        </c:ser>
        <c:ser>
          <c:idx val="2"/>
          <c:order val="2"/>
          <c:tx>
            <c:strRef>
              <c:f>Workings!$A$7</c:f>
              <c:strCache>
                <c:ptCount val="1"/>
                <c:pt idx="0">
                  <c:v>Completed </c:v>
                </c:pt>
              </c:strCache>
            </c:strRef>
          </c:tx>
          <c:spPr>
            <a:solidFill>
              <a:schemeClr val="accent1">
                <a:lumMod val="40000"/>
                <a:lumOff val="60000"/>
              </a:schemeClr>
            </a:solidFill>
            <a:ln w="19050">
              <a:solidFill>
                <a:schemeClr val="accent1">
                  <a:lumMod val="40000"/>
                  <a:lumOff val="6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Workings!$B$7</c:f>
              <c:numCache>
                <c:formatCode>General</c:formatCode>
                <c:ptCount val="1"/>
                <c:pt idx="0">
                  <c:v>4</c:v>
                </c:pt>
              </c:numCache>
            </c:numRef>
          </c:val>
          <c:extLst>
            <c:ext xmlns:c16="http://schemas.microsoft.com/office/drawing/2014/chart" uri="{C3380CC4-5D6E-409C-BE32-E72D297353CC}">
              <c16:uniqueId val="{00000002-6FD7-4436-A1A5-1590C92BA232}"/>
            </c:ext>
          </c:extLst>
        </c:ser>
        <c:dLbls>
          <c:dLblPos val="ctr"/>
          <c:showLegendKey val="0"/>
          <c:showVal val="1"/>
          <c:showCatName val="0"/>
          <c:showSerName val="0"/>
          <c:showPercent val="0"/>
          <c:showBubbleSize val="0"/>
        </c:dLbls>
        <c:gapWidth val="0"/>
        <c:overlap val="100"/>
        <c:axId val="1556626496"/>
        <c:axId val="1556624416"/>
      </c:barChart>
      <c:catAx>
        <c:axId val="1556626496"/>
        <c:scaling>
          <c:orientation val="minMax"/>
        </c:scaling>
        <c:delete val="1"/>
        <c:axPos val="l"/>
        <c:numFmt formatCode="General" sourceLinked="1"/>
        <c:majorTickMark val="out"/>
        <c:minorTickMark val="none"/>
        <c:tickLblPos val="nextTo"/>
        <c:crossAx val="1556624416"/>
        <c:crosses val="autoZero"/>
        <c:auto val="1"/>
        <c:lblAlgn val="ctr"/>
        <c:lblOffset val="100"/>
        <c:noMultiLvlLbl val="0"/>
      </c:catAx>
      <c:valAx>
        <c:axId val="1556624416"/>
        <c:scaling>
          <c:orientation val="minMax"/>
        </c:scaling>
        <c:delete val="1"/>
        <c:axPos val="b"/>
        <c:numFmt formatCode="General" sourceLinked="1"/>
        <c:majorTickMark val="out"/>
        <c:minorTickMark val="none"/>
        <c:tickLblPos val="nextTo"/>
        <c:crossAx val="1556626496"/>
        <c:crosses val="autoZero"/>
        <c:crossBetween val="between"/>
      </c:valAx>
      <c:spPr>
        <a:noFill/>
        <a:ln>
          <a:noFill/>
        </a:ln>
        <a:effectLst/>
      </c:spPr>
    </c:plotArea>
    <c:legend>
      <c:legendPos val="t"/>
      <c:layout>
        <c:manualLayout>
          <c:xMode val="edge"/>
          <c:yMode val="edge"/>
          <c:x val="0"/>
          <c:y val="0.25601221152032516"/>
          <c:w val="0.73646728395061734"/>
          <c:h val="0.159602323503127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144358974358975"/>
          <c:y val="0.33339142091152812"/>
          <c:w val="0.61309572649572652"/>
          <c:h val="0.53419868930592795"/>
        </c:manualLayout>
      </c:layout>
      <c:doughnutChart>
        <c:varyColors val="1"/>
        <c:ser>
          <c:idx val="0"/>
          <c:order val="0"/>
          <c:spPr>
            <a:solidFill>
              <a:schemeClr val="bg1">
                <a:lumMod val="85000"/>
              </a:schemeClr>
            </a:solidFill>
          </c:spPr>
          <c:dPt>
            <c:idx val="0"/>
            <c:bubble3D val="0"/>
            <c:explosion val="2"/>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FD2C-4B3A-958D-D566937C84F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D2C-4B3A-958D-D566937C84F1}"/>
              </c:ext>
            </c:extLst>
          </c:dPt>
          <c:cat>
            <c:strRef>
              <c:f>Workings!$G$6:$G$7</c:f>
              <c:strCache>
                <c:ptCount val="2"/>
                <c:pt idx="0">
                  <c:v>Days Completed</c:v>
                </c:pt>
                <c:pt idx="1">
                  <c:v>Days Remaining</c:v>
                </c:pt>
              </c:strCache>
            </c:strRef>
          </c:cat>
          <c:val>
            <c:numRef>
              <c:f>Workings!$H$6:$H$7</c:f>
              <c:numCache>
                <c:formatCode>0%</c:formatCode>
                <c:ptCount val="2"/>
                <c:pt idx="0">
                  <c:v>0.42909090909090908</c:v>
                </c:pt>
                <c:pt idx="1">
                  <c:v>0.57090909090909092</c:v>
                </c:pt>
              </c:numCache>
            </c:numRef>
          </c:val>
          <c:extLst>
            <c:ext xmlns:c16="http://schemas.microsoft.com/office/drawing/2014/chart" uri="{C3380CC4-5D6E-409C-BE32-E72D297353CC}">
              <c16:uniqueId val="{00000004-FD2C-4B3A-958D-D566937C84F1}"/>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10056410256410254"/>
          <c:y val="0"/>
          <c:w val="0.86399914529914534"/>
          <c:h val="0.257728626750074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0" baseline="0">
                <a:solidFill>
                  <a:schemeClr val="bg1"/>
                </a:solidFill>
              </a:rPr>
              <a:t>BUDGET </a:t>
            </a:r>
          </a:p>
          <a:p>
            <a:pPr>
              <a:defRPr/>
            </a:pPr>
            <a:r>
              <a:rPr lang="en-IN" sz="1100" b="0" baseline="0">
                <a:solidFill>
                  <a:schemeClr val="bg1"/>
                </a:solidFill>
              </a:rPr>
              <a:t>SPENT</a:t>
            </a:r>
          </a:p>
        </c:rich>
      </c:tx>
      <c:layout>
        <c:manualLayout>
          <c:xMode val="edge"/>
          <c:yMode val="edge"/>
          <c:x val="0.356692388589728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03366364418594"/>
          <c:y val="0.25875226579710214"/>
          <c:w val="0.61733162393162389"/>
          <c:h val="0.53788948465892161"/>
        </c:manualLayout>
      </c:layout>
      <c:doughnutChart>
        <c:varyColors val="1"/>
        <c:ser>
          <c:idx val="0"/>
          <c:order val="0"/>
          <c:spPr>
            <a:solidFill>
              <a:schemeClr val="accent1"/>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0EB4-4547-9AB0-00046D4BA36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0EB4-4547-9AB0-00046D4BA361}"/>
              </c:ext>
            </c:extLst>
          </c:dPt>
          <c:val>
            <c:numRef>
              <c:f>Workings!$M$7:$N$7</c:f>
              <c:numCache>
                <c:formatCode>0%</c:formatCode>
                <c:ptCount val="2"/>
                <c:pt idx="0">
                  <c:v>0.41650004935834156</c:v>
                </c:pt>
                <c:pt idx="1">
                  <c:v>0.58349995064165849</c:v>
                </c:pt>
              </c:numCache>
            </c:numRef>
          </c:val>
          <c:extLst>
            <c:ext xmlns:c16="http://schemas.microsoft.com/office/drawing/2014/chart" uri="{C3380CC4-5D6E-409C-BE32-E72D297353CC}">
              <c16:uniqueId val="{00000004-0EB4-4547-9AB0-00046D4BA361}"/>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BUDGET</a:t>
            </a:r>
            <a:r>
              <a:rPr lang="en-IN" baseline="0">
                <a:solidFill>
                  <a:schemeClr val="bg1"/>
                </a:solidFill>
              </a:rPr>
              <a:t> VS ACTUAL</a:t>
            </a:r>
            <a:endParaRPr lang="en-IN">
              <a:solidFill>
                <a:schemeClr val="bg1"/>
              </a:solidFill>
            </a:endParaRPr>
          </a:p>
        </c:rich>
      </c:tx>
      <c:layout>
        <c:manualLayout>
          <c:xMode val="edge"/>
          <c:yMode val="edge"/>
          <c:x val="4.9237962962962969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5.1660185185185184E-2"/>
              <c:y val="-8.51206434316354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9"/>
        <c:spPr>
          <a:solidFill>
            <a:schemeClr val="accent1">
              <a:lumMod val="40000"/>
              <a:lumOff val="60000"/>
            </a:schemeClr>
          </a:solidFill>
          <a:ln>
            <a:noFill/>
          </a:ln>
          <a:effectLst/>
        </c:spPr>
        <c:dLbl>
          <c:idx val="0"/>
          <c:layout>
            <c:manualLayout>
              <c:x val="4.7037037037036981E-2"/>
              <c:y val="-9.457849270181622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Workings!$M$5</c:f>
              <c:strCache>
                <c:ptCount val="1"/>
                <c:pt idx="0">
                  <c:v> Actual </c:v>
                </c:pt>
              </c:strCache>
            </c:strRef>
          </c:tx>
          <c:spPr>
            <a:solidFill>
              <a:schemeClr val="accent1">
                <a:lumMod val="40000"/>
                <a:lumOff val="60000"/>
              </a:schemeClr>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6FE6-4436-8A99-066D5679D190}"/>
              </c:ext>
            </c:extLst>
          </c:dPt>
          <c:dLbls>
            <c:dLbl>
              <c:idx val="0"/>
              <c:layout>
                <c:manualLayout>
                  <c:x val="4.7037037037036981E-2"/>
                  <c:y val="-9.4578492701816227E-3"/>
                </c:manualLayout>
              </c:layout>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6FE6-4436-8A99-066D5679D1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Workings!$M$6</c:f>
              <c:strCache>
                <c:ptCount val="1"/>
                <c:pt idx="0">
                  <c:v>Total</c:v>
                </c:pt>
              </c:strCache>
            </c:strRef>
          </c:cat>
          <c:val>
            <c:numRef>
              <c:f>Workings!$M$6</c:f>
              <c:numCache>
                <c:formatCode>0.0,,\M;\-0.0,,\M</c:formatCode>
                <c:ptCount val="1"/>
                <c:pt idx="0">
                  <c:v>8438291</c:v>
                </c:pt>
              </c:numCache>
            </c:numRef>
          </c:val>
          <c:extLst>
            <c:ext xmlns:c16="http://schemas.microsoft.com/office/drawing/2014/chart" uri="{C3380CC4-5D6E-409C-BE32-E72D297353CC}">
              <c16:uniqueId val="{00000000-6FE6-4436-8A99-066D5679D190}"/>
            </c:ext>
          </c:extLst>
        </c:ser>
        <c:ser>
          <c:idx val="1"/>
          <c:order val="1"/>
          <c:tx>
            <c:strRef>
              <c:f>Workings!$N$5</c:f>
              <c:strCache>
                <c:ptCount val="1"/>
                <c:pt idx="0">
                  <c:v> Budget </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6FE6-4436-8A99-066D5679D190}"/>
              </c:ext>
            </c:extLst>
          </c:dPt>
          <c:dLbls>
            <c:dLbl>
              <c:idx val="0"/>
              <c:layout>
                <c:manualLayout>
                  <c:x val="5.1660185185185184E-2"/>
                  <c:y val="-8.5120643431635432E-2"/>
                </c:manualLayout>
              </c:layout>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6FE6-4436-8A99-066D5679D1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Workings!$M$6</c:f>
              <c:strCache>
                <c:ptCount val="1"/>
                <c:pt idx="0">
                  <c:v>Total</c:v>
                </c:pt>
              </c:strCache>
            </c:strRef>
          </c:cat>
          <c:val>
            <c:numRef>
              <c:f>Workings!$N$6</c:f>
              <c:numCache>
                <c:formatCode>0.0,,\M</c:formatCode>
                <c:ptCount val="1"/>
                <c:pt idx="0">
                  <c:v>20260000</c:v>
                </c:pt>
              </c:numCache>
            </c:numRef>
          </c:val>
          <c:extLst>
            <c:ext xmlns:c16="http://schemas.microsoft.com/office/drawing/2014/chart" uri="{C3380CC4-5D6E-409C-BE32-E72D297353CC}">
              <c16:uniqueId val="{00000002-6FE6-4436-8A99-066D5679D190}"/>
            </c:ext>
          </c:extLst>
        </c:ser>
        <c:dLbls>
          <c:dLblPos val="outEnd"/>
          <c:showLegendKey val="0"/>
          <c:showVal val="1"/>
          <c:showCatName val="0"/>
          <c:showSerName val="0"/>
          <c:showPercent val="0"/>
          <c:showBubbleSize val="0"/>
        </c:dLbls>
        <c:gapWidth val="0"/>
        <c:overlap val="-30"/>
        <c:axId val="868489119"/>
        <c:axId val="868478719"/>
      </c:barChart>
      <c:catAx>
        <c:axId val="868489119"/>
        <c:scaling>
          <c:orientation val="minMax"/>
        </c:scaling>
        <c:delete val="1"/>
        <c:axPos val="l"/>
        <c:numFmt formatCode="General" sourceLinked="1"/>
        <c:majorTickMark val="none"/>
        <c:minorTickMark val="none"/>
        <c:tickLblPos val="nextTo"/>
        <c:crossAx val="868478719"/>
        <c:crosses val="autoZero"/>
        <c:auto val="1"/>
        <c:lblAlgn val="ctr"/>
        <c:lblOffset val="100"/>
        <c:noMultiLvlLbl val="0"/>
      </c:catAx>
      <c:valAx>
        <c:axId val="868478719"/>
        <c:scaling>
          <c:orientation val="minMax"/>
        </c:scaling>
        <c:delete val="1"/>
        <c:axPos val="b"/>
        <c:numFmt formatCode="0.0,,\M;\-0.0,,\M" sourceLinked="1"/>
        <c:majorTickMark val="none"/>
        <c:minorTickMark val="none"/>
        <c:tickLblPos val="nextTo"/>
        <c:crossAx val="8684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Workings!$D$13" horiz="1" inc="7" max="30" page="7" val="0"/>
</file>

<file path=xl/drawings/_rels/drawing1.xml.rels><?xml version="1.0" encoding="UTF-8" standalone="yes"?>
<Relationships xmlns="http://schemas.openxmlformats.org/package/2006/relationships"><Relationship Id="rId3" Type="http://schemas.openxmlformats.org/officeDocument/2006/relationships/hyperlink" Target="#Workings!A1"/><Relationship Id="rId2" Type="http://schemas.openxmlformats.org/officeDocument/2006/relationships/hyperlink" Target="#Dashboard!A1"/><Relationship Id="rId1" Type="http://schemas.openxmlformats.org/officeDocument/2006/relationships/hyperlink" Target="#Data!A1"/></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Workings!A1"/><Relationship Id="rId5" Type="http://schemas.openxmlformats.org/officeDocument/2006/relationships/hyperlink" Target="#Data!A1"/><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hyperlink" Target="#Data!A1"/></Relationships>
</file>

<file path=xl/drawings/drawing1.xml><?xml version="1.0" encoding="utf-8"?>
<xdr:wsDr xmlns:xdr="http://schemas.openxmlformats.org/drawingml/2006/spreadsheetDrawing" xmlns:a="http://schemas.openxmlformats.org/drawingml/2006/main">
  <xdr:twoCellAnchor>
    <xdr:from>
      <xdr:col>0</xdr:col>
      <xdr:colOff>247650</xdr:colOff>
      <xdr:row>5</xdr:row>
      <xdr:rowOff>127000</xdr:rowOff>
    </xdr:from>
    <xdr:to>
      <xdr:col>2</xdr:col>
      <xdr:colOff>412750</xdr:colOff>
      <xdr:row>6</xdr:row>
      <xdr:rowOff>165100</xdr:rowOff>
    </xdr:to>
    <xdr:sp macro="" textlink="">
      <xdr:nvSpPr>
        <xdr:cNvPr id="2" name="TextBox 1">
          <a:hlinkClick xmlns:r="http://schemas.openxmlformats.org/officeDocument/2006/relationships" r:id="rId1"/>
          <a:extLst>
            <a:ext uri="{FF2B5EF4-FFF2-40B4-BE49-F238E27FC236}">
              <a16:creationId xmlns:a16="http://schemas.microsoft.com/office/drawing/2014/main" id="{79CBA149-E89A-D46A-CEE6-F08D0970DA82}"/>
            </a:ext>
          </a:extLst>
        </xdr:cNvPr>
        <xdr:cNvSpPr txBox="1"/>
      </xdr:nvSpPr>
      <xdr:spPr>
        <a:xfrm>
          <a:off x="247650" y="1047750"/>
          <a:ext cx="1384300" cy="222250"/>
        </a:xfrm>
        <a:prstGeom prst="rect">
          <a:avLst/>
        </a:prstGeom>
        <a:solidFill>
          <a:schemeClr val="accent1">
            <a:lumMod val="40000"/>
            <a:lumOff val="60000"/>
          </a:schemeClr>
        </a:solidFill>
        <a:ln w="9525" cmpd="sng">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DATA</a:t>
          </a:r>
        </a:p>
      </xdr:txBody>
    </xdr:sp>
    <xdr:clientData/>
  </xdr:twoCellAnchor>
  <xdr:twoCellAnchor>
    <xdr:from>
      <xdr:col>0</xdr:col>
      <xdr:colOff>279400</xdr:colOff>
      <xdr:row>7</xdr:row>
      <xdr:rowOff>146050</xdr:rowOff>
    </xdr:from>
    <xdr:to>
      <xdr:col>2</xdr:col>
      <xdr:colOff>412750</xdr:colOff>
      <xdr:row>9</xdr:row>
      <xdr:rowOff>6350</xdr:rowOff>
    </xdr:to>
    <xdr:sp macro="" textlink="">
      <xdr:nvSpPr>
        <xdr:cNvPr id="4" name="TextBox 3">
          <a:hlinkClick xmlns:r="http://schemas.openxmlformats.org/officeDocument/2006/relationships" r:id="rId2"/>
          <a:extLst>
            <a:ext uri="{FF2B5EF4-FFF2-40B4-BE49-F238E27FC236}">
              <a16:creationId xmlns:a16="http://schemas.microsoft.com/office/drawing/2014/main" id="{EC5C057B-8925-54C3-AF9B-28B972225865}"/>
            </a:ext>
          </a:extLst>
        </xdr:cNvPr>
        <xdr:cNvSpPr txBox="1"/>
      </xdr:nvSpPr>
      <xdr:spPr>
        <a:xfrm>
          <a:off x="279400" y="1435100"/>
          <a:ext cx="1352550" cy="228600"/>
        </a:xfrm>
        <a:prstGeom prst="rect">
          <a:avLst/>
        </a:prstGeom>
        <a:solidFill>
          <a:schemeClr val="accent1">
            <a:lumMod val="40000"/>
            <a:lumOff val="60000"/>
          </a:schemeClr>
        </a:solidFill>
        <a:ln w="9525" cmpd="sng">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DASHBOARD</a:t>
          </a:r>
        </a:p>
      </xdr:txBody>
    </xdr:sp>
    <xdr:clientData/>
  </xdr:twoCellAnchor>
  <xdr:twoCellAnchor>
    <xdr:from>
      <xdr:col>0</xdr:col>
      <xdr:colOff>295275</xdr:colOff>
      <xdr:row>9</xdr:row>
      <xdr:rowOff>171450</xdr:rowOff>
    </xdr:from>
    <xdr:to>
      <xdr:col>2</xdr:col>
      <xdr:colOff>396875</xdr:colOff>
      <xdr:row>11</xdr:row>
      <xdr:rowOff>12700</xdr:rowOff>
    </xdr:to>
    <xdr:sp macro="" textlink="">
      <xdr:nvSpPr>
        <xdr:cNvPr id="5" name="TextBox 4">
          <a:hlinkClick xmlns:r="http://schemas.openxmlformats.org/officeDocument/2006/relationships" r:id="rId3"/>
          <a:extLst>
            <a:ext uri="{FF2B5EF4-FFF2-40B4-BE49-F238E27FC236}">
              <a16:creationId xmlns:a16="http://schemas.microsoft.com/office/drawing/2014/main" id="{348272AC-6C31-AAFE-E4C6-1111866688BB}"/>
            </a:ext>
          </a:extLst>
        </xdr:cNvPr>
        <xdr:cNvSpPr txBox="1"/>
      </xdr:nvSpPr>
      <xdr:spPr>
        <a:xfrm>
          <a:off x="295275" y="1828800"/>
          <a:ext cx="1320800" cy="209550"/>
        </a:xfrm>
        <a:prstGeom prst="rect">
          <a:avLst/>
        </a:prstGeom>
        <a:solidFill>
          <a:schemeClr val="accent1">
            <a:lumMod val="40000"/>
            <a:lumOff val="60000"/>
          </a:schemeClr>
        </a:solidFill>
        <a:ln w="9525" cmpd="sng">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WORKINGS</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6350</xdr:colOff>
      <xdr:row>0</xdr:row>
      <xdr:rowOff>0</xdr:rowOff>
    </xdr:from>
    <xdr:ext cx="3654238" cy="351118"/>
    <xdr:sp macro="" textlink="">
      <xdr:nvSpPr>
        <xdr:cNvPr id="2" name="TextBox 1">
          <a:extLst>
            <a:ext uri="{FF2B5EF4-FFF2-40B4-BE49-F238E27FC236}">
              <a16:creationId xmlns:a16="http://schemas.microsoft.com/office/drawing/2014/main" id="{00000000-0008-0000-0100-000002000000}"/>
            </a:ext>
          </a:extLst>
        </xdr:cNvPr>
        <xdr:cNvSpPr txBox="1"/>
      </xdr:nvSpPr>
      <xdr:spPr>
        <a:xfrm flipV="1">
          <a:off x="6350" y="0"/>
          <a:ext cx="3654238" cy="3511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0</xdr:col>
      <xdr:colOff>1</xdr:colOff>
      <xdr:row>0</xdr:row>
      <xdr:rowOff>0</xdr:rowOff>
    </xdr:from>
    <xdr:ext cx="3279588" cy="366059"/>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 y="0"/>
          <a:ext cx="3279588" cy="366059"/>
        </a:xfrm>
        <a:prstGeom prst="rect">
          <a:avLst/>
        </a:prstGeom>
        <a:solidFill>
          <a:schemeClr val="accent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 </a:t>
          </a:r>
          <a:r>
            <a:rPr lang="en-IN" sz="1800" b="0">
              <a:solidFill>
                <a:schemeClr val="bg1"/>
              </a:solidFill>
            </a:rPr>
            <a:t>Project</a:t>
          </a:r>
          <a:r>
            <a:rPr lang="en-IN" sz="1800" b="0" baseline="0">
              <a:solidFill>
                <a:schemeClr val="bg1"/>
              </a:solidFill>
            </a:rPr>
            <a:t> Mangement Dashboard        </a:t>
          </a:r>
          <a:endParaRPr lang="en-IN" sz="1800" b="0">
            <a:solidFill>
              <a:schemeClr val="bg1"/>
            </a:solidFill>
          </a:endParaRPr>
        </a:p>
      </xdr:txBody>
    </xdr:sp>
    <xdr:clientData/>
  </xdr:oneCellAnchor>
  <xdr:twoCellAnchor>
    <xdr:from>
      <xdr:col>11</xdr:col>
      <xdr:colOff>463176</xdr:colOff>
      <xdr:row>0</xdr:row>
      <xdr:rowOff>0</xdr:rowOff>
    </xdr:from>
    <xdr:to>
      <xdr:col>17</xdr:col>
      <xdr:colOff>27647</xdr:colOff>
      <xdr:row>6</xdr:row>
      <xdr:rowOff>164353</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508000</xdr:colOff>
      <xdr:row>0</xdr:row>
      <xdr:rowOff>0</xdr:rowOff>
    </xdr:from>
    <xdr:to>
      <xdr:col>11</xdr:col>
      <xdr:colOff>400529</xdr:colOff>
      <xdr:row>6</xdr:row>
      <xdr:rowOff>156882</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732118</xdr:colOff>
      <xdr:row>0</xdr:row>
      <xdr:rowOff>14941</xdr:rowOff>
    </xdr:from>
    <xdr:to>
      <xdr:col>17</xdr:col>
      <xdr:colOff>676942</xdr:colOff>
      <xdr:row>8</xdr:row>
      <xdr:rowOff>50388</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526142</xdr:colOff>
      <xdr:row>0</xdr:row>
      <xdr:rowOff>7470</xdr:rowOff>
    </xdr:from>
    <xdr:to>
      <xdr:col>21</xdr:col>
      <xdr:colOff>235789</xdr:colOff>
      <xdr:row>7</xdr:row>
      <xdr:rowOff>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xdr:row>
      <xdr:rowOff>10084</xdr:rowOff>
    </xdr:from>
    <xdr:to>
      <xdr:col>4</xdr:col>
      <xdr:colOff>660027</xdr:colOff>
      <xdr:row>4</xdr:row>
      <xdr:rowOff>149412</xdr:rowOff>
    </xdr:to>
    <mc:AlternateContent xmlns:mc="http://schemas.openxmlformats.org/markup-compatibility/2006" xmlns:a14="http://schemas.microsoft.com/office/drawing/2010/main">
      <mc:Choice Requires="a14">
        <xdr:graphicFrame macro="">
          <xdr:nvGraphicFramePr>
            <xdr:cNvPr id="8" name="Project">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0" y="368672"/>
              <a:ext cx="3252321" cy="699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2987</xdr:colOff>
      <xdr:row>1</xdr:row>
      <xdr:rowOff>8220</xdr:rowOff>
    </xdr:from>
    <xdr:to>
      <xdr:col>10</xdr:col>
      <xdr:colOff>7470</xdr:colOff>
      <xdr:row>4</xdr:row>
      <xdr:rowOff>149414</xdr:rowOff>
    </xdr:to>
    <mc:AlternateContent xmlns:mc="http://schemas.openxmlformats.org/markup-compatibility/2006" xmlns:a14="http://schemas.microsoft.com/office/drawing/2010/main">
      <mc:Choice Requires="a14">
        <xdr:graphicFrame macro="">
          <xdr:nvGraphicFramePr>
            <xdr:cNvPr id="9" name="Manager">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349811" y="366808"/>
              <a:ext cx="3284071" cy="7014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88900</xdr:colOff>
          <xdr:row>0</xdr:row>
          <xdr:rowOff>127000</xdr:rowOff>
        </xdr:from>
        <xdr:to>
          <xdr:col>9</xdr:col>
          <xdr:colOff>501650</xdr:colOff>
          <xdr:row>0</xdr:row>
          <xdr:rowOff>292100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21</xdr:col>
      <xdr:colOff>235789</xdr:colOff>
      <xdr:row>2</xdr:row>
      <xdr:rowOff>0</xdr:rowOff>
    </xdr:from>
    <xdr:to>
      <xdr:col>22</xdr:col>
      <xdr:colOff>0</xdr:colOff>
      <xdr:row>3</xdr:row>
      <xdr:rowOff>0</xdr:rowOff>
    </xdr:to>
    <xdr:sp macro="" textlink="">
      <xdr:nvSpPr>
        <xdr:cNvPr id="10" name="TextBox 9">
          <a:hlinkClick xmlns:r="http://schemas.openxmlformats.org/officeDocument/2006/relationships" r:id="rId5"/>
          <a:extLst>
            <a:ext uri="{FF2B5EF4-FFF2-40B4-BE49-F238E27FC236}">
              <a16:creationId xmlns:a16="http://schemas.microsoft.com/office/drawing/2014/main" id="{8EDA2632-FE23-9383-BE5A-933C41DD1798}"/>
            </a:ext>
          </a:extLst>
        </xdr:cNvPr>
        <xdr:cNvSpPr txBox="1"/>
      </xdr:nvSpPr>
      <xdr:spPr>
        <a:xfrm>
          <a:off x="15145589" y="541867"/>
          <a:ext cx="517744" cy="186266"/>
        </a:xfrm>
        <a:prstGeom prst="rect">
          <a:avLst/>
        </a:prstGeom>
        <a:solidFill>
          <a:schemeClr val="accent1">
            <a:lumMod val="40000"/>
            <a:lumOff val="60000"/>
          </a:schemeClr>
        </a:solidFill>
        <a:ln w="9525" cmpd="sng">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DATA</a:t>
          </a:r>
        </a:p>
      </xdr:txBody>
    </xdr:sp>
    <xdr:clientData/>
  </xdr:twoCellAnchor>
  <xdr:twoCellAnchor>
    <xdr:from>
      <xdr:col>21</xdr:col>
      <xdr:colOff>0</xdr:colOff>
      <xdr:row>4</xdr:row>
      <xdr:rowOff>2116</xdr:rowOff>
    </xdr:from>
    <xdr:to>
      <xdr:col>22</xdr:col>
      <xdr:colOff>72350</xdr:colOff>
      <xdr:row>5</xdr:row>
      <xdr:rowOff>105966</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1775B9A2-B76C-17B9-8AC4-B9FEA5035C1C}"/>
            </a:ext>
          </a:extLst>
        </xdr:cNvPr>
        <xdr:cNvSpPr txBox="1"/>
      </xdr:nvSpPr>
      <xdr:spPr>
        <a:xfrm>
          <a:off x="14928850" y="910166"/>
          <a:ext cx="828000" cy="288000"/>
        </a:xfrm>
        <a:prstGeom prst="rect">
          <a:avLst/>
        </a:prstGeom>
        <a:solidFill>
          <a:schemeClr val="accent1">
            <a:lumMod val="40000"/>
            <a:lumOff val="60000"/>
          </a:schemeClr>
        </a:solidFill>
        <a:ln w="9525" cmpd="sng">
          <a:solidFill>
            <a:schemeClr val="tx1"/>
          </a:solid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WORKINGS</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8.32667E-17</cdr:x>
      <cdr:y>0.10188</cdr:y>
    </cdr:from>
    <cdr:to>
      <cdr:x>1</cdr:x>
      <cdr:y>1</cdr:y>
    </cdr:to>
    <cdr:sp macro="" textlink="">
      <cdr:nvSpPr>
        <cdr:cNvPr id="2" name="TextBox 1">
          <a:extLst xmlns:a="http://schemas.openxmlformats.org/drawingml/2006/main">
            <a:ext uri="{FF2B5EF4-FFF2-40B4-BE49-F238E27FC236}">
              <a16:creationId xmlns:a16="http://schemas.microsoft.com/office/drawing/2014/main" id="{4E22AF32-3829-B815-92E8-29533D833A02}"/>
            </a:ext>
          </a:extLst>
        </cdr:cNvPr>
        <cdr:cNvSpPr txBox="1"/>
      </cdr:nvSpPr>
      <cdr:spPr>
        <a:xfrm xmlns:a="http://schemas.openxmlformats.org/drawingml/2006/main">
          <a:off x="255598" y="136800"/>
          <a:ext cx="1170000" cy="1206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0.23679</cdr:x>
      <cdr:y>0.37318</cdr:y>
    </cdr:from>
    <cdr:to>
      <cdr:x>0.80666</cdr:x>
      <cdr:y>0.77041</cdr:y>
    </cdr:to>
    <cdr:sp macro="" textlink="Workings!$H$6">
      <cdr:nvSpPr>
        <cdr:cNvPr id="3" name="TextBox 2">
          <a:extLst xmlns:a="http://schemas.openxmlformats.org/drawingml/2006/main">
            <a:ext uri="{FF2B5EF4-FFF2-40B4-BE49-F238E27FC236}">
              <a16:creationId xmlns:a16="http://schemas.microsoft.com/office/drawing/2014/main" id="{7505B17D-789A-CE0D-6D3F-2EFAD6BFAA60}"/>
            </a:ext>
          </a:extLst>
        </cdr:cNvPr>
        <cdr:cNvSpPr txBox="1"/>
      </cdr:nvSpPr>
      <cdr:spPr>
        <a:xfrm xmlns:a="http://schemas.openxmlformats.org/drawingml/2006/main">
          <a:off x="311365" y="538808"/>
          <a:ext cx="749339" cy="57352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0" i="0" u="none" strike="noStrike">
              <a:solidFill>
                <a:srgbClr val="000000"/>
              </a:solidFill>
              <a:latin typeface="Calibri"/>
              <a:cs typeface="Calibri"/>
            </a:rPr>
            <a:t>    </a:t>
          </a:r>
        </a:p>
        <a:p xmlns:a="http://schemas.openxmlformats.org/drawingml/2006/main">
          <a:r>
            <a:rPr lang="en-US" sz="1100" b="0" i="0" u="none" strike="noStrike">
              <a:solidFill>
                <a:srgbClr val="000000"/>
              </a:solidFill>
              <a:latin typeface="Calibri"/>
              <a:cs typeface="Calibri"/>
            </a:rPr>
            <a:t>      </a:t>
          </a:r>
          <a:fld id="{80B54D7F-F918-46DA-B6F0-7B0E8BF1BB55}" type="TxLink">
            <a:rPr lang="en-US" sz="1100" b="0" i="0" u="none" strike="noStrike">
              <a:solidFill>
                <a:srgbClr val="000000"/>
              </a:solidFill>
              <a:latin typeface="Calibri"/>
              <a:cs typeface="Calibri"/>
            </a:rPr>
            <a:pPr/>
            <a:t>42%</a:t>
          </a:fld>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0.38806</cdr:x>
      <cdr:y>0.6124</cdr:y>
    </cdr:from>
    <cdr:to>
      <cdr:x>0.62143</cdr:x>
      <cdr:y>0.83938</cdr:y>
    </cdr:to>
    <cdr:sp macro="" textlink="">
      <cdr:nvSpPr>
        <cdr:cNvPr id="2" name="TextBox 1">
          <a:extLst xmlns:a="http://schemas.openxmlformats.org/drawingml/2006/main">
            <a:ext uri="{FF2B5EF4-FFF2-40B4-BE49-F238E27FC236}">
              <a16:creationId xmlns:a16="http://schemas.microsoft.com/office/drawing/2014/main" id="{28BD8CD2-63D1-CC71-0731-6E73C10AA6D7}"/>
            </a:ext>
          </a:extLst>
        </cdr:cNvPr>
        <cdr:cNvSpPr txBox="1"/>
      </cdr:nvSpPr>
      <cdr:spPr>
        <a:xfrm xmlns:a="http://schemas.openxmlformats.org/drawingml/2006/main">
          <a:off x="454025" y="822325"/>
          <a:ext cx="2730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0.35505</cdr:x>
      <cdr:y>0.43822</cdr:y>
    </cdr:from>
    <cdr:to>
      <cdr:x>0.7712</cdr:x>
      <cdr:y>0.62752</cdr:y>
    </cdr:to>
    <cdr:sp macro="" textlink="Workings!$M$7">
      <cdr:nvSpPr>
        <cdr:cNvPr id="3" name="TextBox 2">
          <a:extLst xmlns:a="http://schemas.openxmlformats.org/drawingml/2006/main">
            <a:ext uri="{FF2B5EF4-FFF2-40B4-BE49-F238E27FC236}">
              <a16:creationId xmlns:a16="http://schemas.microsoft.com/office/drawing/2014/main" id="{AB9941BC-5CC2-B058-D068-FF449F185769}"/>
            </a:ext>
          </a:extLst>
        </cdr:cNvPr>
        <cdr:cNvSpPr txBox="1"/>
      </cdr:nvSpPr>
      <cdr:spPr>
        <a:xfrm xmlns:a="http://schemas.openxmlformats.org/drawingml/2006/main">
          <a:off x="516196" y="745590"/>
          <a:ext cx="605034" cy="32207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6C63509-791B-44FE-B480-D1D343FA6755}" type="TxLink">
            <a:rPr lang="en-US" sz="1100" b="0" i="0" u="none" strike="noStrike">
              <a:solidFill>
                <a:srgbClr val="000000"/>
              </a:solidFill>
              <a:latin typeface="Calibri"/>
              <a:cs typeface="Calibri"/>
            </a:rPr>
            <a:pPr/>
            <a:t>42%</a:t>
          </a:fld>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2</xdr:row>
      <xdr:rowOff>0</xdr:rowOff>
    </xdr:to>
    <xdr:sp macro="" textlink="">
      <xdr:nvSpPr>
        <xdr:cNvPr id="2" name="TextBox 1">
          <a:hlinkClick xmlns:r="http://schemas.openxmlformats.org/officeDocument/2006/relationships" r:id="rId1"/>
          <a:extLst>
            <a:ext uri="{FF2B5EF4-FFF2-40B4-BE49-F238E27FC236}">
              <a16:creationId xmlns:a16="http://schemas.microsoft.com/office/drawing/2014/main" id="{18A35DC6-AA6F-5C16-A5E9-A8F4BFD3EBBF}"/>
            </a:ext>
          </a:extLst>
        </xdr:cNvPr>
        <xdr:cNvSpPr txBox="1"/>
      </xdr:nvSpPr>
      <xdr:spPr>
        <a:xfrm>
          <a:off x="831850" y="184150"/>
          <a:ext cx="609600" cy="184150"/>
        </a:xfrm>
        <a:prstGeom prst="rect">
          <a:avLst/>
        </a:prstGeom>
        <a:solidFill>
          <a:schemeClr val="accent1">
            <a:lumMod val="40000"/>
            <a:lumOff val="60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DATA</a:t>
          </a:r>
        </a:p>
      </xdr:txBody>
    </xdr:sp>
    <xdr:clientData/>
  </xdr:twoCellAnchor>
  <xdr:twoCellAnchor>
    <xdr:from>
      <xdr:col>3</xdr:col>
      <xdr:colOff>0</xdr:colOff>
      <xdr:row>1</xdr:row>
      <xdr:rowOff>0</xdr:rowOff>
    </xdr:from>
    <xdr:to>
      <xdr:col>4</xdr:col>
      <xdr:colOff>0</xdr:colOff>
      <xdr:row>2</xdr:row>
      <xdr:rowOff>0</xdr:rowOff>
    </xdr:to>
    <xdr:sp macro="" textlink="">
      <xdr:nvSpPr>
        <xdr:cNvPr id="4" name="TextBox 3">
          <a:hlinkClick xmlns:r="http://schemas.openxmlformats.org/officeDocument/2006/relationships" r:id="rId2"/>
          <a:extLst>
            <a:ext uri="{FF2B5EF4-FFF2-40B4-BE49-F238E27FC236}">
              <a16:creationId xmlns:a16="http://schemas.microsoft.com/office/drawing/2014/main" id="{A464C8AA-619B-4650-25A3-B6D26FE7AFEE}"/>
            </a:ext>
          </a:extLst>
        </xdr:cNvPr>
        <xdr:cNvSpPr txBox="1"/>
      </xdr:nvSpPr>
      <xdr:spPr>
        <a:xfrm>
          <a:off x="2051050" y="184150"/>
          <a:ext cx="1435100" cy="184150"/>
        </a:xfrm>
        <a:prstGeom prst="rect">
          <a:avLst/>
        </a:prstGeom>
        <a:solidFill>
          <a:schemeClr val="accent1">
            <a:lumMod val="40000"/>
            <a:lumOff val="60000"/>
          </a:schemeClr>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jja sirivally" refreshedDate="44788.044195023147" createdVersion="8" refreshedVersion="8" minRefreshableVersion="3" recordCount="42" xr:uid="{8A200B7F-94FC-499B-93CF-458B2CC78FA0}">
  <cacheSource type="worksheet">
    <worksheetSource name="Table1"/>
  </cacheSource>
  <cacheFields count="10">
    <cacheField name="Project" numFmtId="0">
      <sharedItems count="5">
        <s v="Gemini"/>
        <s v="Orion"/>
        <s v="Vega"/>
        <s v="Delta"/>
        <s v="Alpha"/>
      </sharedItems>
    </cacheField>
    <cacheField name="Task" numFmtId="0">
      <sharedItems count="11">
        <s v="Task 1"/>
        <s v="Task 2"/>
        <s v="Task 3"/>
        <s v="Task 4"/>
        <s v="Task 5"/>
        <s v="Task 6"/>
        <s v="Task 7"/>
        <s v="Task 8"/>
        <s v="Task 9"/>
        <s v="Task 10"/>
        <s v="Task 9 "/>
      </sharedItems>
    </cacheField>
    <cacheField name="Manager" numFmtId="0">
      <sharedItems count="5">
        <s v="Hirsch"/>
        <s v="Samora"/>
        <s v="McFay"/>
        <s v="Wood"/>
        <s v="Ladd"/>
      </sharedItems>
    </cacheField>
    <cacheField name="Start Date" numFmtId="0">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0">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559998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r>
    <x v="4"/>
    <x v="10"/>
    <x v="3"/>
    <x v="2"/>
    <x v="0"/>
    <x v="5"/>
    <x v="0"/>
    <x v="0"/>
    <n v="478000"/>
    <n v="89000"/>
  </r>
  <r>
    <x v="2"/>
    <x v="5"/>
    <x v="4"/>
    <x v="9"/>
    <x v="4"/>
    <x v="7"/>
    <x v="2"/>
    <x v="7"/>
    <n v="87000"/>
    <n v="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2EFEE-399B-42D3-BEB0-A32428557FFD}" name="PivotTable2"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51"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1">
        <item x="0"/>
        <item x="9"/>
        <item n="Task2" x="1"/>
        <item x="2"/>
        <item x="3"/>
        <item x="4"/>
        <item x="5"/>
        <item x="6"/>
        <item x="7"/>
        <item x="8"/>
        <item x="10"/>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3">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r="1">
      <x v="10"/>
      <x v="4"/>
      <x v="4"/>
      <x v="5"/>
      <x v="2"/>
      <x v="2"/>
      <x v="8"/>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r="1">
      <x v="6"/>
      <x v="1"/>
      <x v="10"/>
      <x v="10"/>
      <x v="1"/>
      <x v="4"/>
      <x v="18"/>
    </i>
    <i t="grand">
      <x/>
    </i>
  </rowItems>
  <colFields count="1">
    <field x="-2"/>
  </colFields>
  <colItems count="2">
    <i>
      <x/>
    </i>
    <i i="1">
      <x v="1"/>
    </i>
  </colItems>
  <dataFields count="2">
    <dataField name="Budget " fld="8" baseField="0" baseItem="0"/>
    <dataField name=" Actual " fld="9" baseField="7" baseItem="7" numFmtId="3"/>
  </dataFields>
  <formats count="4">
    <format dxfId="10">
      <pivotArea dataOnly="0" outline="0" fieldPosition="0">
        <references count="1">
          <reference field="4294967294" count="1">
            <x v="1"/>
          </reference>
        </references>
      </pivotArea>
    </format>
    <format dxfId="9">
      <pivotArea dataOnly="0" labelOnly="1" outline="0" fieldPosition="0">
        <references count="1">
          <reference field="4294967294" count="1">
            <x v="0"/>
          </reference>
        </references>
      </pivotArea>
    </format>
    <format dxfId="8">
      <pivotArea field="0" grandRow="1" outline="0" axis="axisRow" fieldPosition="0">
        <references count="1">
          <reference field="4294967294" count="1" selected="0">
            <x v="0"/>
          </reference>
        </references>
      </pivotArea>
    </format>
    <format dxfId="7">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C710CB-0F78-4EC4-B6B9-020760653AE4}"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5:N6"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 Actual " fld="9" baseField="0" baseItem="0"/>
    <dataField name=" Budget " fld="8" baseField="0" baseItem="0"/>
  </dataFields>
  <formats count="2">
    <format dxfId="6">
      <pivotArea collapsedLevelsAreSubtotals="1" fieldPosition="0">
        <references count="1">
          <reference field="4294967294" count="1">
            <x v="0"/>
          </reference>
        </references>
      </pivotArea>
    </format>
    <format dxfId="5">
      <pivotArea collapsedLevelsAreSubtotals="1" fieldPosition="0">
        <references count="1">
          <reference field="4294967294" count="1">
            <x v="1"/>
          </reference>
        </references>
      </pivotArea>
    </format>
  </formats>
  <chartFormats count="4">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1">
          <reference field="4294967294" count="1" selected="0">
            <x v="1"/>
          </reference>
        </references>
      </pivotArea>
    </chartFormat>
    <chartFormat chart="2"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F2313C-F5FF-4473-AED0-F9C36E38DBE9}" name="PivotTable2" cacheId="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7"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31D38128-EAFC-469B-B264-697AB01375B6}" sourceName="Project">
  <pivotTables>
    <pivotTable tabId="1" name="PivotTable2"/>
    <pivotTable tabId="5" name="PivotTable2"/>
    <pivotTable tabId="5" name="PivotTable5"/>
  </pivotTables>
  <data>
    <tabular pivotCacheId="559998991">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DF6E4F11-1EF7-4472-AC12-8CDB161FB096}" sourceName="Manager">
  <pivotTables>
    <pivotTable tabId="1" name="PivotTable2"/>
    <pivotTable tabId="5" name="PivotTable2"/>
    <pivotTable tabId="5" name="PivotTable5"/>
  </pivotTables>
  <data>
    <tabular pivotCacheId="55999899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D9137E48-0688-4BA5-8813-77D893A59C0B}" cache="Slicer_Project" caption="Project" columnCount="5" rowHeight="241300"/>
  <slicer name="Manager" xr10:uid="{7C75AAA3-4401-452A-915C-84E668FFE362}"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09EAB6-9A0D-438E-92E3-54B5F7AB8FE4}" name="Table1" displayName="Table1" ref="D1:M43" totalsRowShown="0">
  <autoFilter ref="D1:M43" xr:uid="{7E21CF9F-AD78-47F7-B4FB-8E64E3714907}"/>
  <tableColumns count="10">
    <tableColumn id="1" xr3:uid="{0253C089-32C7-4983-9F0F-E021D8BA309E}" name="Project"/>
    <tableColumn id="2" xr3:uid="{EF59753B-F943-4F74-A381-6689BF2389D8}" name="Task"/>
    <tableColumn id="3" xr3:uid="{CD3D48F0-2897-472D-B61C-B5CF38861CDE}" name="Manager"/>
    <tableColumn id="4" xr3:uid="{032FD0B2-8F64-4CB5-8BDB-CCE644E5CC90}" name="Start Date" dataDxfId="16"/>
    <tableColumn id="5" xr3:uid="{731C0948-D51B-4DFF-81F9-C61DA09D291F}" name="Duration"/>
    <tableColumn id="9" xr3:uid="{82B18ACC-26E3-43AE-848F-5CCE30704116}" name="End Date" dataDxfId="15">
      <calculatedColumnFormula>WORKDAY.INTL(Table1[[#This Row],[Start Date]]-1,Table1[[#This Row],[Duration]],1)</calculatedColumnFormula>
    </tableColumn>
    <tableColumn id="10" xr3:uid="{FB116EB5-17F8-4F26-9550-5E0DD8466B4C}" name="Days completed" dataDxfId="14"/>
    <tableColumn id="6" xr3:uid="{AA6A1242-99AD-4BDD-89C7-75A304143824}" name="Progress" dataDxfId="13" dataCellStyle="Percent">
      <calculatedColumnFormula>Table1[[#This Row],[Days completed]]/Table1[[#This Row],[Duration]]</calculatedColumnFormula>
    </tableColumn>
    <tableColumn id="7" xr3:uid="{EC7BE2C0-8DB6-4728-B726-BF2A931DC69A}" name="Budget" dataDxfId="12"/>
    <tableColumn id="8" xr3:uid="{12A5E3DD-F530-484A-92E3-C0F815D841DF}" name="Actual" dataDxfId="1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5749-3BCC-4ED9-BFD9-DD3FE0BA364A}">
  <dimension ref="A1:O43"/>
  <sheetViews>
    <sheetView workbookViewId="0"/>
  </sheetViews>
  <sheetFormatPr defaultRowHeight="14.5" x14ac:dyDescent="0.35"/>
  <cols>
    <col min="1" max="3" width="8.7265625" style="19"/>
    <col min="4" max="4" width="10" customWidth="1"/>
    <col min="5" max="5" width="11.54296875" customWidth="1"/>
    <col min="6" max="6" width="13.1796875" customWidth="1"/>
    <col min="7" max="7" width="12" style="1" bestFit="1" customWidth="1"/>
    <col min="8" max="8" width="11.7265625" customWidth="1"/>
    <col min="9" max="9" width="11.1796875" style="2" bestFit="1" customWidth="1"/>
    <col min="10" max="10" width="17.54296875" style="3" bestFit="1" customWidth="1"/>
    <col min="11" max="11" width="11.1796875" customWidth="1"/>
    <col min="12" max="13" width="10.26953125" customWidth="1"/>
    <col min="15" max="15" width="23.54296875" bestFit="1" customWidth="1"/>
  </cols>
  <sheetData>
    <row r="1" spans="4:15" x14ac:dyDescent="0.35">
      <c r="D1" t="s">
        <v>0</v>
      </c>
      <c r="E1" t="s">
        <v>1</v>
      </c>
      <c r="F1" t="s">
        <v>2</v>
      </c>
      <c r="G1" s="1" t="s">
        <v>3</v>
      </c>
      <c r="H1" t="s">
        <v>4</v>
      </c>
      <c r="I1" s="2" t="s">
        <v>5</v>
      </c>
      <c r="J1" s="3" t="s">
        <v>6</v>
      </c>
      <c r="K1" t="s">
        <v>7</v>
      </c>
      <c r="L1" t="s">
        <v>8</v>
      </c>
      <c r="M1" t="s">
        <v>9</v>
      </c>
    </row>
    <row r="2" spans="4:15" x14ac:dyDescent="0.35">
      <c r="D2" t="s">
        <v>10</v>
      </c>
      <c r="E2" t="s">
        <v>11</v>
      </c>
      <c r="F2" t="s">
        <v>12</v>
      </c>
      <c r="G2" s="2">
        <v>43878</v>
      </c>
      <c r="H2">
        <v>5</v>
      </c>
      <c r="I2" s="2">
        <f>WORKDAY.INTL(Table1[[#This Row],[Start Date]]-1,Table1[[#This Row],[Duration]],1)</f>
        <v>43882</v>
      </c>
      <c r="J2" s="3">
        <v>2</v>
      </c>
      <c r="K2" s="4">
        <f>Table1[[#This Row],[Days completed]]/Table1[[#This Row],[Duration]]</f>
        <v>0.4</v>
      </c>
      <c r="L2" s="3">
        <v>218000</v>
      </c>
      <c r="M2" s="3">
        <v>97337</v>
      </c>
      <c r="O2" s="4"/>
    </row>
    <row r="3" spans="4:15" x14ac:dyDescent="0.35">
      <c r="D3" t="s">
        <v>10</v>
      </c>
      <c r="E3" t="s">
        <v>13</v>
      </c>
      <c r="F3" t="s">
        <v>14</v>
      </c>
      <c r="G3" s="2">
        <v>43878</v>
      </c>
      <c r="H3">
        <v>6</v>
      </c>
      <c r="I3" s="2">
        <f>WORKDAY.INTL(Table1[[#This Row],[Start Date]]-1,Table1[[#This Row],[Duration]],1)</f>
        <v>43885</v>
      </c>
      <c r="J3" s="3">
        <v>3</v>
      </c>
      <c r="K3" s="4">
        <f>Table1[[#This Row],[Days completed]]/Table1[[#This Row],[Duration]]</f>
        <v>0.5</v>
      </c>
      <c r="L3" s="3">
        <v>393000</v>
      </c>
      <c r="M3" s="3">
        <v>177440</v>
      </c>
      <c r="O3" s="4"/>
    </row>
    <row r="4" spans="4:15" x14ac:dyDescent="0.35">
      <c r="D4" t="s">
        <v>10</v>
      </c>
      <c r="E4" t="s">
        <v>15</v>
      </c>
      <c r="F4" t="s">
        <v>16</v>
      </c>
      <c r="G4" s="2">
        <v>43879</v>
      </c>
      <c r="H4">
        <v>10</v>
      </c>
      <c r="I4" s="2">
        <f>WORKDAY.INTL(Table1[[#This Row],[Start Date]]-1,Table1[[#This Row],[Duration]],1)</f>
        <v>43892</v>
      </c>
      <c r="J4" s="3">
        <v>4</v>
      </c>
      <c r="K4" s="4">
        <f>Table1[[#This Row],[Days completed]]/Table1[[#This Row],[Duration]]</f>
        <v>0.4</v>
      </c>
      <c r="L4" s="3">
        <v>86000</v>
      </c>
      <c r="M4" s="3">
        <v>31046</v>
      </c>
      <c r="O4" s="4"/>
    </row>
    <row r="5" spans="4:15" x14ac:dyDescent="0.35">
      <c r="D5" t="s">
        <v>10</v>
      </c>
      <c r="E5" t="s">
        <v>17</v>
      </c>
      <c r="F5" t="s">
        <v>18</v>
      </c>
      <c r="G5" s="2">
        <v>43882</v>
      </c>
      <c r="H5">
        <v>9</v>
      </c>
      <c r="I5" s="2">
        <f>WORKDAY.INTL(Table1[[#This Row],[Start Date]]-1,Table1[[#This Row],[Duration]],1)</f>
        <v>43894</v>
      </c>
      <c r="J5" s="3">
        <v>3</v>
      </c>
      <c r="K5" s="4">
        <f>Table1[[#This Row],[Days completed]]/Table1[[#This Row],[Duration]]</f>
        <v>0.33333333333333331</v>
      </c>
      <c r="L5" s="3">
        <v>732000</v>
      </c>
      <c r="M5" s="3">
        <v>261324</v>
      </c>
      <c r="O5" s="4"/>
    </row>
    <row r="6" spans="4:15" x14ac:dyDescent="0.35">
      <c r="D6" t="s">
        <v>10</v>
      </c>
      <c r="E6" t="s">
        <v>19</v>
      </c>
      <c r="F6" t="s">
        <v>20</v>
      </c>
      <c r="G6" s="2">
        <v>43878</v>
      </c>
      <c r="H6">
        <v>4</v>
      </c>
      <c r="I6" s="2">
        <f>WORKDAY.INTL(Table1[[#This Row],[Start Date]]-1,Table1[[#This Row],[Duration]],1)</f>
        <v>43881</v>
      </c>
      <c r="J6" s="3">
        <v>1</v>
      </c>
      <c r="K6" s="4">
        <f>Table1[[#This Row],[Days completed]]/Table1[[#This Row],[Duration]]</f>
        <v>0.25</v>
      </c>
      <c r="L6" s="3">
        <v>492000</v>
      </c>
      <c r="M6" s="3">
        <v>116850</v>
      </c>
      <c r="O6" s="4"/>
    </row>
    <row r="7" spans="4:15" x14ac:dyDescent="0.35">
      <c r="D7" t="s">
        <v>10</v>
      </c>
      <c r="E7" t="s">
        <v>21</v>
      </c>
      <c r="F7" t="s">
        <v>12</v>
      </c>
      <c r="G7" s="2">
        <v>43881</v>
      </c>
      <c r="H7">
        <v>6</v>
      </c>
      <c r="I7" s="2">
        <f>WORKDAY.INTL(Table1[[#This Row],[Start Date]]-1,Table1[[#This Row],[Duration]],1)</f>
        <v>43888</v>
      </c>
      <c r="J7" s="3">
        <v>0</v>
      </c>
      <c r="K7" s="4">
        <f>Table1[[#This Row],[Days completed]]/Table1[[#This Row],[Duration]]</f>
        <v>0</v>
      </c>
      <c r="L7" s="3">
        <v>188000</v>
      </c>
      <c r="M7" s="3">
        <v>0</v>
      </c>
      <c r="O7" s="4"/>
    </row>
    <row r="8" spans="4:15" x14ac:dyDescent="0.35">
      <c r="D8" t="s">
        <v>10</v>
      </c>
      <c r="E8" t="s">
        <v>22</v>
      </c>
      <c r="F8" t="s">
        <v>14</v>
      </c>
      <c r="G8" s="2">
        <v>43881</v>
      </c>
      <c r="H8">
        <v>7</v>
      </c>
      <c r="I8" s="2">
        <f>WORKDAY.INTL(Table1[[#This Row],[Start Date]]-1,Table1[[#This Row],[Duration]],1)</f>
        <v>43889</v>
      </c>
      <c r="J8" s="3">
        <v>3</v>
      </c>
      <c r="K8" s="4">
        <f>Table1[[#This Row],[Days completed]]/Table1[[#This Row],[Duration]]</f>
        <v>0.42857142857142855</v>
      </c>
      <c r="L8" s="3">
        <v>180000</v>
      </c>
      <c r="M8" s="3">
        <v>79380</v>
      </c>
      <c r="O8" s="4"/>
    </row>
    <row r="9" spans="4:15" x14ac:dyDescent="0.35">
      <c r="D9" t="s">
        <v>10</v>
      </c>
      <c r="E9" t="s">
        <v>23</v>
      </c>
      <c r="F9" t="s">
        <v>16</v>
      </c>
      <c r="G9" s="2">
        <v>43885</v>
      </c>
      <c r="H9">
        <v>5</v>
      </c>
      <c r="I9" s="2">
        <f>WORKDAY.INTL(Table1[[#This Row],[Start Date]]-1,Table1[[#This Row],[Duration]],1)</f>
        <v>43889</v>
      </c>
      <c r="J9" s="3">
        <v>2</v>
      </c>
      <c r="K9" s="4">
        <f>Table1[[#This Row],[Days completed]]/Table1[[#This Row],[Duration]]</f>
        <v>0.4</v>
      </c>
      <c r="L9" s="3">
        <v>582000</v>
      </c>
      <c r="M9" s="3">
        <v>195231</v>
      </c>
      <c r="O9" s="4"/>
    </row>
    <row r="10" spans="4:15" x14ac:dyDescent="0.35">
      <c r="D10" t="s">
        <v>10</v>
      </c>
      <c r="E10" t="s">
        <v>24</v>
      </c>
      <c r="F10" t="s">
        <v>18</v>
      </c>
      <c r="G10" s="2">
        <v>43885</v>
      </c>
      <c r="H10">
        <v>9</v>
      </c>
      <c r="I10" s="2">
        <f>WORKDAY.INTL(Table1[[#This Row],[Start Date]]-1,Table1[[#This Row],[Duration]],1)</f>
        <v>43895</v>
      </c>
      <c r="J10" s="3">
        <v>1</v>
      </c>
      <c r="K10" s="4">
        <f>Table1[[#This Row],[Days completed]]/Table1[[#This Row],[Duration]]</f>
        <v>0.1111111111111111</v>
      </c>
      <c r="L10" s="3">
        <v>562000</v>
      </c>
      <c r="M10" s="3">
        <v>74746</v>
      </c>
      <c r="O10" s="4"/>
    </row>
    <row r="11" spans="4:15" x14ac:dyDescent="0.35">
      <c r="D11" t="s">
        <v>10</v>
      </c>
      <c r="E11" t="s">
        <v>25</v>
      </c>
      <c r="F11" t="s">
        <v>20</v>
      </c>
      <c r="G11" s="2">
        <v>43885</v>
      </c>
      <c r="H11">
        <v>6</v>
      </c>
      <c r="I11" s="2">
        <f>WORKDAY.INTL(Table1[[#This Row],[Start Date]]-1,Table1[[#This Row],[Duration]],1)</f>
        <v>43892</v>
      </c>
      <c r="J11" s="3">
        <v>3</v>
      </c>
      <c r="K11" s="4">
        <f>Table1[[#This Row],[Days completed]]/Table1[[#This Row],[Duration]]</f>
        <v>0.5</v>
      </c>
      <c r="L11" s="3">
        <v>416000</v>
      </c>
      <c r="M11" s="3">
        <v>175015</v>
      </c>
      <c r="O11" s="4"/>
    </row>
    <row r="12" spans="4:15" x14ac:dyDescent="0.35">
      <c r="D12" t="s">
        <v>26</v>
      </c>
      <c r="E12" t="s">
        <v>11</v>
      </c>
      <c r="F12" t="s">
        <v>12</v>
      </c>
      <c r="G12" s="2">
        <v>43879</v>
      </c>
      <c r="H12">
        <v>7</v>
      </c>
      <c r="I12" s="2">
        <f>WORKDAY.INTL(Table1[[#This Row],[Start Date]]-1,Table1[[#This Row],[Duration]],1)</f>
        <v>43887</v>
      </c>
      <c r="J12" s="3">
        <v>7</v>
      </c>
      <c r="K12" s="4">
        <f>Table1[[#This Row],[Days completed]]/Table1[[#This Row],[Duration]]</f>
        <v>1</v>
      </c>
      <c r="L12" s="3">
        <v>293000</v>
      </c>
      <c r="M12" s="3">
        <v>273001</v>
      </c>
      <c r="O12" s="4"/>
    </row>
    <row r="13" spans="4:15" x14ac:dyDescent="0.35">
      <c r="D13" t="s">
        <v>26</v>
      </c>
      <c r="E13" t="s">
        <v>13</v>
      </c>
      <c r="F13" t="s">
        <v>14</v>
      </c>
      <c r="G13" s="2">
        <v>43878</v>
      </c>
      <c r="H13">
        <v>9</v>
      </c>
      <c r="I13" s="2">
        <f>WORKDAY.INTL(Table1[[#This Row],[Start Date]]-1,Table1[[#This Row],[Duration]],1)</f>
        <v>43888</v>
      </c>
      <c r="J13" s="3">
        <v>4</v>
      </c>
      <c r="K13" s="4">
        <f>Table1[[#This Row],[Days completed]]/Table1[[#This Row],[Duration]]</f>
        <v>0.44444444444444442</v>
      </c>
      <c r="L13" s="3">
        <v>224000</v>
      </c>
      <c r="M13" s="3">
        <v>57910</v>
      </c>
      <c r="O13" s="4"/>
    </row>
    <row r="14" spans="4:15" x14ac:dyDescent="0.35">
      <c r="D14" t="s">
        <v>26</v>
      </c>
      <c r="E14" t="s">
        <v>15</v>
      </c>
      <c r="F14" t="s">
        <v>16</v>
      </c>
      <c r="G14" s="2">
        <v>43879</v>
      </c>
      <c r="H14">
        <v>8</v>
      </c>
      <c r="I14" s="2">
        <f>WORKDAY.INTL(Table1[[#This Row],[Start Date]]-1,Table1[[#This Row],[Duration]],1)</f>
        <v>43888</v>
      </c>
      <c r="J14" s="3">
        <v>0</v>
      </c>
      <c r="K14" s="4">
        <f>Table1[[#This Row],[Days completed]]/Table1[[#This Row],[Duration]]</f>
        <v>0</v>
      </c>
      <c r="L14" s="3">
        <v>978000</v>
      </c>
      <c r="M14" s="3">
        <v>0</v>
      </c>
      <c r="O14" s="4"/>
    </row>
    <row r="15" spans="4:15" x14ac:dyDescent="0.35">
      <c r="D15" t="s">
        <v>26</v>
      </c>
      <c r="E15" t="s">
        <v>17</v>
      </c>
      <c r="F15" t="s">
        <v>18</v>
      </c>
      <c r="G15" s="2">
        <v>43881</v>
      </c>
      <c r="H15">
        <v>7</v>
      </c>
      <c r="I15" s="2">
        <f>WORKDAY.INTL(Table1[[#This Row],[Start Date]]-1,Table1[[#This Row],[Duration]],1)</f>
        <v>43889</v>
      </c>
      <c r="J15" s="3">
        <v>3</v>
      </c>
      <c r="K15" s="4">
        <f>Table1[[#This Row],[Days completed]]/Table1[[#This Row],[Duration]]</f>
        <v>0.42857142857142855</v>
      </c>
      <c r="L15" s="3">
        <v>932000</v>
      </c>
      <c r="M15" s="3">
        <v>379157</v>
      </c>
      <c r="O15" s="4"/>
    </row>
    <row r="16" spans="4:15" x14ac:dyDescent="0.35">
      <c r="D16" t="s">
        <v>26</v>
      </c>
      <c r="E16" t="s">
        <v>19</v>
      </c>
      <c r="F16" t="s">
        <v>20</v>
      </c>
      <c r="G16" s="2">
        <v>43882</v>
      </c>
      <c r="H16">
        <v>4</v>
      </c>
      <c r="I16" s="2">
        <f>WORKDAY.INTL(Table1[[#This Row],[Start Date]]-1,Table1[[#This Row],[Duration]],1)</f>
        <v>43887</v>
      </c>
      <c r="J16" s="3">
        <v>1</v>
      </c>
      <c r="K16" s="4">
        <f>Table1[[#This Row],[Days completed]]/Table1[[#This Row],[Duration]]</f>
        <v>0.25</v>
      </c>
      <c r="L16" s="3">
        <v>854000</v>
      </c>
      <c r="M16" s="3">
        <v>322812</v>
      </c>
      <c r="O16" s="4"/>
    </row>
    <row r="17" spans="4:15" x14ac:dyDescent="0.35">
      <c r="D17" t="s">
        <v>26</v>
      </c>
      <c r="E17" t="s">
        <v>21</v>
      </c>
      <c r="F17" t="s">
        <v>12</v>
      </c>
      <c r="G17" s="2">
        <v>43882</v>
      </c>
      <c r="H17">
        <v>6</v>
      </c>
      <c r="I17" s="2">
        <f>WORKDAY.INTL(Table1[[#This Row],[Start Date]]-1,Table1[[#This Row],[Duration]],1)</f>
        <v>43889</v>
      </c>
      <c r="J17" s="3">
        <v>3</v>
      </c>
      <c r="K17" s="4">
        <f>Table1[[#This Row],[Days completed]]/Table1[[#This Row],[Duration]]</f>
        <v>0.5</v>
      </c>
      <c r="L17" s="3">
        <v>81000</v>
      </c>
      <c r="M17" s="3">
        <v>38461</v>
      </c>
      <c r="O17" s="4"/>
    </row>
    <row r="18" spans="4:15" x14ac:dyDescent="0.35">
      <c r="D18" t="s">
        <v>26</v>
      </c>
      <c r="E18" t="s">
        <v>22</v>
      </c>
      <c r="F18" t="s">
        <v>14</v>
      </c>
      <c r="G18" s="2">
        <v>43885</v>
      </c>
      <c r="H18">
        <v>6</v>
      </c>
      <c r="I18" s="2">
        <f>WORKDAY.INTL(Table1[[#This Row],[Start Date]]-1,Table1[[#This Row],[Duration]],1)</f>
        <v>43892</v>
      </c>
      <c r="J18" s="3">
        <v>5</v>
      </c>
      <c r="K18" s="4">
        <f>Table1[[#This Row],[Days completed]]/Table1[[#This Row],[Duration]]</f>
        <v>0.83333333333333337</v>
      </c>
      <c r="L18" s="3">
        <v>169000</v>
      </c>
      <c r="M18" s="3">
        <v>136468</v>
      </c>
      <c r="O18" s="4"/>
    </row>
    <row r="19" spans="4:15" x14ac:dyDescent="0.35">
      <c r="D19" t="s">
        <v>26</v>
      </c>
      <c r="E19" t="s">
        <v>23</v>
      </c>
      <c r="F19" t="s">
        <v>16</v>
      </c>
      <c r="G19" s="2">
        <v>43886</v>
      </c>
      <c r="H19">
        <v>4</v>
      </c>
      <c r="I19" s="2">
        <f>WORKDAY.INTL(Table1[[#This Row],[Start Date]]-1,Table1[[#This Row],[Duration]],1)</f>
        <v>43889</v>
      </c>
      <c r="J19" s="3">
        <v>1</v>
      </c>
      <c r="K19" s="4">
        <f>Table1[[#This Row],[Days completed]]/Table1[[#This Row],[Duration]]</f>
        <v>0.25</v>
      </c>
      <c r="L19" s="3">
        <v>61000</v>
      </c>
      <c r="M19" s="3">
        <v>12078</v>
      </c>
      <c r="O19" s="4"/>
    </row>
    <row r="20" spans="4:15" x14ac:dyDescent="0.35">
      <c r="D20" t="s">
        <v>26</v>
      </c>
      <c r="E20" t="s">
        <v>24</v>
      </c>
      <c r="F20" t="s">
        <v>18</v>
      </c>
      <c r="G20" s="2">
        <v>43888</v>
      </c>
      <c r="H20">
        <v>7</v>
      </c>
      <c r="I20" s="2">
        <f>WORKDAY.INTL(Table1[[#This Row],[Start Date]]-1,Table1[[#This Row],[Duration]],1)</f>
        <v>43896</v>
      </c>
      <c r="J20" s="3">
        <v>3</v>
      </c>
      <c r="K20" s="4">
        <f>Table1[[#This Row],[Days completed]]/Table1[[#This Row],[Duration]]</f>
        <v>0.42857142857142855</v>
      </c>
      <c r="L20" s="3">
        <v>645000</v>
      </c>
      <c r="M20" s="3">
        <v>273048</v>
      </c>
      <c r="O20" s="4"/>
    </row>
    <row r="21" spans="4:15" x14ac:dyDescent="0.35">
      <c r="D21" t="s">
        <v>26</v>
      </c>
      <c r="E21" t="s">
        <v>25</v>
      </c>
      <c r="F21" t="s">
        <v>20</v>
      </c>
      <c r="G21" s="2">
        <v>43878</v>
      </c>
      <c r="H21">
        <v>3</v>
      </c>
      <c r="I21" s="2">
        <f>WORKDAY.INTL(Table1[[#This Row],[Start Date]]-1,Table1[[#This Row],[Duration]],1)</f>
        <v>43880</v>
      </c>
      <c r="J21" s="3">
        <v>3</v>
      </c>
      <c r="K21" s="4">
        <f>Table1[[#This Row],[Days completed]]/Table1[[#This Row],[Duration]]</f>
        <v>1</v>
      </c>
      <c r="L21" s="3">
        <v>68000</v>
      </c>
      <c r="M21" s="3">
        <v>64987</v>
      </c>
      <c r="O21" s="4"/>
    </row>
    <row r="22" spans="4:15" x14ac:dyDescent="0.35">
      <c r="D22" t="s">
        <v>27</v>
      </c>
      <c r="E22" t="s">
        <v>11</v>
      </c>
      <c r="F22" t="s">
        <v>12</v>
      </c>
      <c r="G22" s="2">
        <v>43878</v>
      </c>
      <c r="H22">
        <v>10</v>
      </c>
      <c r="I22" s="2">
        <f>WORKDAY.INTL(Table1[[#This Row],[Start Date]]-1,Table1[[#This Row],[Duration]],1)</f>
        <v>43889</v>
      </c>
      <c r="J22" s="3">
        <v>5</v>
      </c>
      <c r="K22" s="4">
        <f>Table1[[#This Row],[Days completed]]/Table1[[#This Row],[Duration]]</f>
        <v>0.5</v>
      </c>
      <c r="L22" s="3">
        <v>839000</v>
      </c>
      <c r="M22" s="3">
        <v>406974</v>
      </c>
      <c r="O22" s="4"/>
    </row>
    <row r="23" spans="4:15" x14ac:dyDescent="0.35">
      <c r="D23" t="s">
        <v>27</v>
      </c>
      <c r="E23" t="s">
        <v>13</v>
      </c>
      <c r="F23" t="s">
        <v>14</v>
      </c>
      <c r="G23" s="2">
        <v>43882</v>
      </c>
      <c r="H23">
        <v>5</v>
      </c>
      <c r="I23" s="2">
        <f>WORKDAY.INTL(Table1[[#This Row],[Start Date]]-1,Table1[[#This Row],[Duration]],1)</f>
        <v>43888</v>
      </c>
      <c r="J23" s="3">
        <v>4</v>
      </c>
      <c r="K23" s="4">
        <f>Table1[[#This Row],[Days completed]]/Table1[[#This Row],[Duration]]</f>
        <v>0.8</v>
      </c>
      <c r="L23" s="3">
        <v>729000</v>
      </c>
      <c r="M23" s="3">
        <v>487139</v>
      </c>
      <c r="O23" s="4"/>
    </row>
    <row r="24" spans="4:15" x14ac:dyDescent="0.35">
      <c r="D24" t="s">
        <v>27</v>
      </c>
      <c r="E24" t="s">
        <v>15</v>
      </c>
      <c r="F24" t="s">
        <v>16</v>
      </c>
      <c r="G24" s="2">
        <v>43885</v>
      </c>
      <c r="H24">
        <v>7</v>
      </c>
      <c r="I24" s="2">
        <f>WORKDAY.INTL(Table1[[#This Row],[Start Date]]-1,Table1[[#This Row],[Duration]],1)</f>
        <v>43893</v>
      </c>
      <c r="J24" s="3">
        <v>3</v>
      </c>
      <c r="K24" s="4">
        <f>Table1[[#This Row],[Days completed]]/Table1[[#This Row],[Duration]]</f>
        <v>0.42857142857142855</v>
      </c>
      <c r="L24" s="3">
        <v>826000</v>
      </c>
      <c r="M24" s="3">
        <v>298186</v>
      </c>
      <c r="O24" s="4"/>
    </row>
    <row r="25" spans="4:15" x14ac:dyDescent="0.35">
      <c r="D25" t="s">
        <v>27</v>
      </c>
      <c r="E25" t="s">
        <v>17</v>
      </c>
      <c r="F25" t="s">
        <v>18</v>
      </c>
      <c r="G25" s="2">
        <v>43887</v>
      </c>
      <c r="H25">
        <v>7</v>
      </c>
      <c r="I25" s="2">
        <f>WORKDAY.INTL(Table1[[#This Row],[Start Date]]-1,Table1[[#This Row],[Duration]],1)</f>
        <v>43895</v>
      </c>
      <c r="J25" s="3">
        <v>2</v>
      </c>
      <c r="K25" s="4">
        <f>Table1[[#This Row],[Days completed]]/Table1[[#This Row],[Duration]]</f>
        <v>0.2857142857142857</v>
      </c>
      <c r="L25" s="3">
        <v>895000</v>
      </c>
      <c r="M25" s="3">
        <v>280583</v>
      </c>
      <c r="O25" s="4"/>
    </row>
    <row r="26" spans="4:15" x14ac:dyDescent="0.35">
      <c r="D26" t="s">
        <v>27</v>
      </c>
      <c r="E26" t="s">
        <v>19</v>
      </c>
      <c r="F26" t="s">
        <v>20</v>
      </c>
      <c r="G26" s="2">
        <v>43889</v>
      </c>
      <c r="H26">
        <v>3</v>
      </c>
      <c r="I26" s="2">
        <f>WORKDAY.INTL(Table1[[#This Row],[Start Date]]-1,Table1[[#This Row],[Duration]],1)</f>
        <v>43893</v>
      </c>
      <c r="J26" s="3">
        <v>2</v>
      </c>
      <c r="K26" s="4">
        <f>Table1[[#This Row],[Days completed]]/Table1[[#This Row],[Duration]]</f>
        <v>0.66666666666666663</v>
      </c>
      <c r="L26" s="3">
        <v>341000</v>
      </c>
      <c r="M26" s="3">
        <v>129785</v>
      </c>
      <c r="O26" s="4"/>
    </row>
    <row r="27" spans="4:15" x14ac:dyDescent="0.35">
      <c r="D27" t="s">
        <v>28</v>
      </c>
      <c r="E27" t="s">
        <v>11</v>
      </c>
      <c r="F27" t="s">
        <v>12</v>
      </c>
      <c r="G27" s="2">
        <v>43892</v>
      </c>
      <c r="H27">
        <v>9</v>
      </c>
      <c r="I27" s="2">
        <f>WORKDAY.INTL(Table1[[#This Row],[Start Date]]-1,Table1[[#This Row],[Duration]],1)</f>
        <v>43902</v>
      </c>
      <c r="J27" s="3">
        <v>8</v>
      </c>
      <c r="K27" s="4">
        <f>Table1[[#This Row],[Days completed]]/Table1[[#This Row],[Duration]]</f>
        <v>0.88888888888888884</v>
      </c>
      <c r="L27" s="3">
        <v>787000</v>
      </c>
      <c r="M27" s="3">
        <v>727188</v>
      </c>
      <c r="O27" s="4"/>
    </row>
    <row r="28" spans="4:15" x14ac:dyDescent="0.35">
      <c r="D28" t="s">
        <v>28</v>
      </c>
      <c r="E28" t="s">
        <v>13</v>
      </c>
      <c r="F28" t="s">
        <v>14</v>
      </c>
      <c r="G28" s="2">
        <v>43892</v>
      </c>
      <c r="H28">
        <v>10</v>
      </c>
      <c r="I28" s="2">
        <f>WORKDAY.INTL(Table1[[#This Row],[Start Date]]-1,Table1[[#This Row],[Duration]],1)</f>
        <v>43903</v>
      </c>
      <c r="J28" s="3">
        <v>2</v>
      </c>
      <c r="K28" s="4">
        <f>Table1[[#This Row],[Days completed]]/Table1[[#This Row],[Duration]]</f>
        <v>0.2</v>
      </c>
      <c r="L28" s="3">
        <v>228000</v>
      </c>
      <c r="M28" s="3">
        <v>47880</v>
      </c>
      <c r="O28" s="4"/>
    </row>
    <row r="29" spans="4:15" x14ac:dyDescent="0.35">
      <c r="D29" t="s">
        <v>28</v>
      </c>
      <c r="E29" t="s">
        <v>15</v>
      </c>
      <c r="F29" t="s">
        <v>16</v>
      </c>
      <c r="G29" s="2">
        <v>43878</v>
      </c>
      <c r="H29">
        <v>4</v>
      </c>
      <c r="I29" s="2">
        <f>WORKDAY.INTL(Table1[[#This Row],[Start Date]]-1,Table1[[#This Row],[Duration]],1)</f>
        <v>43881</v>
      </c>
      <c r="J29" s="3">
        <v>0</v>
      </c>
      <c r="K29" s="4">
        <f>Table1[[#This Row],[Days completed]]/Table1[[#This Row],[Duration]]</f>
        <v>0</v>
      </c>
      <c r="L29" s="3">
        <v>147000</v>
      </c>
      <c r="M29" s="3">
        <v>0</v>
      </c>
      <c r="O29" s="4"/>
    </row>
    <row r="30" spans="4:15" x14ac:dyDescent="0.35">
      <c r="D30" t="s">
        <v>28</v>
      </c>
      <c r="E30" t="s">
        <v>17</v>
      </c>
      <c r="F30" t="s">
        <v>18</v>
      </c>
      <c r="G30" s="2">
        <v>43880</v>
      </c>
      <c r="H30">
        <v>8</v>
      </c>
      <c r="I30" s="2">
        <f>WORKDAY.INTL(Table1[[#This Row],[Start Date]]-1,Table1[[#This Row],[Duration]],1)</f>
        <v>43889</v>
      </c>
      <c r="J30" s="3">
        <v>5</v>
      </c>
      <c r="K30" s="4">
        <f>Table1[[#This Row],[Days completed]]/Table1[[#This Row],[Duration]]</f>
        <v>0.625</v>
      </c>
      <c r="L30" s="3">
        <v>338000</v>
      </c>
      <c r="M30" s="3">
        <v>205123</v>
      </c>
      <c r="O30" s="4"/>
    </row>
    <row r="31" spans="4:15" x14ac:dyDescent="0.35">
      <c r="D31" t="s">
        <v>28</v>
      </c>
      <c r="E31" t="s">
        <v>19</v>
      </c>
      <c r="F31" t="s">
        <v>20</v>
      </c>
      <c r="G31" s="2">
        <v>43885</v>
      </c>
      <c r="H31">
        <v>10</v>
      </c>
      <c r="I31" s="2">
        <f>WORKDAY.INTL(Table1[[#This Row],[Start Date]]-1,Table1[[#This Row],[Duration]],1)</f>
        <v>43896</v>
      </c>
      <c r="J31" s="3">
        <v>3</v>
      </c>
      <c r="K31" s="4">
        <f>Table1[[#This Row],[Days completed]]/Table1[[#This Row],[Duration]]</f>
        <v>0.3</v>
      </c>
      <c r="L31" s="3">
        <v>857000</v>
      </c>
      <c r="M31" s="3">
        <v>305949</v>
      </c>
      <c r="O31" s="4"/>
    </row>
    <row r="32" spans="4:15" x14ac:dyDescent="0.35">
      <c r="D32" t="s">
        <v>28</v>
      </c>
      <c r="E32" t="s">
        <v>21</v>
      </c>
      <c r="F32" t="s">
        <v>12</v>
      </c>
      <c r="G32" s="2">
        <v>43886</v>
      </c>
      <c r="H32">
        <v>6</v>
      </c>
      <c r="I32" s="2">
        <f>WORKDAY.INTL(Table1[[#This Row],[Start Date]]-1,Table1[[#This Row],[Duration]],1)</f>
        <v>43893</v>
      </c>
      <c r="J32" s="3">
        <v>3</v>
      </c>
      <c r="K32" s="4">
        <f>Table1[[#This Row],[Days completed]]/Table1[[#This Row],[Duration]]</f>
        <v>0.5</v>
      </c>
      <c r="L32" s="3">
        <v>602000</v>
      </c>
      <c r="M32" s="3">
        <v>322371</v>
      </c>
      <c r="O32" s="4"/>
    </row>
    <row r="33" spans="4:15" x14ac:dyDescent="0.35">
      <c r="D33" t="s">
        <v>28</v>
      </c>
      <c r="E33" t="s">
        <v>22</v>
      </c>
      <c r="F33" t="s">
        <v>14</v>
      </c>
      <c r="G33" s="2">
        <v>43886</v>
      </c>
      <c r="H33">
        <v>4</v>
      </c>
      <c r="I33" s="2">
        <f>WORKDAY.INTL(Table1[[#This Row],[Start Date]]-1,Table1[[#This Row],[Duration]],1)</f>
        <v>43889</v>
      </c>
      <c r="J33" s="3">
        <v>2</v>
      </c>
      <c r="K33" s="4">
        <f>Table1[[#This Row],[Days completed]]/Table1[[#This Row],[Duration]]</f>
        <v>0.5</v>
      </c>
      <c r="L33" s="3">
        <v>990000</v>
      </c>
      <c r="M33" s="3">
        <v>451440</v>
      </c>
      <c r="O33" s="4"/>
    </row>
    <row r="34" spans="4:15" x14ac:dyDescent="0.35">
      <c r="D34" t="s">
        <v>29</v>
      </c>
      <c r="E34" t="s">
        <v>11</v>
      </c>
      <c r="F34" t="s">
        <v>16</v>
      </c>
      <c r="G34" s="2">
        <v>43889</v>
      </c>
      <c r="H34">
        <v>8</v>
      </c>
      <c r="I34" s="2">
        <f>WORKDAY.INTL(Table1[[#This Row],[Start Date]]-1,Table1[[#This Row],[Duration]],1)</f>
        <v>43900</v>
      </c>
      <c r="J34" s="3">
        <v>3</v>
      </c>
      <c r="K34" s="4">
        <f>Table1[[#This Row],[Days completed]]/Table1[[#This Row],[Duration]]</f>
        <v>0.375</v>
      </c>
      <c r="L34" s="3">
        <v>96000</v>
      </c>
      <c r="M34" s="3">
        <v>32256</v>
      </c>
      <c r="O34" s="4"/>
    </row>
    <row r="35" spans="4:15" x14ac:dyDescent="0.35">
      <c r="D35" t="s">
        <v>29</v>
      </c>
      <c r="E35" t="s">
        <v>13</v>
      </c>
      <c r="F35" t="s">
        <v>18</v>
      </c>
      <c r="G35" s="2">
        <v>43892</v>
      </c>
      <c r="H35">
        <v>9</v>
      </c>
      <c r="I35" s="2">
        <f>WORKDAY.INTL(Table1[[#This Row],[Start Date]]-1,Table1[[#This Row],[Duration]],1)</f>
        <v>43902</v>
      </c>
      <c r="J35" s="3">
        <v>4</v>
      </c>
      <c r="K35" s="4">
        <f>Table1[[#This Row],[Days completed]]/Table1[[#This Row],[Duration]]</f>
        <v>0.44444444444444442</v>
      </c>
      <c r="L35" s="3">
        <v>513000</v>
      </c>
      <c r="M35" s="3">
        <v>226233</v>
      </c>
      <c r="O35" s="4"/>
    </row>
    <row r="36" spans="4:15" x14ac:dyDescent="0.35">
      <c r="D36" t="s">
        <v>29</v>
      </c>
      <c r="E36" t="s">
        <v>15</v>
      </c>
      <c r="F36" t="s">
        <v>20</v>
      </c>
      <c r="G36" s="2">
        <v>43881</v>
      </c>
      <c r="H36">
        <v>5</v>
      </c>
      <c r="I36" s="2">
        <f>WORKDAY.INTL(Table1[[#This Row],[Start Date]]-1,Table1[[#This Row],[Duration]],1)</f>
        <v>43887</v>
      </c>
      <c r="J36" s="3">
        <v>3</v>
      </c>
      <c r="K36" s="4">
        <f>Table1[[#This Row],[Days completed]]/Table1[[#This Row],[Duration]]</f>
        <v>0.6</v>
      </c>
      <c r="L36" s="3">
        <v>616000</v>
      </c>
      <c r="M36" s="3">
        <v>401579</v>
      </c>
      <c r="O36" s="4"/>
    </row>
    <row r="37" spans="4:15" x14ac:dyDescent="0.35">
      <c r="D37" t="s">
        <v>29</v>
      </c>
      <c r="E37" t="s">
        <v>17</v>
      </c>
      <c r="F37" t="s">
        <v>12</v>
      </c>
      <c r="G37" s="2">
        <v>43880</v>
      </c>
      <c r="H37">
        <v>3</v>
      </c>
      <c r="I37" s="2">
        <f>WORKDAY.INTL(Table1[[#This Row],[Start Date]]-1,Table1[[#This Row],[Duration]],1)</f>
        <v>43882</v>
      </c>
      <c r="J37" s="3">
        <v>3</v>
      </c>
      <c r="K37" s="4">
        <f>Table1[[#This Row],[Days completed]]/Table1[[#This Row],[Duration]]</f>
        <v>1</v>
      </c>
      <c r="L37" s="3">
        <v>817000</v>
      </c>
      <c r="M37" s="3">
        <v>807069</v>
      </c>
      <c r="O37" s="4"/>
    </row>
    <row r="38" spans="4:15" x14ac:dyDescent="0.35">
      <c r="D38" t="s">
        <v>29</v>
      </c>
      <c r="E38" t="s">
        <v>19</v>
      </c>
      <c r="F38" t="s">
        <v>14</v>
      </c>
      <c r="G38" s="2">
        <v>43882</v>
      </c>
      <c r="H38">
        <v>7</v>
      </c>
      <c r="I38" s="2">
        <f>WORKDAY.INTL(Table1[[#This Row],[Start Date]]-1,Table1[[#This Row],[Duration]],1)</f>
        <v>43892</v>
      </c>
      <c r="J38" s="3">
        <v>3</v>
      </c>
      <c r="K38" s="4">
        <f>Table1[[#This Row],[Days completed]]/Table1[[#This Row],[Duration]]</f>
        <v>0.42857142857142855</v>
      </c>
      <c r="L38" s="3">
        <v>372000</v>
      </c>
      <c r="M38" s="3">
        <v>173166</v>
      </c>
      <c r="O38" s="4"/>
    </row>
    <row r="39" spans="4:15" x14ac:dyDescent="0.35">
      <c r="D39" t="s">
        <v>29</v>
      </c>
      <c r="E39" t="s">
        <v>21</v>
      </c>
      <c r="F39" t="s">
        <v>16</v>
      </c>
      <c r="G39" s="2">
        <v>43885</v>
      </c>
      <c r="H39">
        <v>10</v>
      </c>
      <c r="I39" s="2">
        <f>WORKDAY.INTL(Table1[[#This Row],[Start Date]]-1,Table1[[#This Row],[Duration]],1)</f>
        <v>43896</v>
      </c>
      <c r="J39" s="3">
        <v>2</v>
      </c>
      <c r="K39" s="4">
        <f>Table1[[#This Row],[Days completed]]/Table1[[#This Row],[Duration]]</f>
        <v>0.2</v>
      </c>
      <c r="L39" s="3">
        <v>50000</v>
      </c>
      <c r="M39" s="3">
        <v>8400</v>
      </c>
      <c r="O39" s="4"/>
    </row>
    <row r="40" spans="4:15" x14ac:dyDescent="0.35">
      <c r="D40" t="s">
        <v>29</v>
      </c>
      <c r="E40" t="s">
        <v>22</v>
      </c>
      <c r="F40" t="s">
        <v>18</v>
      </c>
      <c r="G40" s="2">
        <v>43885</v>
      </c>
      <c r="H40">
        <v>10</v>
      </c>
      <c r="I40" s="2">
        <f>WORKDAY.INTL(Table1[[#This Row],[Start Date]]-1,Table1[[#This Row],[Duration]],1)</f>
        <v>43896</v>
      </c>
      <c r="J40" s="3">
        <v>3</v>
      </c>
      <c r="K40" s="4">
        <f>Table1[[#This Row],[Days completed]]/Table1[[#This Row],[Duration]]</f>
        <v>0.3</v>
      </c>
      <c r="L40" s="3">
        <v>807000</v>
      </c>
      <c r="M40" s="3">
        <v>262679</v>
      </c>
      <c r="O40" s="4"/>
    </row>
    <row r="41" spans="4:15" x14ac:dyDescent="0.35">
      <c r="D41" t="s">
        <v>29</v>
      </c>
      <c r="E41" t="s">
        <v>23</v>
      </c>
      <c r="F41" t="s">
        <v>20</v>
      </c>
      <c r="G41" s="2">
        <v>43885</v>
      </c>
      <c r="H41">
        <v>3</v>
      </c>
      <c r="I41" s="2">
        <f>WORKDAY.INTL(Table1[[#This Row],[Start Date]]-1,Table1[[#This Row],[Duration]],1)</f>
        <v>43887</v>
      </c>
      <c r="J41" s="3">
        <v>0</v>
      </c>
      <c r="K41" s="4">
        <f>Table1[[#This Row],[Days completed]]/Table1[[#This Row],[Duration]]</f>
        <v>0</v>
      </c>
      <c r="L41" s="3">
        <v>691000</v>
      </c>
      <c r="M41" s="3">
        <v>0</v>
      </c>
      <c r="O41" s="4"/>
    </row>
    <row r="42" spans="4:15" x14ac:dyDescent="0.35">
      <c r="D42" t="s">
        <v>29</v>
      </c>
      <c r="E42" t="s">
        <v>48</v>
      </c>
      <c r="F42" t="s">
        <v>18</v>
      </c>
      <c r="G42" s="14">
        <v>43882</v>
      </c>
      <c r="H42">
        <v>5</v>
      </c>
      <c r="I42" s="2">
        <f>WORKDAY.INTL(Table1[[#This Row],[Start Date]]-1,Table1[[#This Row],[Duration]],1)</f>
        <v>43888</v>
      </c>
      <c r="J42" s="3">
        <v>2</v>
      </c>
      <c r="K42" s="4">
        <f>Table1[[#This Row],[Days completed]]/Table1[[#This Row],[Duration]]</f>
        <v>0.4</v>
      </c>
      <c r="L42" s="3">
        <v>478000</v>
      </c>
      <c r="M42" s="3">
        <v>89000</v>
      </c>
    </row>
    <row r="43" spans="4:15" x14ac:dyDescent="0.35">
      <c r="D43" t="s">
        <v>27</v>
      </c>
      <c r="E43" t="s">
        <v>21</v>
      </c>
      <c r="F43" t="s">
        <v>20</v>
      </c>
      <c r="G43" s="14">
        <v>43892</v>
      </c>
      <c r="H43">
        <v>4</v>
      </c>
      <c r="I43" s="14">
        <f>WORKDAY.INTL(Table1[[#This Row],[Start Date]]-1,Table1[[#This Row],[Duration]],1)</f>
        <v>43895</v>
      </c>
      <c r="J43" s="3">
        <v>4</v>
      </c>
      <c r="K43" s="4">
        <f>Table1[[#This Row],[Days completed]]/Table1[[#This Row],[Duration]]</f>
        <v>1</v>
      </c>
      <c r="L43" s="3">
        <v>87000</v>
      </c>
      <c r="M43" s="3">
        <v>9000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DA2B-20D5-4C43-9991-6A666EC14BFF}">
  <dimension ref="A1:AL51"/>
  <sheetViews>
    <sheetView showGridLines="0" tabSelected="1" zoomScale="75" zoomScaleNormal="75" workbookViewId="0">
      <pane ySplit="8" topLeftCell="A9" activePane="bottomLeft" state="frozen"/>
      <selection pane="bottomLeft" activeCell="L16" sqref="L16"/>
    </sheetView>
  </sheetViews>
  <sheetFormatPr defaultRowHeight="14.5" x14ac:dyDescent="0.35"/>
  <cols>
    <col min="4" max="5" width="10.81640625" bestFit="1" customWidth="1"/>
    <col min="9" max="9" width="11.08984375" bestFit="1" customWidth="1"/>
    <col min="10" max="10" width="9.54296875" bestFit="1" customWidth="1"/>
    <col min="11" max="11" width="10.81640625" bestFit="1" customWidth="1"/>
    <col min="12" max="12" width="10.90625" bestFit="1" customWidth="1"/>
    <col min="13" max="38" width="10.81640625" bestFit="1" customWidth="1"/>
  </cols>
  <sheetData>
    <row r="1" spans="1:38" s="19" customFormat="1" ht="28" customHeight="1" x14ac:dyDescent="0.35">
      <c r="F1" s="20" t="str">
        <f>TEXT(MIN(D9:D54),"D-MMM-YY")&amp;" to "&amp;TEXT(MAX(E9:E54),"D-MMM-YY")</f>
        <v>17-Feb-20 to 13-Mar-20</v>
      </c>
      <c r="G1" s="20"/>
    </row>
    <row r="2" spans="1:38" x14ac:dyDescent="0.35">
      <c r="G2" s="13"/>
    </row>
    <row r="8" spans="1:38" x14ac:dyDescent="0.35">
      <c r="A8" s="5" t="s">
        <v>0</v>
      </c>
      <c r="B8" s="5" t="s">
        <v>1</v>
      </c>
      <c r="C8" s="5" t="s">
        <v>2</v>
      </c>
      <c r="D8" s="5" t="s">
        <v>3</v>
      </c>
      <c r="E8" s="5" t="s">
        <v>5</v>
      </c>
      <c r="F8" s="5" t="s">
        <v>4</v>
      </c>
      <c r="G8" s="5" t="s">
        <v>6</v>
      </c>
      <c r="H8" s="5" t="s">
        <v>7</v>
      </c>
      <c r="I8" s="8" t="s">
        <v>31</v>
      </c>
      <c r="J8" s="8" t="s">
        <v>32</v>
      </c>
      <c r="K8" s="16">
        <f>MIN(D9:D52)+Workings!D13</f>
        <v>43878</v>
      </c>
      <c r="L8" s="17">
        <f>+K8+1</f>
        <v>43879</v>
      </c>
      <c r="M8" s="17">
        <f t="shared" ref="M8:AK8" si="0">+L8+1</f>
        <v>43880</v>
      </c>
      <c r="N8" s="17">
        <f t="shared" si="0"/>
        <v>43881</v>
      </c>
      <c r="O8" s="17">
        <f t="shared" si="0"/>
        <v>43882</v>
      </c>
      <c r="P8" s="17">
        <f t="shared" si="0"/>
        <v>43883</v>
      </c>
      <c r="Q8" s="17">
        <f t="shared" si="0"/>
        <v>43884</v>
      </c>
      <c r="R8" s="17">
        <f t="shared" si="0"/>
        <v>43885</v>
      </c>
      <c r="S8" s="17">
        <f t="shared" si="0"/>
        <v>43886</v>
      </c>
      <c r="T8" s="17">
        <f t="shared" si="0"/>
        <v>43887</v>
      </c>
      <c r="U8" s="17">
        <f t="shared" si="0"/>
        <v>43888</v>
      </c>
      <c r="V8" s="17">
        <f t="shared" si="0"/>
        <v>43889</v>
      </c>
      <c r="W8" s="17">
        <f t="shared" si="0"/>
        <v>43890</v>
      </c>
      <c r="X8" s="17">
        <f t="shared" si="0"/>
        <v>43891</v>
      </c>
      <c r="Y8" s="17">
        <f t="shared" si="0"/>
        <v>43892</v>
      </c>
      <c r="Z8" s="17">
        <f t="shared" si="0"/>
        <v>43893</v>
      </c>
      <c r="AA8" s="17">
        <f t="shared" si="0"/>
        <v>43894</v>
      </c>
      <c r="AB8" s="17">
        <f t="shared" si="0"/>
        <v>43895</v>
      </c>
      <c r="AC8" s="17">
        <f t="shared" si="0"/>
        <v>43896</v>
      </c>
      <c r="AD8" s="17">
        <f t="shared" si="0"/>
        <v>43897</v>
      </c>
      <c r="AE8" s="17">
        <f t="shared" si="0"/>
        <v>43898</v>
      </c>
      <c r="AF8" s="17">
        <f t="shared" si="0"/>
        <v>43899</v>
      </c>
      <c r="AG8" s="17">
        <f t="shared" si="0"/>
        <v>43900</v>
      </c>
      <c r="AH8" s="17">
        <f t="shared" si="0"/>
        <v>43901</v>
      </c>
      <c r="AI8" s="17">
        <f t="shared" si="0"/>
        <v>43902</v>
      </c>
      <c r="AJ8" s="17">
        <f t="shared" si="0"/>
        <v>43903</v>
      </c>
      <c r="AK8" s="17">
        <f t="shared" si="0"/>
        <v>43904</v>
      </c>
      <c r="AL8" s="17">
        <f>+AK8+1</f>
        <v>43905</v>
      </c>
    </row>
    <row r="9" spans="1:38" x14ac:dyDescent="0.35">
      <c r="A9" t="s">
        <v>29</v>
      </c>
      <c r="B9" t="s">
        <v>11</v>
      </c>
      <c r="C9" t="s">
        <v>16</v>
      </c>
      <c r="D9" s="2">
        <v>43889</v>
      </c>
      <c r="E9" s="2">
        <v>43900</v>
      </c>
      <c r="F9">
        <v>8</v>
      </c>
      <c r="G9" s="3">
        <v>3</v>
      </c>
      <c r="H9" s="7">
        <v>0.375</v>
      </c>
      <c r="I9">
        <v>96000</v>
      </c>
      <c r="J9" s="9">
        <v>32256</v>
      </c>
    </row>
    <row r="10" spans="1:38" x14ac:dyDescent="0.35">
      <c r="B10" t="s">
        <v>47</v>
      </c>
      <c r="C10" t="s">
        <v>18</v>
      </c>
      <c r="D10" s="2">
        <v>43892</v>
      </c>
      <c r="E10" s="2">
        <v>43902</v>
      </c>
      <c r="F10">
        <v>9</v>
      </c>
      <c r="G10" s="3">
        <v>4</v>
      </c>
      <c r="H10" s="7">
        <v>0.44444444444444442</v>
      </c>
      <c r="I10">
        <v>513000</v>
      </c>
      <c r="J10" s="9">
        <v>226233</v>
      </c>
    </row>
    <row r="11" spans="1:38" x14ac:dyDescent="0.35">
      <c r="B11" t="s">
        <v>15</v>
      </c>
      <c r="C11" t="s">
        <v>20</v>
      </c>
      <c r="D11" s="2">
        <v>43881</v>
      </c>
      <c r="E11" s="2">
        <v>43887</v>
      </c>
      <c r="F11">
        <v>5</v>
      </c>
      <c r="G11" s="3">
        <v>3</v>
      </c>
      <c r="H11" s="7">
        <v>0.6</v>
      </c>
      <c r="I11">
        <v>616000</v>
      </c>
      <c r="J11" s="9">
        <v>401579</v>
      </c>
    </row>
    <row r="12" spans="1:38" x14ac:dyDescent="0.35">
      <c r="B12" t="s">
        <v>17</v>
      </c>
      <c r="C12" t="s">
        <v>12</v>
      </c>
      <c r="D12" s="2">
        <v>43880</v>
      </c>
      <c r="E12" s="2">
        <v>43882</v>
      </c>
      <c r="F12">
        <v>3</v>
      </c>
      <c r="G12" s="3">
        <v>3</v>
      </c>
      <c r="H12" s="7">
        <v>1</v>
      </c>
      <c r="I12">
        <v>817000</v>
      </c>
      <c r="J12" s="9">
        <v>807069</v>
      </c>
    </row>
    <row r="13" spans="1:38" x14ac:dyDescent="0.35">
      <c r="B13" t="s">
        <v>19</v>
      </c>
      <c r="C13" t="s">
        <v>14</v>
      </c>
      <c r="D13" s="2">
        <v>43882</v>
      </c>
      <c r="E13" s="2">
        <v>43892</v>
      </c>
      <c r="F13">
        <v>7</v>
      </c>
      <c r="G13" s="3">
        <v>3</v>
      </c>
      <c r="H13" s="7">
        <v>0.42857142857142855</v>
      </c>
      <c r="I13">
        <v>372000</v>
      </c>
      <c r="J13" s="9">
        <v>173166</v>
      </c>
    </row>
    <row r="14" spans="1:38" x14ac:dyDescent="0.35">
      <c r="B14" t="s">
        <v>21</v>
      </c>
      <c r="C14" t="s">
        <v>16</v>
      </c>
      <c r="D14" s="2">
        <v>43885</v>
      </c>
      <c r="E14" s="2">
        <v>43896</v>
      </c>
      <c r="F14">
        <v>10</v>
      </c>
      <c r="G14" s="3">
        <v>2</v>
      </c>
      <c r="H14" s="7">
        <v>0.2</v>
      </c>
      <c r="I14">
        <v>50000</v>
      </c>
      <c r="J14" s="9">
        <v>8400</v>
      </c>
    </row>
    <row r="15" spans="1:38" x14ac:dyDescent="0.35">
      <c r="B15" t="s">
        <v>22</v>
      </c>
      <c r="C15" t="s">
        <v>18</v>
      </c>
      <c r="D15" s="2">
        <v>43885</v>
      </c>
      <c r="E15" s="2">
        <v>43896</v>
      </c>
      <c r="F15">
        <v>10</v>
      </c>
      <c r="G15" s="3">
        <v>3</v>
      </c>
      <c r="H15" s="7">
        <v>0.3</v>
      </c>
      <c r="I15">
        <v>807000</v>
      </c>
      <c r="J15" s="9">
        <v>262679</v>
      </c>
    </row>
    <row r="16" spans="1:38" x14ac:dyDescent="0.35">
      <c r="B16" t="s">
        <v>23</v>
      </c>
      <c r="C16" t="s">
        <v>20</v>
      </c>
      <c r="D16" s="2">
        <v>43885</v>
      </c>
      <c r="E16" s="2">
        <v>43887</v>
      </c>
      <c r="F16">
        <v>3</v>
      </c>
      <c r="G16" s="3">
        <v>0</v>
      </c>
      <c r="H16" s="7">
        <v>0</v>
      </c>
      <c r="I16">
        <v>691000</v>
      </c>
      <c r="J16" s="9">
        <v>0</v>
      </c>
    </row>
    <row r="17" spans="1:16" x14ac:dyDescent="0.35">
      <c r="B17" t="s">
        <v>48</v>
      </c>
      <c r="C17" t="s">
        <v>18</v>
      </c>
      <c r="D17" s="2">
        <v>43882</v>
      </c>
      <c r="E17" s="2">
        <v>43888</v>
      </c>
      <c r="F17">
        <v>5</v>
      </c>
      <c r="G17" s="3">
        <v>2</v>
      </c>
      <c r="H17" s="7">
        <v>0.4</v>
      </c>
      <c r="I17">
        <v>478000</v>
      </c>
      <c r="J17" s="9">
        <v>89000</v>
      </c>
    </row>
    <row r="18" spans="1:16" x14ac:dyDescent="0.35">
      <c r="A18" t="s">
        <v>28</v>
      </c>
      <c r="B18" t="s">
        <v>11</v>
      </c>
      <c r="C18" t="s">
        <v>12</v>
      </c>
      <c r="D18" s="2">
        <v>43892</v>
      </c>
      <c r="E18" s="2">
        <v>43902</v>
      </c>
      <c r="F18">
        <v>9</v>
      </c>
      <c r="G18" s="3">
        <v>8</v>
      </c>
      <c r="H18" s="7">
        <v>0.88888888888888884</v>
      </c>
      <c r="I18">
        <v>787000</v>
      </c>
      <c r="J18" s="9">
        <v>727188</v>
      </c>
      <c r="P18" s="12"/>
    </row>
    <row r="19" spans="1:16" x14ac:dyDescent="0.35">
      <c r="B19" t="s">
        <v>47</v>
      </c>
      <c r="C19" t="s">
        <v>14</v>
      </c>
      <c r="D19" s="2">
        <v>43892</v>
      </c>
      <c r="E19" s="2">
        <v>43903</v>
      </c>
      <c r="F19">
        <v>10</v>
      </c>
      <c r="G19" s="3">
        <v>2</v>
      </c>
      <c r="H19" s="7">
        <v>0.2</v>
      </c>
      <c r="I19">
        <v>228000</v>
      </c>
      <c r="J19" s="9">
        <v>47880</v>
      </c>
    </row>
    <row r="20" spans="1:16" x14ac:dyDescent="0.35">
      <c r="B20" t="s">
        <v>15</v>
      </c>
      <c r="C20" t="s">
        <v>16</v>
      </c>
      <c r="D20" s="2">
        <v>43878</v>
      </c>
      <c r="E20" s="2">
        <v>43881</v>
      </c>
      <c r="F20">
        <v>4</v>
      </c>
      <c r="G20" s="3">
        <v>0</v>
      </c>
      <c r="H20" s="7">
        <v>0</v>
      </c>
      <c r="I20">
        <v>147000</v>
      </c>
      <c r="J20" s="9">
        <v>0</v>
      </c>
    </row>
    <row r="21" spans="1:16" x14ac:dyDescent="0.35">
      <c r="B21" t="s">
        <v>17</v>
      </c>
      <c r="C21" t="s">
        <v>18</v>
      </c>
      <c r="D21" s="2">
        <v>43880</v>
      </c>
      <c r="E21" s="2">
        <v>43889</v>
      </c>
      <c r="F21">
        <v>8</v>
      </c>
      <c r="G21" s="3">
        <v>5</v>
      </c>
      <c r="H21" s="7">
        <v>0.625</v>
      </c>
      <c r="I21">
        <v>338000</v>
      </c>
      <c r="J21" s="9">
        <v>205123</v>
      </c>
    </row>
    <row r="22" spans="1:16" x14ac:dyDescent="0.35">
      <c r="B22" t="s">
        <v>19</v>
      </c>
      <c r="C22" t="s">
        <v>20</v>
      </c>
      <c r="D22" s="2">
        <v>43885</v>
      </c>
      <c r="E22" s="2">
        <v>43896</v>
      </c>
      <c r="F22">
        <v>10</v>
      </c>
      <c r="G22" s="3">
        <v>3</v>
      </c>
      <c r="H22" s="7">
        <v>0.3</v>
      </c>
      <c r="I22">
        <v>857000</v>
      </c>
      <c r="J22" s="9">
        <v>305949</v>
      </c>
    </row>
    <row r="23" spans="1:16" x14ac:dyDescent="0.35">
      <c r="B23" t="s">
        <v>21</v>
      </c>
      <c r="C23" t="s">
        <v>12</v>
      </c>
      <c r="D23" s="2">
        <v>43886</v>
      </c>
      <c r="E23" s="2">
        <v>43893</v>
      </c>
      <c r="F23">
        <v>6</v>
      </c>
      <c r="G23" s="3">
        <v>3</v>
      </c>
      <c r="H23" s="7">
        <v>0.5</v>
      </c>
      <c r="I23">
        <v>602000</v>
      </c>
      <c r="J23" s="9">
        <v>322371</v>
      </c>
    </row>
    <row r="24" spans="1:16" x14ac:dyDescent="0.35">
      <c r="B24" t="s">
        <v>22</v>
      </c>
      <c r="C24" t="s">
        <v>14</v>
      </c>
      <c r="D24" s="2">
        <v>43886</v>
      </c>
      <c r="E24" s="2">
        <v>43889</v>
      </c>
      <c r="F24">
        <v>4</v>
      </c>
      <c r="G24" s="3">
        <v>2</v>
      </c>
      <c r="H24" s="7">
        <v>0.5</v>
      </c>
      <c r="I24">
        <v>990000</v>
      </c>
      <c r="J24" s="9">
        <v>451440</v>
      </c>
    </row>
    <row r="25" spans="1:16" x14ac:dyDescent="0.35">
      <c r="A25" t="s">
        <v>10</v>
      </c>
      <c r="B25" t="s">
        <v>11</v>
      </c>
      <c r="C25" t="s">
        <v>12</v>
      </c>
      <c r="D25" s="2">
        <v>43878</v>
      </c>
      <c r="E25" s="2">
        <v>43882</v>
      </c>
      <c r="F25">
        <v>5</v>
      </c>
      <c r="G25" s="3">
        <v>2</v>
      </c>
      <c r="H25" s="7">
        <v>0.4</v>
      </c>
      <c r="I25">
        <v>218000</v>
      </c>
      <c r="J25" s="9">
        <v>97337</v>
      </c>
    </row>
    <row r="26" spans="1:16" x14ac:dyDescent="0.35">
      <c r="B26" t="s">
        <v>25</v>
      </c>
      <c r="C26" t="s">
        <v>20</v>
      </c>
      <c r="D26" s="2">
        <v>43885</v>
      </c>
      <c r="E26" s="2">
        <v>43892</v>
      </c>
      <c r="F26">
        <v>6</v>
      </c>
      <c r="G26" s="3">
        <v>3</v>
      </c>
      <c r="H26" s="7">
        <v>0.5</v>
      </c>
      <c r="I26">
        <v>416000</v>
      </c>
      <c r="J26" s="9">
        <v>175015</v>
      </c>
    </row>
    <row r="27" spans="1:16" x14ac:dyDescent="0.35">
      <c r="B27" t="s">
        <v>47</v>
      </c>
      <c r="C27" t="s">
        <v>14</v>
      </c>
      <c r="D27" s="2">
        <v>43878</v>
      </c>
      <c r="E27" s="2">
        <v>43885</v>
      </c>
      <c r="F27">
        <v>6</v>
      </c>
      <c r="G27" s="3">
        <v>3</v>
      </c>
      <c r="H27" s="7">
        <v>0.5</v>
      </c>
      <c r="I27">
        <v>393000</v>
      </c>
      <c r="J27" s="9">
        <v>177440</v>
      </c>
    </row>
    <row r="28" spans="1:16" x14ac:dyDescent="0.35">
      <c r="B28" t="s">
        <v>15</v>
      </c>
      <c r="C28" t="s">
        <v>16</v>
      </c>
      <c r="D28" s="2">
        <v>43879</v>
      </c>
      <c r="E28" s="2">
        <v>43892</v>
      </c>
      <c r="F28">
        <v>10</v>
      </c>
      <c r="G28" s="3">
        <v>4</v>
      </c>
      <c r="H28" s="7">
        <v>0.4</v>
      </c>
      <c r="I28">
        <v>86000</v>
      </c>
      <c r="J28" s="9">
        <v>31046</v>
      </c>
    </row>
    <row r="29" spans="1:16" x14ac:dyDescent="0.35">
      <c r="B29" t="s">
        <v>17</v>
      </c>
      <c r="C29" t="s">
        <v>18</v>
      </c>
      <c r="D29" s="2">
        <v>43882</v>
      </c>
      <c r="E29" s="2">
        <v>43894</v>
      </c>
      <c r="F29">
        <v>9</v>
      </c>
      <c r="G29" s="3">
        <v>3</v>
      </c>
      <c r="H29" s="7">
        <v>0.33333333333333331</v>
      </c>
      <c r="I29">
        <v>732000</v>
      </c>
      <c r="J29" s="9">
        <v>261324</v>
      </c>
    </row>
    <row r="30" spans="1:16" x14ac:dyDescent="0.35">
      <c r="B30" t="s">
        <v>19</v>
      </c>
      <c r="C30" t="s">
        <v>20</v>
      </c>
      <c r="D30" s="2">
        <v>43878</v>
      </c>
      <c r="E30" s="2">
        <v>43881</v>
      </c>
      <c r="F30">
        <v>4</v>
      </c>
      <c r="G30" s="3">
        <v>1</v>
      </c>
      <c r="H30" s="7">
        <v>0.25</v>
      </c>
      <c r="I30">
        <v>492000</v>
      </c>
      <c r="J30" s="9">
        <v>116850</v>
      </c>
    </row>
    <row r="31" spans="1:16" x14ac:dyDescent="0.35">
      <c r="B31" t="s">
        <v>21</v>
      </c>
      <c r="C31" t="s">
        <v>12</v>
      </c>
      <c r="D31" s="2">
        <v>43881</v>
      </c>
      <c r="E31" s="2">
        <v>43888</v>
      </c>
      <c r="F31">
        <v>6</v>
      </c>
      <c r="G31" s="3">
        <v>0</v>
      </c>
      <c r="H31" s="7">
        <v>0</v>
      </c>
      <c r="I31">
        <v>188000</v>
      </c>
      <c r="J31" s="9">
        <v>0</v>
      </c>
    </row>
    <row r="32" spans="1:16" x14ac:dyDescent="0.35">
      <c r="B32" t="s">
        <v>22</v>
      </c>
      <c r="C32" t="s">
        <v>14</v>
      </c>
      <c r="D32" s="2">
        <v>43881</v>
      </c>
      <c r="E32" s="2">
        <v>43889</v>
      </c>
      <c r="F32">
        <v>7</v>
      </c>
      <c r="G32" s="3">
        <v>3</v>
      </c>
      <c r="H32" s="7">
        <v>0.42857142857142855</v>
      </c>
      <c r="I32">
        <v>180000</v>
      </c>
      <c r="J32" s="9">
        <v>79380</v>
      </c>
    </row>
    <row r="33" spans="1:10" x14ac:dyDescent="0.35">
      <c r="B33" t="s">
        <v>23</v>
      </c>
      <c r="C33" t="s">
        <v>16</v>
      </c>
      <c r="D33" s="2">
        <v>43885</v>
      </c>
      <c r="E33" s="2">
        <v>43889</v>
      </c>
      <c r="F33">
        <v>5</v>
      </c>
      <c r="G33" s="3">
        <v>2</v>
      </c>
      <c r="H33" s="7">
        <v>0.4</v>
      </c>
      <c r="I33">
        <v>582000</v>
      </c>
      <c r="J33" s="9">
        <v>195231</v>
      </c>
    </row>
    <row r="34" spans="1:10" x14ac:dyDescent="0.35">
      <c r="B34" t="s">
        <v>24</v>
      </c>
      <c r="C34" t="s">
        <v>18</v>
      </c>
      <c r="D34" s="2">
        <v>43885</v>
      </c>
      <c r="E34" s="2">
        <v>43895</v>
      </c>
      <c r="F34">
        <v>9</v>
      </c>
      <c r="G34" s="3">
        <v>1</v>
      </c>
      <c r="H34" s="7">
        <v>0.1111111111111111</v>
      </c>
      <c r="I34">
        <v>562000</v>
      </c>
      <c r="J34" s="9">
        <v>74746</v>
      </c>
    </row>
    <row r="35" spans="1:10" x14ac:dyDescent="0.35">
      <c r="A35" t="s">
        <v>26</v>
      </c>
      <c r="B35" t="s">
        <v>11</v>
      </c>
      <c r="C35" t="s">
        <v>12</v>
      </c>
      <c r="D35" s="2">
        <v>43879</v>
      </c>
      <c r="E35" s="2">
        <v>43887</v>
      </c>
      <c r="F35">
        <v>7</v>
      </c>
      <c r="G35" s="3">
        <v>7</v>
      </c>
      <c r="H35" s="7">
        <v>1</v>
      </c>
      <c r="I35">
        <v>293000</v>
      </c>
      <c r="J35" s="9">
        <v>273001</v>
      </c>
    </row>
    <row r="36" spans="1:10" x14ac:dyDescent="0.35">
      <c r="B36" t="s">
        <v>25</v>
      </c>
      <c r="C36" t="s">
        <v>20</v>
      </c>
      <c r="D36" s="2">
        <v>43878</v>
      </c>
      <c r="E36" s="2">
        <v>43880</v>
      </c>
      <c r="F36">
        <v>3</v>
      </c>
      <c r="G36" s="3">
        <v>3</v>
      </c>
      <c r="H36" s="7">
        <v>1</v>
      </c>
      <c r="I36">
        <v>68000</v>
      </c>
      <c r="J36" s="9">
        <v>64987</v>
      </c>
    </row>
    <row r="37" spans="1:10" x14ac:dyDescent="0.35">
      <c r="B37" t="s">
        <v>47</v>
      </c>
      <c r="C37" t="s">
        <v>14</v>
      </c>
      <c r="D37" s="2">
        <v>43878</v>
      </c>
      <c r="E37" s="2">
        <v>43888</v>
      </c>
      <c r="F37">
        <v>9</v>
      </c>
      <c r="G37" s="3">
        <v>4</v>
      </c>
      <c r="H37" s="7">
        <v>0.44444444444444442</v>
      </c>
      <c r="I37">
        <v>224000</v>
      </c>
      <c r="J37" s="9">
        <v>57910</v>
      </c>
    </row>
    <row r="38" spans="1:10" x14ac:dyDescent="0.35">
      <c r="B38" t="s">
        <v>15</v>
      </c>
      <c r="C38" t="s">
        <v>16</v>
      </c>
      <c r="D38" s="2">
        <v>43879</v>
      </c>
      <c r="E38" s="2">
        <v>43888</v>
      </c>
      <c r="F38">
        <v>8</v>
      </c>
      <c r="G38" s="3">
        <v>0</v>
      </c>
      <c r="H38" s="7">
        <v>0</v>
      </c>
      <c r="I38">
        <v>978000</v>
      </c>
      <c r="J38" s="9">
        <v>0</v>
      </c>
    </row>
    <row r="39" spans="1:10" x14ac:dyDescent="0.35">
      <c r="B39" t="s">
        <v>17</v>
      </c>
      <c r="C39" t="s">
        <v>18</v>
      </c>
      <c r="D39" s="2">
        <v>43881</v>
      </c>
      <c r="E39" s="2">
        <v>43889</v>
      </c>
      <c r="F39">
        <v>7</v>
      </c>
      <c r="G39" s="3">
        <v>3</v>
      </c>
      <c r="H39" s="7">
        <v>0.42857142857142855</v>
      </c>
      <c r="I39">
        <v>932000</v>
      </c>
      <c r="J39" s="9">
        <v>379157</v>
      </c>
    </row>
    <row r="40" spans="1:10" x14ac:dyDescent="0.35">
      <c r="B40" t="s">
        <v>19</v>
      </c>
      <c r="C40" t="s">
        <v>20</v>
      </c>
      <c r="D40" s="2">
        <v>43882</v>
      </c>
      <c r="E40" s="2">
        <v>43887</v>
      </c>
      <c r="F40">
        <v>4</v>
      </c>
      <c r="G40" s="3">
        <v>1</v>
      </c>
      <c r="H40" s="7">
        <v>0.25</v>
      </c>
      <c r="I40">
        <v>854000</v>
      </c>
      <c r="J40" s="9">
        <v>322812</v>
      </c>
    </row>
    <row r="41" spans="1:10" x14ac:dyDescent="0.35">
      <c r="B41" t="s">
        <v>21</v>
      </c>
      <c r="C41" t="s">
        <v>12</v>
      </c>
      <c r="D41" s="2">
        <v>43882</v>
      </c>
      <c r="E41" s="2">
        <v>43889</v>
      </c>
      <c r="F41">
        <v>6</v>
      </c>
      <c r="G41" s="3">
        <v>3</v>
      </c>
      <c r="H41" s="7">
        <v>0.5</v>
      </c>
      <c r="I41">
        <v>81000</v>
      </c>
      <c r="J41" s="9">
        <v>38461</v>
      </c>
    </row>
    <row r="42" spans="1:10" x14ac:dyDescent="0.35">
      <c r="B42" t="s">
        <v>22</v>
      </c>
      <c r="C42" t="s">
        <v>14</v>
      </c>
      <c r="D42" s="2">
        <v>43885</v>
      </c>
      <c r="E42" s="2">
        <v>43892</v>
      </c>
      <c r="F42">
        <v>6</v>
      </c>
      <c r="G42" s="3">
        <v>5</v>
      </c>
      <c r="H42" s="7">
        <v>0.83333333333333337</v>
      </c>
      <c r="I42">
        <v>169000</v>
      </c>
      <c r="J42" s="9">
        <v>136468</v>
      </c>
    </row>
    <row r="43" spans="1:10" x14ac:dyDescent="0.35">
      <c r="B43" t="s">
        <v>23</v>
      </c>
      <c r="C43" t="s">
        <v>16</v>
      </c>
      <c r="D43" s="2">
        <v>43886</v>
      </c>
      <c r="E43" s="2">
        <v>43889</v>
      </c>
      <c r="F43">
        <v>4</v>
      </c>
      <c r="G43" s="3">
        <v>1</v>
      </c>
      <c r="H43" s="7">
        <v>0.25</v>
      </c>
      <c r="I43">
        <v>61000</v>
      </c>
      <c r="J43" s="9">
        <v>12078</v>
      </c>
    </row>
    <row r="44" spans="1:10" x14ac:dyDescent="0.35">
      <c r="B44" t="s">
        <v>24</v>
      </c>
      <c r="C44" t="s">
        <v>18</v>
      </c>
      <c r="D44" s="2">
        <v>43888</v>
      </c>
      <c r="E44" s="2">
        <v>43896</v>
      </c>
      <c r="F44">
        <v>7</v>
      </c>
      <c r="G44" s="3">
        <v>3</v>
      </c>
      <c r="H44" s="7">
        <v>0.42857142857142855</v>
      </c>
      <c r="I44">
        <v>645000</v>
      </c>
      <c r="J44" s="9">
        <v>273048</v>
      </c>
    </row>
    <row r="45" spans="1:10" x14ac:dyDescent="0.35">
      <c r="A45" t="s">
        <v>27</v>
      </c>
      <c r="B45" t="s">
        <v>11</v>
      </c>
      <c r="C45" t="s">
        <v>12</v>
      </c>
      <c r="D45" s="2">
        <v>43878</v>
      </c>
      <c r="E45" s="2">
        <v>43889</v>
      </c>
      <c r="F45">
        <v>10</v>
      </c>
      <c r="G45" s="3">
        <v>5</v>
      </c>
      <c r="H45" s="7">
        <v>0.5</v>
      </c>
      <c r="I45">
        <v>839000</v>
      </c>
      <c r="J45" s="9">
        <v>406974</v>
      </c>
    </row>
    <row r="46" spans="1:10" x14ac:dyDescent="0.35">
      <c r="B46" t="s">
        <v>47</v>
      </c>
      <c r="C46" t="s">
        <v>14</v>
      </c>
      <c r="D46" s="2">
        <v>43882</v>
      </c>
      <c r="E46" s="2">
        <v>43888</v>
      </c>
      <c r="F46">
        <v>5</v>
      </c>
      <c r="G46" s="3">
        <v>4</v>
      </c>
      <c r="H46" s="7">
        <v>0.8</v>
      </c>
      <c r="I46">
        <v>729000</v>
      </c>
      <c r="J46" s="9">
        <v>487139</v>
      </c>
    </row>
    <row r="47" spans="1:10" x14ac:dyDescent="0.35">
      <c r="B47" t="s">
        <v>15</v>
      </c>
      <c r="C47" t="s">
        <v>16</v>
      </c>
      <c r="D47" s="2">
        <v>43885</v>
      </c>
      <c r="E47" s="2">
        <v>43893</v>
      </c>
      <c r="F47">
        <v>7</v>
      </c>
      <c r="G47" s="3">
        <v>3</v>
      </c>
      <c r="H47" s="7">
        <v>0.42857142857142855</v>
      </c>
      <c r="I47">
        <v>826000</v>
      </c>
      <c r="J47" s="9">
        <v>298186</v>
      </c>
    </row>
    <row r="48" spans="1:10" x14ac:dyDescent="0.35">
      <c r="B48" t="s">
        <v>17</v>
      </c>
      <c r="C48" t="s">
        <v>18</v>
      </c>
      <c r="D48" s="2">
        <v>43887</v>
      </c>
      <c r="E48" s="2">
        <v>43895</v>
      </c>
      <c r="F48">
        <v>7</v>
      </c>
      <c r="G48" s="3">
        <v>2</v>
      </c>
      <c r="H48" s="7">
        <v>0.2857142857142857</v>
      </c>
      <c r="I48">
        <v>895000</v>
      </c>
      <c r="J48" s="9">
        <v>280583</v>
      </c>
    </row>
    <row r="49" spans="1:10" x14ac:dyDescent="0.35">
      <c r="B49" t="s">
        <v>19</v>
      </c>
      <c r="C49" t="s">
        <v>20</v>
      </c>
      <c r="D49" s="2">
        <v>43889</v>
      </c>
      <c r="E49" s="2">
        <v>43893</v>
      </c>
      <c r="F49">
        <v>3</v>
      </c>
      <c r="G49" s="3">
        <v>2</v>
      </c>
      <c r="H49" s="7">
        <v>0.66666666666666663</v>
      </c>
      <c r="I49">
        <v>341000</v>
      </c>
      <c r="J49" s="9">
        <v>129785</v>
      </c>
    </row>
    <row r="50" spans="1:10" x14ac:dyDescent="0.35">
      <c r="B50" t="s">
        <v>21</v>
      </c>
      <c r="C50" t="s">
        <v>20</v>
      </c>
      <c r="D50" s="2">
        <v>43892</v>
      </c>
      <c r="E50" s="2">
        <v>43895</v>
      </c>
      <c r="F50">
        <v>4</v>
      </c>
      <c r="G50" s="3">
        <v>4</v>
      </c>
      <c r="H50" s="7">
        <v>1</v>
      </c>
      <c r="I50">
        <v>87000</v>
      </c>
      <c r="J50" s="9">
        <v>9000</v>
      </c>
    </row>
    <row r="51" spans="1:10" x14ac:dyDescent="0.35">
      <c r="A51" t="s">
        <v>30</v>
      </c>
      <c r="I51" s="3">
        <v>20260000</v>
      </c>
      <c r="J51" s="9">
        <v>8438291</v>
      </c>
    </row>
  </sheetData>
  <conditionalFormatting sqref="K9:AK52">
    <cfRule type="expression" dxfId="4" priority="1">
      <formula>$A9="Grand Total"</formula>
    </cfRule>
    <cfRule type="expression" dxfId="3" priority="2" stopIfTrue="1">
      <formula>AND(WEEKDAY(K$8,2)&gt;5,$B9&lt;&gt;"")</formula>
    </cfRule>
    <cfRule type="expression" dxfId="2" priority="3" stopIfTrue="1">
      <formula>AND(K$8&gt;=WORKDAY.INTL($D9,$G9,1),$H9=0,K$8&lt;=$E9)</formula>
    </cfRule>
    <cfRule type="expression" dxfId="1" priority="4">
      <formula>AND(K$8&gt;=WORKDAY.INTL($D9,$G9,1),$H9&lt;&gt;1,K$8&lt;=$E9)</formula>
    </cfRule>
    <cfRule type="expression" dxfId="0" priority="5">
      <formula>AND(K$8&gt;=$D9,WORKDAY.INTL($D9,$G9,1)-1&gt;=K$8)</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30" r:id="rId5" name="Scroll Bar 6">
              <controlPr defaultSize="0" autoPict="0">
                <anchor moveWithCells="1">
                  <from>
                    <xdr:col>8</xdr:col>
                    <xdr:colOff>88900</xdr:colOff>
                    <xdr:row>0</xdr:row>
                    <xdr:rowOff>127000</xdr:rowOff>
                  </from>
                  <to>
                    <xdr:col>9</xdr:col>
                    <xdr:colOff>501650</xdr:colOff>
                    <xdr:row>0</xdr:row>
                    <xdr:rowOff>292100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4D09B-D2EE-4AA5-9F0A-9F833AC8ECE7}">
  <dimension ref="A5:N13"/>
  <sheetViews>
    <sheetView workbookViewId="0">
      <selection activeCell="D15" sqref="D15"/>
    </sheetView>
  </sheetViews>
  <sheetFormatPr defaultRowHeight="14.5" x14ac:dyDescent="0.35"/>
  <cols>
    <col min="1" max="1" width="11.90625" customWidth="1"/>
    <col min="4" max="4" width="20.54296875" bestFit="1" customWidth="1"/>
    <col min="5" max="5" width="3.81640625" bestFit="1" customWidth="1"/>
    <col min="6" max="6" width="6.08984375" customWidth="1"/>
    <col min="7" max="7" width="14.08984375" customWidth="1"/>
    <col min="8" max="8" width="4.7265625" customWidth="1"/>
    <col min="9" max="9" width="2.81640625" bestFit="1" customWidth="1"/>
    <col min="10" max="10" width="7.08984375" customWidth="1"/>
    <col min="11" max="11" width="2.81640625" bestFit="1" customWidth="1"/>
    <col min="12" max="12" width="14" customWidth="1"/>
    <col min="13" max="13" width="7" bestFit="1" customWidth="1"/>
    <col min="14" max="14" width="7.6328125" bestFit="1" customWidth="1"/>
    <col min="15" max="16" width="3.6328125" bestFit="1" customWidth="1"/>
    <col min="17" max="17" width="6.54296875" bestFit="1" customWidth="1"/>
    <col min="18" max="24" width="3.6328125" bestFit="1" customWidth="1"/>
    <col min="25" max="25" width="6.54296875" bestFit="1" customWidth="1"/>
    <col min="26" max="28" width="3.6328125" bestFit="1" customWidth="1"/>
    <col min="29" max="29" width="6.54296875" bestFit="1" customWidth="1"/>
    <col min="30" max="32" width="3.6328125" bestFit="1" customWidth="1"/>
    <col min="33" max="33" width="6.54296875" bestFit="1" customWidth="1"/>
    <col min="34" max="34" width="3.6328125" bestFit="1" customWidth="1"/>
    <col min="35" max="35" width="6.54296875" bestFit="1" customWidth="1"/>
    <col min="36" max="36" width="3.6328125" bestFit="1" customWidth="1"/>
    <col min="37" max="37" width="6.54296875" bestFit="1" customWidth="1"/>
    <col min="38" max="38" width="10.7265625" bestFit="1" customWidth="1"/>
  </cols>
  <sheetData>
    <row r="5" spans="1:14" x14ac:dyDescent="0.35">
      <c r="A5" t="s">
        <v>33</v>
      </c>
      <c r="B5">
        <f>COUNTIF(Dashboard!H9:H53,"="&amp;0)</f>
        <v>4</v>
      </c>
      <c r="D5" s="5" t="s">
        <v>40</v>
      </c>
      <c r="M5" t="s">
        <v>32</v>
      </c>
      <c r="N5" t="s">
        <v>43</v>
      </c>
    </row>
    <row r="6" spans="1:14" x14ac:dyDescent="0.35">
      <c r="A6" t="s">
        <v>34</v>
      </c>
      <c r="B6">
        <f>COUNTIFS(Dashboard!H9:H53,"&lt;&gt;"&amp;0,Dashboard!H9:H53,"&lt;"&amp;1)</f>
        <v>34</v>
      </c>
      <c r="D6" s="6" t="s">
        <v>38</v>
      </c>
      <c r="E6">
        <v>118</v>
      </c>
      <c r="G6" t="s">
        <v>41</v>
      </c>
      <c r="H6" s="7">
        <f>GETPIVOTDATA("Sum of Days completed",$D$5)/GETPIVOTDATA("Sum of Duration",$D$5)</f>
        <v>0.42909090909090908</v>
      </c>
      <c r="L6" t="s">
        <v>44</v>
      </c>
      <c r="M6" s="10">
        <v>8438291</v>
      </c>
      <c r="N6" s="11">
        <v>20260000</v>
      </c>
    </row>
    <row r="7" spans="1:14" x14ac:dyDescent="0.35">
      <c r="A7" t="s">
        <v>35</v>
      </c>
      <c r="B7">
        <f>COUNTIF(Dashboard!H9:H53,"="&amp;1)</f>
        <v>4</v>
      </c>
      <c r="D7" s="6" t="s">
        <v>39</v>
      </c>
      <c r="E7">
        <v>275</v>
      </c>
      <c r="G7" t="s">
        <v>42</v>
      </c>
      <c r="H7" s="7">
        <f>1-H6</f>
        <v>0.57090909090909092</v>
      </c>
      <c r="L7" t="s">
        <v>45</v>
      </c>
      <c r="M7" s="4">
        <f>GETPIVOTDATA(" Actual ",$M$5)/GETPIVOTDATA(" Budget ",$M$5)</f>
        <v>0.41650004935834156</v>
      </c>
      <c r="N7" s="4">
        <f>1-M7</f>
        <v>0.58349995064165849</v>
      </c>
    </row>
    <row r="8" spans="1:14" x14ac:dyDescent="0.35">
      <c r="A8" t="s">
        <v>36</v>
      </c>
      <c r="B8">
        <f>SUM(B5:B6)</f>
        <v>38</v>
      </c>
    </row>
    <row r="9" spans="1:14" x14ac:dyDescent="0.35">
      <c r="A9" t="s">
        <v>37</v>
      </c>
      <c r="B9">
        <f>SUM(B5:B7)</f>
        <v>42</v>
      </c>
    </row>
    <row r="12" spans="1:14" x14ac:dyDescent="0.35">
      <c r="D12" s="15" t="s">
        <v>46</v>
      </c>
    </row>
    <row r="13" spans="1:14" x14ac:dyDescent="0.35">
      <c r="D13">
        <v>0</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0CF01-001F-4B7E-92E5-59D48A6A7AE0}">
  <dimension ref="A1"/>
  <sheetViews>
    <sheetView workbookViewId="0">
      <selection activeCell="A2" sqref="A2"/>
    </sheetView>
  </sheetViews>
  <sheetFormatPr defaultRowHeight="14.5" x14ac:dyDescent="0.35"/>
  <cols>
    <col min="1" max="1" width="87.81640625" customWidth="1"/>
  </cols>
  <sheetData>
    <row r="1" spans="1:1" ht="238.5" customHeight="1" x14ac:dyDescent="0.35">
      <c r="A1" s="1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Workings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bojja sirivally</dc:creator>
  <cp:lastModifiedBy>sirivally bojja</cp:lastModifiedBy>
  <dcterms:created xsi:type="dcterms:W3CDTF">2022-08-13T18:08:45Z</dcterms:created>
  <dcterms:modified xsi:type="dcterms:W3CDTF">2022-08-18T17:52:01Z</dcterms:modified>
</cp:coreProperties>
</file>